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DEF3A0E9-E47B-B945-8DED-49D9E20D61C8}" xr6:coauthVersionLast="36" xr6:coauthVersionMax="36" xr10:uidLastSave="{00000000-0000-0000-0000-000000000000}"/>
  <bookViews>
    <workbookView xWindow="5880" yWindow="1440" windowWidth="18840" windowHeight="13980" xr2:uid="{00000000-000D-0000-FFFF-FFFF00000000}"/>
  </bookViews>
  <sheets>
    <sheet name="Control" sheetId="1" r:id="rId1"/>
    <sheet name="Experiment" sheetId="2" r:id="rId2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K18" i="1" s="1"/>
  <c r="K19" i="1" l="1"/>
  <c r="L13" i="1" l="1"/>
  <c r="M13" i="1" s="1"/>
  <c r="O13" i="1" s="1"/>
  <c r="L12" i="1"/>
  <c r="M12" i="1" s="1"/>
  <c r="O12" i="1" s="1"/>
  <c r="K13" i="1"/>
  <c r="N13" i="1" s="1"/>
  <c r="K12" i="1"/>
  <c r="N12" i="1" s="1"/>
  <c r="J13" i="1"/>
  <c r="J12" i="1"/>
  <c r="K4" i="1"/>
  <c r="L4" i="1" s="1"/>
  <c r="J4" i="1"/>
  <c r="K3" i="1"/>
  <c r="M3" i="1" s="1"/>
  <c r="N3" i="1" s="1"/>
  <c r="J3" i="1"/>
  <c r="Q12" i="1" l="1"/>
  <c r="P12" i="1"/>
  <c r="Q13" i="1"/>
  <c r="P13" i="1"/>
  <c r="M4" i="1"/>
  <c r="N4" i="1" s="1"/>
  <c r="P4" i="1" s="1"/>
  <c r="J7" i="1"/>
  <c r="L3" i="1"/>
  <c r="L7" i="1"/>
  <c r="M7" i="1" s="1"/>
  <c r="O7" i="1" s="1"/>
  <c r="Q7" i="1" s="1"/>
  <c r="K7" i="1"/>
  <c r="P3" i="1"/>
  <c r="O3" i="1"/>
  <c r="S13" i="1" l="1"/>
  <c r="R13" i="1"/>
  <c r="R12" i="1"/>
  <c r="S12" i="1"/>
  <c r="O4" i="1"/>
  <c r="Q4" i="1" s="1"/>
  <c r="N7" i="1"/>
  <c r="R7" i="1" s="1"/>
  <c r="Q3" i="1"/>
  <c r="P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Lingwei He</author>
  </authors>
  <commentList>
    <comment ref="L17" authorId="0" shapeId="0" xr:uid="{DC366A9A-1C10-1F40-9EFD-D367BC94498F}">
      <text>
        <r>
          <rPr>
            <b/>
            <sz val="10"/>
            <color rgb="FF000000"/>
            <rFont val="Tahoma"/>
            <family val="2"/>
          </rPr>
          <t>Lingwei He: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online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calculator
</t>
        </r>
        <r>
          <rPr>
            <sz val="10"/>
            <color rgb="FF000000"/>
            <rFont val="Tahoma"/>
            <family val="2"/>
          </rPr>
          <t>https://www.graphpad.com/quickcalcs/binomial1.cfm</t>
        </r>
      </text>
    </comment>
  </commentList>
</comments>
</file>

<file path=xl/sharedStrings.xml><?xml version="1.0" encoding="utf-8"?>
<sst xmlns="http://schemas.openxmlformats.org/spreadsheetml/2006/main" count="124" uniqueCount="67">
  <si>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</si>
  <si>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</si>
  <si>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</si>
  <si>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</si>
  <si>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</si>
  <si>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</si>
  <si>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</si>
  <si>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</si>
  <si>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</si>
  <si>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</si>
  <si>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</si>
  <si>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</si>
  <si>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</si>
  <si>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</si>
  <si>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</si>
  <si>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</si>
  <si>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</si>
  <si>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</si>
  <si>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</si>
  <si>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</si>
  <si>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</si>
  <si>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</si>
  <si>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</si>
  <si>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</si>
  <si>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</si>
  <si>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</si>
  <si>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</si>
  <si>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</si>
  <si>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</si>
  <si>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</si>
  <si>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</si>
  <si>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</si>
  <si>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</si>
  <si>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</si>
  <si>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</si>
  <si>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</si>
  <si>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</si>
  <si>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</si>
  <si>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</si>
  <si>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</si>
  <si>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</si>
  <si>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</si>
  <si>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num_cookie_viewpage</t>
  </si>
  <si>
    <t>num_cookie_click</t>
  </si>
  <si>
    <t>ctp</t>
  </si>
  <si>
    <t>Control</t>
  </si>
  <si>
    <t>Experiment</t>
  </si>
  <si>
    <t>Sanity Check</t>
  </si>
  <si>
    <t>SD</t>
  </si>
  <si>
    <t>lower bound</t>
  </si>
  <si>
    <t>upper bound</t>
  </si>
  <si>
    <t>Whether falls in the CI</t>
  </si>
  <si>
    <t>Fraction of cookie in the control group</t>
  </si>
  <si>
    <t>Pooled probability</t>
  </si>
  <si>
    <t>Pooled Standard Error</t>
  </si>
  <si>
    <t>Margin of Error with 95% CI</t>
  </si>
  <si>
    <t>Difference between two groups</t>
  </si>
  <si>
    <t>Check for Practical and Statistical Significance</t>
  </si>
  <si>
    <t>gross conversion</t>
  </si>
  <si>
    <t>net conversion</t>
  </si>
  <si>
    <t>Difference</t>
  </si>
  <si>
    <t>Statistically significance</t>
  </si>
  <si>
    <t>Practically significance</t>
  </si>
  <si>
    <t>Sign tests</t>
  </si>
  <si>
    <t>days experiment is higher</t>
  </si>
  <si>
    <t>days in total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</si>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</sst>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7" formatCode="0.0000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0" fillId="0" borderId="1" xfId="0" applyNumberFormat="1" applyFont="1" applyBorder="1" applyAlignment="1">
      <alignment horizontal="left" wrapText="1"/>
    </xf>
    <xf numFmtId="167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/>
    <xf numFmtId="0" fontId="2" fillId="0" borderId="0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0"/>
  <sheetViews>
    <sheetView tabSelected="1" workbookViewId="0">
      <pane ySplit="1" topLeftCell="A2" activePane="bottomLeft" state="frozen"/>
      <selection pane="bottomLeft" activeCell="K22" sqref="K22"/>
    </sheetView>
  </sheetViews>
  <sheetFormatPr baseColWidth="10" defaultColWidth="14.5" defaultRowHeight="13" x14ac:dyDescent="0.15"/>
  <cols>
    <col min="6" max="6" width="14.5" hidden="1" customWidth="1"/>
    <col min="7" max="7" width="0" hidden="1" customWidth="1"/>
  </cols>
  <sheetData>
    <row r="1" spans="1:19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  <c r="G1" s="4"/>
      <c r="I1" s="6" t="s">
        <v>47</v>
      </c>
      <c r="J1" s="7"/>
      <c r="K1" s="7"/>
      <c r="L1" s="7"/>
      <c r="M1" s="7"/>
      <c r="N1" s="7"/>
      <c r="O1" s="7"/>
      <c r="P1" s="7"/>
      <c r="Q1" s="7"/>
      <c r="R1" s="7"/>
    </row>
    <row r="2" spans="1:19" ht="42" x14ac:dyDescent="0.15">
      <c r="A2" s="1" t="s">
        <v>5</v>
      </c>
      <c r="B2" s="2">
        <v>7723</v>
      </c>
      <c r="C2" s="2">
        <v>687</v>
      </c>
      <c r="D2" s="2">
        <v>134</v>
      </c>
      <c r="E2" s="2">
        <v>70</v>
      </c>
      <c r="F2" s="2">
        <f>IF(D2&lt;Experiment!D2, 1, 0)</f>
        <v>0</v>
      </c>
      <c r="G2" s="2">
        <f>IF(E2&lt;Experiment!E2, 1, 0)</f>
        <v>0</v>
      </c>
      <c r="I2" s="8"/>
      <c r="J2" s="9" t="s">
        <v>45</v>
      </c>
      <c r="K2" s="9" t="s">
        <v>46</v>
      </c>
      <c r="L2" s="9" t="s">
        <v>52</v>
      </c>
      <c r="M2" s="9" t="s">
        <v>48</v>
      </c>
      <c r="N2" s="9" t="s">
        <v>55</v>
      </c>
      <c r="O2" s="9" t="s">
        <v>49</v>
      </c>
      <c r="P2" s="9" t="s">
        <v>50</v>
      </c>
      <c r="Q2" s="9" t="s">
        <v>51</v>
      </c>
      <c r="R2" s="7"/>
    </row>
    <row r="3" spans="1:19" ht="28" x14ac:dyDescent="0.15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F3" s="2">
        <f>IF(D3&lt;Experiment!D3, 1, 0)</f>
        <v>0</v>
      </c>
      <c r="G3" s="2">
        <f>IF(E3&lt;Experiment!E3, 1, 0)</f>
        <v>1</v>
      </c>
      <c r="I3" s="9" t="s">
        <v>42</v>
      </c>
      <c r="J3" s="8">
        <f>SUM(B2:B38)</f>
        <v>345543</v>
      </c>
      <c r="K3" s="8">
        <f>SUM(Experiment!B2:B38)</f>
        <v>344660</v>
      </c>
      <c r="L3" s="8">
        <f>J3/SUM(J3:K3)</f>
        <v>0.50063966688061334</v>
      </c>
      <c r="M3" s="8">
        <f>SQRT(0.5*0.5/SUM(J3:K3))</f>
        <v>6.0184074029432473E-4</v>
      </c>
      <c r="N3" s="8">
        <f>M3*1.96</f>
        <v>1.1796078509768765E-3</v>
      </c>
      <c r="O3" s="8">
        <f>0.5-N3</f>
        <v>0.49882039214902313</v>
      </c>
      <c r="P3" s="8">
        <f>0.5+N3</f>
        <v>0.50117960785097693</v>
      </c>
      <c r="Q3" s="8" t="b">
        <f>AND(L3&gt;=O3,L3&lt;=P3)</f>
        <v>1</v>
      </c>
      <c r="R3" s="7"/>
    </row>
    <row r="4" spans="1:19" ht="28" x14ac:dyDescent="0.15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F4" s="2">
        <f>IF(D4&lt;Experiment!D4, 1, 0)</f>
        <v>0</v>
      </c>
      <c r="G4" s="2">
        <f>IF(E4&lt;Experiment!E4, 1, 0)</f>
        <v>0</v>
      </c>
      <c r="I4" s="9" t="s">
        <v>43</v>
      </c>
      <c r="J4" s="8">
        <f>SUM(C2:C38)</f>
        <v>28378</v>
      </c>
      <c r="K4" s="8">
        <f>SUM(Experiment!C2:C38)</f>
        <v>28325</v>
      </c>
      <c r="L4" s="8">
        <f>J4/SUM(J4:K4)</f>
        <v>0.50046734740666277</v>
      </c>
      <c r="M4" s="8">
        <f>SQRT(0.5*0.5/SUM(J4:K4))</f>
        <v>2.0997470796992519E-3</v>
      </c>
      <c r="N4" s="8">
        <f>M4*1.96</f>
        <v>4.1155042762105335E-3</v>
      </c>
      <c r="O4" s="8">
        <f>0.5-N4</f>
        <v>0.49588449572378945</v>
      </c>
      <c r="P4" s="8">
        <f>0.5+N4</f>
        <v>0.50411550427621055</v>
      </c>
      <c r="Q4" s="8" t="b">
        <f>AND(L4&gt;=O4,L4&lt;=P4)</f>
        <v>1</v>
      </c>
      <c r="R4" s="7"/>
    </row>
    <row r="5" spans="1:19" x14ac:dyDescent="0.15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F5" s="2">
        <f>IF(D5&lt;Experiment!D5, 1, 0)</f>
        <v>0</v>
      </c>
      <c r="G5" s="2">
        <f>IF(E5&lt;Experiment!E5, 1, 0)</f>
        <v>0</v>
      </c>
      <c r="I5" s="10"/>
      <c r="J5" s="7"/>
      <c r="K5" s="7"/>
      <c r="L5" s="7"/>
      <c r="M5" s="7"/>
      <c r="N5" s="7"/>
      <c r="O5" s="7"/>
      <c r="P5" s="7"/>
      <c r="Q5" s="7"/>
      <c r="R5" s="7"/>
    </row>
    <row r="6" spans="1:19" ht="42" x14ac:dyDescent="0.15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F6" s="2">
        <f>IF(D6&lt;Experiment!D6, 1, 0)</f>
        <v>0</v>
      </c>
      <c r="G6" s="2">
        <f>IF(E6&lt;Experiment!E6, 1, 0)</f>
        <v>1</v>
      </c>
      <c r="I6" s="9"/>
      <c r="J6" s="9" t="s">
        <v>45</v>
      </c>
      <c r="K6" s="9" t="s">
        <v>46</v>
      </c>
      <c r="L6" s="9" t="s">
        <v>53</v>
      </c>
      <c r="M6" s="9" t="s">
        <v>54</v>
      </c>
      <c r="N6" s="9" t="s">
        <v>56</v>
      </c>
      <c r="O6" s="9" t="s">
        <v>55</v>
      </c>
      <c r="P6" s="9" t="s">
        <v>49</v>
      </c>
      <c r="Q6" s="9" t="s">
        <v>50</v>
      </c>
      <c r="R6" s="9" t="s">
        <v>51</v>
      </c>
    </row>
    <row r="7" spans="1:19" ht="14" x14ac:dyDescent="0.15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F7" s="2">
        <f>IF(D7&lt;Experiment!D7, 1, 0)</f>
        <v>0</v>
      </c>
      <c r="G7" s="2">
        <f>IF(E7&lt;Experiment!E7, 1, 0)</f>
        <v>0</v>
      </c>
      <c r="I7" s="9" t="s">
        <v>44</v>
      </c>
      <c r="J7" s="11">
        <f>J4/J3</f>
        <v>8.2125813574576823E-2</v>
      </c>
      <c r="K7" s="11">
        <f>K4/K3</f>
        <v>8.2182440666163759E-2</v>
      </c>
      <c r="L7" s="11">
        <f>SUM(J4:K4)/SUM(J3:K3)</f>
        <v>8.2154090897895257E-2</v>
      </c>
      <c r="M7" s="11">
        <f>SQRT(L7*(1-L7)*(1/J3+1/K3))</f>
        <v>6.6106081563872224E-4</v>
      </c>
      <c r="N7" s="11">
        <f>K7-J7</f>
        <v>5.6627091586936018E-5</v>
      </c>
      <c r="O7" s="11">
        <f>1.96*M7</f>
        <v>1.2956791986518956E-3</v>
      </c>
      <c r="P7" s="11">
        <f>0-O7</f>
        <v>-1.2956791986518956E-3</v>
      </c>
      <c r="Q7" s="11">
        <f>0+O7</f>
        <v>1.2956791986518956E-3</v>
      </c>
      <c r="R7" s="8" t="b">
        <f>AND(N7&gt;=P7, N7&lt;=Q7)</f>
        <v>1</v>
      </c>
    </row>
    <row r="8" spans="1:19" x14ac:dyDescent="0.15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F8" s="2">
        <f>IF(D8&lt;Experiment!D8, 1, 0)</f>
        <v>0</v>
      </c>
      <c r="G8" s="2">
        <f>IF(E8&lt;Experiment!E8, 1, 0)</f>
        <v>0</v>
      </c>
      <c r="I8" s="5"/>
    </row>
    <row r="9" spans="1:19" x14ac:dyDescent="0.15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F9" s="2">
        <f>IF(D9&lt;Experiment!D9, 1, 0)</f>
        <v>0</v>
      </c>
      <c r="G9" s="2">
        <f>IF(E9&lt;Experiment!E9, 1, 0)</f>
        <v>0</v>
      </c>
    </row>
    <row r="10" spans="1:19" x14ac:dyDescent="0.1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F10" s="2">
        <f>IF(D10&lt;Experiment!D10, 1, 0)</f>
        <v>0</v>
      </c>
      <c r="G10" s="2">
        <f>IF(E10&lt;Experiment!E10, 1, 0)</f>
        <v>1</v>
      </c>
      <c r="I10" s="5" t="s">
        <v>57</v>
      </c>
    </row>
    <row r="11" spans="1:19" ht="28" x14ac:dyDescent="0.1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F11" s="2">
        <f>IF(D11&lt;Experiment!D11, 1, 0)</f>
        <v>0</v>
      </c>
      <c r="G11" s="2">
        <f>IF(E11&lt;Experiment!E11, 1, 0)</f>
        <v>1</v>
      </c>
      <c r="I11" s="9"/>
      <c r="J11" s="9" t="s">
        <v>45</v>
      </c>
      <c r="K11" s="9" t="s">
        <v>46</v>
      </c>
      <c r="L11" s="9" t="s">
        <v>53</v>
      </c>
      <c r="M11" s="9" t="s">
        <v>54</v>
      </c>
      <c r="N11" s="9" t="s">
        <v>60</v>
      </c>
      <c r="O11" s="9" t="s">
        <v>55</v>
      </c>
      <c r="P11" s="9" t="s">
        <v>49</v>
      </c>
      <c r="Q11" s="9" t="s">
        <v>50</v>
      </c>
      <c r="R11" s="9" t="s">
        <v>61</v>
      </c>
      <c r="S11" s="9" t="s">
        <v>62</v>
      </c>
    </row>
    <row r="12" spans="1:19" ht="14" x14ac:dyDescent="0.1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F12" s="2">
        <f>IF(D12&lt;Experiment!D12, 1, 0)</f>
        <v>0</v>
      </c>
      <c r="G12" s="2">
        <f>IF(E12&lt;Experiment!E12, 1, 0)</f>
        <v>0</v>
      </c>
      <c r="I12" s="9" t="s">
        <v>58</v>
      </c>
      <c r="J12" s="12">
        <f>SUM(D2:D24)/SUM(C2:C24)</f>
        <v>0.2188746891805933</v>
      </c>
      <c r="K12" s="12">
        <f>SUM(Experiment!D2:D24)/SUM(Experiment!C2:C24)</f>
        <v>0.19831981460023174</v>
      </c>
      <c r="L12" s="12">
        <f>(SUM(D2:D24) + SUM(Experiment!D2:D24))/(SUM(C2:C24)+SUM(Experiment!C2:C24))</f>
        <v>0.20860706740369866</v>
      </c>
      <c r="M12" s="12">
        <f>SQRT(L12*(1-L12)*(1/SUM(C2:C24)+ 1/SUM(Experiment!C2:C24)))</f>
        <v>4.3716753852259364E-3</v>
      </c>
      <c r="N12" s="12">
        <f>K12-J12</f>
        <v>-2.0554874580361565E-2</v>
      </c>
      <c r="O12" s="12">
        <f>1.96*M12</f>
        <v>8.5684837550428355E-3</v>
      </c>
      <c r="P12" s="12">
        <f>N12-O12</f>
        <v>-2.9123358335404401E-2</v>
      </c>
      <c r="Q12" s="12">
        <f>N12+O12</f>
        <v>-1.198639082531873E-2</v>
      </c>
      <c r="R12" s="12" t="b">
        <f xml:space="preserve"> OR(0&gt;=Q12,0&lt;=P12)</f>
        <v>1</v>
      </c>
      <c r="S12" s="13" t="b">
        <f xml:space="preserve"> OR(-0.01&gt;=Q12,-0.01&lt;=P12)</f>
        <v>1</v>
      </c>
    </row>
    <row r="13" spans="1:19" ht="14" x14ac:dyDescent="0.1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F13" s="2">
        <f>IF(D13&lt;Experiment!D13, 1, 0)</f>
        <v>0</v>
      </c>
      <c r="G13" s="2">
        <f>IF(E13&lt;Experiment!E13, 1, 0)</f>
        <v>0</v>
      </c>
      <c r="I13" s="9" t="s">
        <v>59</v>
      </c>
      <c r="J13" s="12">
        <f>SUM(E2:E24)/SUM(C2:C24)</f>
        <v>0.11756201931417337</v>
      </c>
      <c r="K13" s="12">
        <f>SUM(Experiment!E2:E24)/SUM(Experiment!C2:C24)</f>
        <v>0.1126882966396292</v>
      </c>
      <c r="L13" s="12">
        <f>(SUM(E2:E24)+SUM(Experiment!E2:E24))/(SUM(Control!C2:C24)+SUM(Experiment!C2:C24))</f>
        <v>0.11512748531241861</v>
      </c>
      <c r="M13" s="12">
        <f>SQRT(L13*(1-L13)*(1/SUM(C2:C24)+1/SUM(Experiment!C2:C24)))</f>
        <v>3.4341335129324238E-3</v>
      </c>
      <c r="N13" s="12">
        <f>K13-J13</f>
        <v>-4.8737226745441675E-3</v>
      </c>
      <c r="O13" s="12">
        <f>1.96*M13</f>
        <v>6.7309016853475505E-3</v>
      </c>
      <c r="P13" s="12">
        <f>N13-O13</f>
        <v>-1.1604624359891718E-2</v>
      </c>
      <c r="Q13" s="12">
        <f>N13+O13</f>
        <v>1.857179010803383E-3</v>
      </c>
      <c r="R13" s="12" t="b">
        <f xml:space="preserve"> OR(0&gt;=Q13,0&lt;=P13)</f>
        <v>0</v>
      </c>
      <c r="S13" s="13" t="b">
        <f xml:space="preserve"> OR(-0.0075&gt;=Q13,-0.0075&lt;=P13)</f>
        <v>0</v>
      </c>
    </row>
    <row r="14" spans="1:19" x14ac:dyDescent="0.1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F14" s="2">
        <f>IF(D14&lt;Experiment!D14, 1, 0)</f>
        <v>0</v>
      </c>
      <c r="G14" s="2">
        <f>IF(E14&lt;Experiment!E14, 1, 0)</f>
        <v>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9" x14ac:dyDescent="0.1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F15" s="2">
        <f>IF(D15&lt;Experiment!D15, 1, 0)</f>
        <v>0</v>
      </c>
      <c r="G15" s="2">
        <f>IF(E15&lt;Experiment!E15, 1, 0)</f>
        <v>0</v>
      </c>
    </row>
    <row r="16" spans="1:19" x14ac:dyDescent="0.1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  <c r="F16" s="2">
        <f>IF(D16&lt;Experiment!D16, 1, 0)</f>
        <v>0</v>
      </c>
      <c r="G16" s="2">
        <f>IF(E16&lt;Experiment!E16, 1, 0)</f>
        <v>0</v>
      </c>
      <c r="I16" s="5" t="s">
        <v>63</v>
      </c>
    </row>
    <row r="17" spans="1:13" ht="28" x14ac:dyDescent="0.1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F17" s="2">
        <f>IF(D17&lt;Experiment!D17, 1, 0)</f>
        <v>0</v>
      </c>
      <c r="G17" s="2">
        <f>IF(E17&lt;Experiment!E17, 1, 0)</f>
        <v>0</v>
      </c>
      <c r="I17" s="9"/>
      <c r="J17" s="9" t="s">
        <v>65</v>
      </c>
      <c r="K17" s="9" t="s">
        <v>64</v>
      </c>
      <c r="L17" s="9" t="s">
        <v>66</v>
      </c>
      <c r="M17" s="5"/>
    </row>
    <row r="18" spans="1:13" ht="14" x14ac:dyDescent="0.1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F18" s="2">
        <f>IF(D18&lt;Experiment!D18, 1, 0)</f>
        <v>0</v>
      </c>
      <c r="G18" s="2">
        <f>IF(E18&lt;Experiment!E18, 1, 0)</f>
        <v>0</v>
      </c>
      <c r="I18" s="9" t="s">
        <v>58</v>
      </c>
      <c r="J18" s="15">
        <v>23</v>
      </c>
      <c r="K18" s="8">
        <f>SUM(F2:F24)</f>
        <v>4</v>
      </c>
      <c r="L18" s="8">
        <v>2.5999999999999999E-3</v>
      </c>
    </row>
    <row r="19" spans="1:13" ht="14" x14ac:dyDescent="0.1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F19" s="2">
        <f>IF(D19&lt;Experiment!D19, 1, 0)</f>
        <v>1</v>
      </c>
      <c r="G19" s="2">
        <f>IF(E19&lt;Experiment!E19, 1, 0)</f>
        <v>1</v>
      </c>
      <c r="I19" s="9" t="s">
        <v>59</v>
      </c>
      <c r="J19" s="15">
        <v>23</v>
      </c>
      <c r="K19" s="8">
        <f>SUM(G2:G24)</f>
        <v>10</v>
      </c>
      <c r="L19" s="8">
        <v>0.67759999999999998</v>
      </c>
    </row>
    <row r="20" spans="1:13" x14ac:dyDescent="0.1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F20" s="2">
        <f>IF(D20&lt;Experiment!D20, 1, 0)</f>
        <v>1</v>
      </c>
      <c r="G20" s="2">
        <f>IF(E20&lt;Experiment!E20, 1, 0)</f>
        <v>1</v>
      </c>
    </row>
    <row r="21" spans="1:13" x14ac:dyDescent="0.1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F21" s="2">
        <f>IF(D21&lt;Experiment!D21, 1, 0)</f>
        <v>1</v>
      </c>
      <c r="G21" s="2">
        <f>IF(E21&lt;Experiment!E21, 1, 0)</f>
        <v>0</v>
      </c>
    </row>
    <row r="22" spans="1:13" x14ac:dyDescent="0.1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F22" s="2">
        <f>IF(D22&lt;Experiment!D22, 1, 0)</f>
        <v>1</v>
      </c>
      <c r="G22" s="2">
        <f>IF(E22&lt;Experiment!E22, 1, 0)</f>
        <v>1</v>
      </c>
    </row>
    <row r="23" spans="1:13" x14ac:dyDescent="0.1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F23" s="2">
        <f>IF(D23&lt;Experiment!D23, 1, 0)</f>
        <v>0</v>
      </c>
      <c r="G23" s="2">
        <f>IF(E23&lt;Experiment!E23, 1, 0)</f>
        <v>1</v>
      </c>
    </row>
    <row r="24" spans="1:13" x14ac:dyDescent="0.1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F24" s="2">
        <f>IF(D24&lt;Experiment!D24, 1, 0)</f>
        <v>0</v>
      </c>
      <c r="G24" s="2">
        <f>IF(E24&lt;Experiment!E24, 1, 0)</f>
        <v>1</v>
      </c>
    </row>
    <row r="25" spans="1:13" x14ac:dyDescent="0.15">
      <c r="A25" s="1" t="s">
        <v>28</v>
      </c>
      <c r="B25" s="2">
        <v>9437</v>
      </c>
      <c r="C25" s="2">
        <v>788</v>
      </c>
      <c r="D25" s="1"/>
      <c r="E25" s="3"/>
      <c r="F25" s="3"/>
      <c r="G25" s="3"/>
    </row>
    <row r="26" spans="1:13" x14ac:dyDescent="0.15">
      <c r="A26" s="1" t="s">
        <v>29</v>
      </c>
      <c r="B26" s="2">
        <v>9420</v>
      </c>
      <c r="C26" s="2">
        <v>781</v>
      </c>
      <c r="D26" s="1"/>
      <c r="E26" s="3"/>
      <c r="F26" s="3"/>
      <c r="G26" s="3"/>
    </row>
    <row r="27" spans="1:13" x14ac:dyDescent="0.15">
      <c r="A27" s="1" t="s">
        <v>30</v>
      </c>
      <c r="B27" s="2">
        <v>9570</v>
      </c>
      <c r="C27" s="2">
        <v>805</v>
      </c>
      <c r="D27" s="1"/>
      <c r="E27" s="3"/>
      <c r="F27" s="3"/>
      <c r="G27" s="3"/>
    </row>
    <row r="28" spans="1:13" x14ac:dyDescent="0.15">
      <c r="A28" s="1" t="s">
        <v>31</v>
      </c>
      <c r="B28" s="2">
        <v>9921</v>
      </c>
      <c r="C28" s="2">
        <v>830</v>
      </c>
      <c r="D28" s="1"/>
      <c r="E28" s="3"/>
      <c r="F28" s="3"/>
      <c r="G28" s="3"/>
    </row>
    <row r="29" spans="1:13" x14ac:dyDescent="0.15">
      <c r="A29" s="1" t="s">
        <v>32</v>
      </c>
      <c r="B29" s="2">
        <v>9424</v>
      </c>
      <c r="C29" s="2">
        <v>781</v>
      </c>
      <c r="D29" s="1"/>
      <c r="E29" s="3"/>
      <c r="F29" s="3"/>
      <c r="G29" s="3"/>
    </row>
    <row r="30" spans="1:13" x14ac:dyDescent="0.15">
      <c r="A30" s="1" t="s">
        <v>33</v>
      </c>
      <c r="B30" s="2">
        <v>9010</v>
      </c>
      <c r="C30" s="2">
        <v>756</v>
      </c>
      <c r="D30" s="1"/>
      <c r="E30" s="3"/>
      <c r="F30" s="3"/>
      <c r="G30" s="3"/>
    </row>
    <row r="31" spans="1:13" x14ac:dyDescent="0.15">
      <c r="A31" s="1" t="s">
        <v>34</v>
      </c>
      <c r="B31" s="2">
        <v>9656</v>
      </c>
      <c r="C31" s="2">
        <v>825</v>
      </c>
      <c r="D31" s="1"/>
      <c r="E31" s="3"/>
      <c r="F31" s="3"/>
      <c r="G31" s="3"/>
    </row>
    <row r="32" spans="1:13" x14ac:dyDescent="0.15">
      <c r="A32" s="1" t="s">
        <v>35</v>
      </c>
      <c r="B32" s="2">
        <v>10419</v>
      </c>
      <c r="C32" s="2">
        <v>874</v>
      </c>
      <c r="D32" s="1"/>
      <c r="E32" s="3"/>
      <c r="F32" s="3"/>
      <c r="G32" s="3"/>
    </row>
    <row r="33" spans="1:7" x14ac:dyDescent="0.15">
      <c r="A33" s="1" t="s">
        <v>36</v>
      </c>
      <c r="B33" s="2">
        <v>9880</v>
      </c>
      <c r="C33" s="2">
        <v>830</v>
      </c>
      <c r="D33" s="1"/>
      <c r="E33" s="3"/>
      <c r="F33" s="3"/>
      <c r="G33" s="3"/>
    </row>
    <row r="34" spans="1:7" x14ac:dyDescent="0.15">
      <c r="A34" s="1" t="s">
        <v>37</v>
      </c>
      <c r="B34" s="2">
        <v>10134</v>
      </c>
      <c r="C34" s="2">
        <v>801</v>
      </c>
      <c r="D34" s="1"/>
      <c r="E34" s="3"/>
      <c r="F34" s="3"/>
      <c r="G34" s="3"/>
    </row>
    <row r="35" spans="1:7" x14ac:dyDescent="0.15">
      <c r="A35" s="1" t="s">
        <v>38</v>
      </c>
      <c r="B35" s="2">
        <v>9717</v>
      </c>
      <c r="C35" s="2">
        <v>814</v>
      </c>
      <c r="D35" s="1"/>
      <c r="E35" s="3"/>
      <c r="F35" s="3"/>
      <c r="G35" s="3"/>
    </row>
    <row r="36" spans="1:7" x14ac:dyDescent="0.15">
      <c r="A36" s="1" t="s">
        <v>39</v>
      </c>
      <c r="B36" s="2">
        <v>9192</v>
      </c>
      <c r="C36" s="2">
        <v>735</v>
      </c>
      <c r="D36" s="1"/>
      <c r="E36" s="3"/>
      <c r="F36" s="3"/>
      <c r="G36" s="3"/>
    </row>
    <row r="37" spans="1:7" x14ac:dyDescent="0.15">
      <c r="A37" s="1" t="s">
        <v>40</v>
      </c>
      <c r="B37" s="2">
        <v>8630</v>
      </c>
      <c r="C37" s="2">
        <v>743</v>
      </c>
      <c r="D37" s="1"/>
      <c r="E37" s="3"/>
      <c r="F37" s="3"/>
      <c r="G37" s="3"/>
    </row>
    <row r="38" spans="1:7" x14ac:dyDescent="0.15">
      <c r="A38" s="1" t="s">
        <v>41</v>
      </c>
      <c r="B38" s="2">
        <v>8970</v>
      </c>
      <c r="C38" s="2">
        <v>722</v>
      </c>
      <c r="D38" s="1"/>
      <c r="E38" s="3"/>
      <c r="F38" s="3"/>
      <c r="G38" s="3"/>
    </row>
    <row r="39" spans="1:7" x14ac:dyDescent="0.15">
      <c r="A39" s="1"/>
      <c r="B39" s="2"/>
      <c r="C39" s="2"/>
      <c r="D39" s="1"/>
      <c r="E39" s="3"/>
      <c r="F39" s="3"/>
      <c r="G39" s="3"/>
    </row>
    <row r="40" spans="1:7" x14ac:dyDescent="0.15">
      <c r="A40" s="1"/>
      <c r="B40" s="2"/>
      <c r="C40" s="2"/>
      <c r="D40" s="1"/>
      <c r="E40" s="3"/>
      <c r="F40" s="3"/>
      <c r="G40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8"/>
  <sheetViews>
    <sheetView workbookViewId="0">
      <pane ySplit="1" topLeftCell="A2" activePane="bottomLeft" state="frozen"/>
      <selection pane="bottomLeft" activeCell="D2" sqref="D2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ht="15.75" customHeight="1" x14ac:dyDescent="0.15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ht="15.75" customHeight="1" x14ac:dyDescent="0.15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ht="15.75" customHeight="1" x14ac:dyDescent="0.15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ht="15.75" customHeight="1" x14ac:dyDescent="0.15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ht="15.75" customHeight="1" x14ac:dyDescent="0.15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ht="15.75" customHeight="1" x14ac:dyDescent="0.15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ht="15.75" customHeight="1" x14ac:dyDescent="0.15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ht="15.75" customHeight="1" x14ac:dyDescent="0.1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ht="15.75" customHeight="1" x14ac:dyDescent="0.1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ht="15.75" customHeight="1" x14ac:dyDescent="0.1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ht="15.75" customHeight="1" x14ac:dyDescent="0.1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ht="15.75" customHeight="1" x14ac:dyDescent="0.1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ht="15.75" customHeight="1" x14ac:dyDescent="0.1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ht="15.75" customHeight="1" x14ac:dyDescent="0.1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ht="15.75" customHeight="1" x14ac:dyDescent="0.1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ht="15.75" customHeight="1" x14ac:dyDescent="0.1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ht="15.75" customHeight="1" x14ac:dyDescent="0.1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ht="15.75" customHeight="1" x14ac:dyDescent="0.1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ht="15.75" customHeight="1" x14ac:dyDescent="0.1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ht="15.75" customHeight="1" x14ac:dyDescent="0.1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ht="15.75" customHeight="1" x14ac:dyDescent="0.1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ht="15.75" customHeight="1" x14ac:dyDescent="0.1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ht="15.75" customHeight="1" x14ac:dyDescent="0.15">
      <c r="A25" s="1" t="s">
        <v>28</v>
      </c>
      <c r="B25" s="2">
        <v>9359</v>
      </c>
      <c r="C25" s="2">
        <v>789</v>
      </c>
      <c r="D25" s="3"/>
      <c r="E25" s="3"/>
    </row>
    <row r="26" spans="1:5" ht="15.75" customHeight="1" x14ac:dyDescent="0.15">
      <c r="A26" s="1" t="s">
        <v>29</v>
      </c>
      <c r="B26" s="2">
        <v>9427</v>
      </c>
      <c r="C26" s="2">
        <v>743</v>
      </c>
      <c r="D26" s="3"/>
      <c r="E26" s="3"/>
    </row>
    <row r="27" spans="1:5" ht="15.75" customHeight="1" x14ac:dyDescent="0.15">
      <c r="A27" s="1" t="s">
        <v>30</v>
      </c>
      <c r="B27" s="2">
        <v>9633</v>
      </c>
      <c r="C27" s="2">
        <v>808</v>
      </c>
      <c r="D27" s="3"/>
      <c r="E27" s="3"/>
    </row>
    <row r="28" spans="1:5" ht="15.75" customHeight="1" x14ac:dyDescent="0.15">
      <c r="A28" s="1" t="s">
        <v>31</v>
      </c>
      <c r="B28" s="2">
        <v>9842</v>
      </c>
      <c r="C28" s="2">
        <v>831</v>
      </c>
      <c r="D28" s="3"/>
      <c r="E28" s="3"/>
    </row>
    <row r="29" spans="1:5" ht="15.75" customHeight="1" x14ac:dyDescent="0.15">
      <c r="A29" s="1" t="s">
        <v>32</v>
      </c>
      <c r="B29" s="2">
        <v>9272</v>
      </c>
      <c r="C29" s="2">
        <v>767</v>
      </c>
      <c r="D29" s="3"/>
      <c r="E29" s="3"/>
    </row>
    <row r="30" spans="1:5" ht="15.75" customHeight="1" x14ac:dyDescent="0.15">
      <c r="A30" s="1" t="s">
        <v>33</v>
      </c>
      <c r="B30" s="2">
        <v>8969</v>
      </c>
      <c r="C30" s="2">
        <v>760</v>
      </c>
      <c r="D30" s="3"/>
      <c r="E30" s="3"/>
    </row>
    <row r="31" spans="1:5" ht="15.75" customHeight="1" x14ac:dyDescent="0.15">
      <c r="A31" s="1" t="s">
        <v>34</v>
      </c>
      <c r="B31" s="2">
        <v>9697</v>
      </c>
      <c r="C31" s="2">
        <v>850</v>
      </c>
      <c r="D31" s="3"/>
      <c r="E31" s="3"/>
    </row>
    <row r="32" spans="1:5" ht="15.75" customHeight="1" x14ac:dyDescent="0.15">
      <c r="A32" s="1" t="s">
        <v>35</v>
      </c>
      <c r="B32" s="2">
        <v>10445</v>
      </c>
      <c r="C32" s="2">
        <v>851</v>
      </c>
      <c r="D32" s="3"/>
      <c r="E32" s="3"/>
    </row>
    <row r="33" spans="1:5" ht="15.75" customHeight="1" x14ac:dyDescent="0.15">
      <c r="A33" s="1" t="s">
        <v>36</v>
      </c>
      <c r="B33" s="2">
        <v>9931</v>
      </c>
      <c r="C33" s="2">
        <v>831</v>
      </c>
      <c r="D33" s="3"/>
      <c r="E33" s="3"/>
    </row>
    <row r="34" spans="1:5" ht="15.75" customHeight="1" x14ac:dyDescent="0.15">
      <c r="A34" s="1" t="s">
        <v>37</v>
      </c>
      <c r="B34" s="2">
        <v>10042</v>
      </c>
      <c r="C34" s="2">
        <v>802</v>
      </c>
      <c r="D34" s="3"/>
      <c r="E34" s="3"/>
    </row>
    <row r="35" spans="1:5" ht="15.75" customHeight="1" x14ac:dyDescent="0.15">
      <c r="A35" s="1" t="s">
        <v>38</v>
      </c>
      <c r="B35" s="2">
        <v>9721</v>
      </c>
      <c r="C35" s="2">
        <v>829</v>
      </c>
      <c r="D35" s="3"/>
      <c r="E35" s="3"/>
    </row>
    <row r="36" spans="1:5" ht="15.75" customHeight="1" x14ac:dyDescent="0.15">
      <c r="A36" s="1" t="s">
        <v>39</v>
      </c>
      <c r="B36" s="2">
        <v>9304</v>
      </c>
      <c r="C36" s="2">
        <v>770</v>
      </c>
      <c r="D36" s="3"/>
      <c r="E36" s="3"/>
    </row>
    <row r="37" spans="1:5" ht="15.75" customHeight="1" x14ac:dyDescent="0.15">
      <c r="A37" s="1" t="s">
        <v>40</v>
      </c>
      <c r="B37" s="2">
        <v>8668</v>
      </c>
      <c r="C37" s="2">
        <v>724</v>
      </c>
      <c r="D37" s="3"/>
      <c r="E37" s="3"/>
    </row>
    <row r="38" spans="1:5" ht="15.75" customHeight="1" x14ac:dyDescent="0.15">
      <c r="A38" s="1" t="s">
        <v>41</v>
      </c>
      <c r="B38" s="2">
        <v>8988</v>
      </c>
      <c r="C38" s="2">
        <v>710</v>
      </c>
      <c r="D38" s="3"/>
      <c r="E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Lingwei He</cp:lastModifiedBy>
  <dcterms:modified xsi:type="dcterms:W3CDTF">2020-09-28T02:03:12Z</dcterms:modified>
</cp:coreProperties>
</file>