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HG Sales#1\3. LIFUNG\2. commit  PO\MENS\PO\SP22\Recap\Summer\"/>
    </mc:Choice>
  </mc:AlternateContent>
  <xr:revisionPtr revIDLastSave="0" documentId="13_ncr:1_{ABEF02FA-DCDE-42FD-A74F-C45899C69D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Print_Area" localSheetId="0">SHEET!$A$1:$U$216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2" i="1" l="1"/>
  <c r="M181" i="1"/>
  <c r="L181" i="1"/>
  <c r="K181" i="1"/>
  <c r="J181" i="1"/>
  <c r="J193" i="1" s="1"/>
  <c r="I181" i="1"/>
  <c r="I193" i="1" s="1"/>
  <c r="S216" i="1"/>
  <c r="Q216" i="1"/>
  <c r="O216" i="1"/>
  <c r="M216" i="1"/>
  <c r="L216" i="1"/>
  <c r="K216" i="1"/>
  <c r="J216" i="1"/>
  <c r="I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S193" i="1"/>
  <c r="Q193" i="1"/>
  <c r="O193" i="1"/>
  <c r="M193" i="1"/>
  <c r="L193" i="1"/>
  <c r="K193" i="1"/>
  <c r="H193" i="1"/>
  <c r="H216" i="1" s="1"/>
  <c r="T192" i="1"/>
  <c r="T191" i="1"/>
  <c r="T190" i="1"/>
  <c r="T189" i="1"/>
  <c r="T188" i="1"/>
  <c r="T187" i="1"/>
  <c r="T186" i="1"/>
  <c r="T185" i="1"/>
  <c r="T184" i="1"/>
  <c r="T183" i="1"/>
  <c r="T180" i="1"/>
  <c r="T179" i="1"/>
  <c r="T178" i="1"/>
  <c r="T177" i="1"/>
  <c r="T176" i="1"/>
  <c r="T175" i="1"/>
  <c r="T174" i="1"/>
  <c r="T173" i="1"/>
  <c r="T172" i="1"/>
  <c r="T171" i="1"/>
  <c r="T181" i="1" l="1"/>
  <c r="T193" i="1" s="1"/>
  <c r="T216" i="1"/>
  <c r="R144" i="1" l="1"/>
  <c r="Q144" i="1"/>
  <c r="P144" i="1"/>
  <c r="O144" i="1"/>
  <c r="N144" i="1"/>
  <c r="M144" i="1"/>
  <c r="L144" i="1"/>
  <c r="K144" i="1"/>
  <c r="L159" i="1"/>
  <c r="M159" i="1"/>
  <c r="N159" i="1"/>
  <c r="O159" i="1"/>
  <c r="P159" i="1"/>
  <c r="Q159" i="1"/>
  <c r="R159" i="1"/>
  <c r="K159" i="1"/>
  <c r="L149" i="1"/>
  <c r="M149" i="1"/>
  <c r="N149" i="1"/>
  <c r="O149" i="1"/>
  <c r="P149" i="1"/>
  <c r="Q149" i="1"/>
  <c r="R149" i="1"/>
  <c r="K149" i="1"/>
  <c r="S148" i="1"/>
  <c r="U148" i="1" s="1"/>
  <c r="S159" i="1" l="1"/>
  <c r="U159" i="1" s="1"/>
  <c r="S149" i="1"/>
  <c r="U149" i="1" s="1"/>
  <c r="L164" i="1" l="1"/>
  <c r="M164" i="1"/>
  <c r="N164" i="1"/>
  <c r="O164" i="1"/>
  <c r="P164" i="1"/>
  <c r="Q164" i="1"/>
  <c r="R164" i="1"/>
  <c r="K164" i="1"/>
  <c r="L163" i="1"/>
  <c r="M163" i="1"/>
  <c r="N163" i="1"/>
  <c r="O163" i="1"/>
  <c r="P163" i="1"/>
  <c r="Q163" i="1"/>
  <c r="R163" i="1"/>
  <c r="K163" i="1"/>
  <c r="L162" i="1"/>
  <c r="M162" i="1"/>
  <c r="N162" i="1"/>
  <c r="O162" i="1"/>
  <c r="P162" i="1"/>
  <c r="Q162" i="1"/>
  <c r="R162" i="1"/>
  <c r="K162" i="1"/>
  <c r="L160" i="1"/>
  <c r="M160" i="1"/>
  <c r="N160" i="1"/>
  <c r="O160" i="1"/>
  <c r="P160" i="1"/>
  <c r="Q160" i="1"/>
  <c r="R160" i="1"/>
  <c r="K160" i="1"/>
  <c r="K158" i="1"/>
  <c r="L158" i="1"/>
  <c r="M158" i="1"/>
  <c r="N158" i="1"/>
  <c r="O158" i="1"/>
  <c r="P158" i="1"/>
  <c r="Q158" i="1"/>
  <c r="R158" i="1"/>
  <c r="L157" i="1"/>
  <c r="M157" i="1"/>
  <c r="N157" i="1"/>
  <c r="O157" i="1"/>
  <c r="P157" i="1"/>
  <c r="Q157" i="1"/>
  <c r="R157" i="1"/>
  <c r="K157" i="1"/>
  <c r="L156" i="1"/>
  <c r="M156" i="1"/>
  <c r="N156" i="1"/>
  <c r="O156" i="1"/>
  <c r="P156" i="1"/>
  <c r="Q156" i="1"/>
  <c r="R156" i="1"/>
  <c r="K156" i="1"/>
  <c r="L155" i="1"/>
  <c r="M155" i="1"/>
  <c r="N155" i="1"/>
  <c r="O155" i="1"/>
  <c r="P155" i="1"/>
  <c r="Q155" i="1"/>
  <c r="R155" i="1"/>
  <c r="K155" i="1"/>
  <c r="L154" i="1"/>
  <c r="M154" i="1"/>
  <c r="N154" i="1"/>
  <c r="O154" i="1"/>
  <c r="P154" i="1"/>
  <c r="Q154" i="1"/>
  <c r="R154" i="1"/>
  <c r="K154" i="1"/>
  <c r="L153" i="1"/>
  <c r="M153" i="1"/>
  <c r="N153" i="1"/>
  <c r="O153" i="1"/>
  <c r="P153" i="1"/>
  <c r="Q153" i="1"/>
  <c r="R153" i="1"/>
  <c r="K153" i="1"/>
  <c r="L152" i="1"/>
  <c r="M152" i="1"/>
  <c r="N152" i="1"/>
  <c r="O152" i="1"/>
  <c r="P152" i="1"/>
  <c r="Q152" i="1"/>
  <c r="R152" i="1"/>
  <c r="K152" i="1"/>
  <c r="L151" i="1"/>
  <c r="M151" i="1"/>
  <c r="N151" i="1"/>
  <c r="O151" i="1"/>
  <c r="P151" i="1"/>
  <c r="Q151" i="1"/>
  <c r="R151" i="1"/>
  <c r="K151" i="1"/>
  <c r="L150" i="1"/>
  <c r="M150" i="1"/>
  <c r="N150" i="1"/>
  <c r="O150" i="1"/>
  <c r="P150" i="1"/>
  <c r="Q150" i="1"/>
  <c r="R150" i="1"/>
  <c r="K150" i="1"/>
  <c r="L147" i="1"/>
  <c r="M147" i="1"/>
  <c r="N147" i="1"/>
  <c r="O147" i="1"/>
  <c r="P147" i="1"/>
  <c r="Q147" i="1"/>
  <c r="R147" i="1"/>
  <c r="K147" i="1"/>
  <c r="L146" i="1"/>
  <c r="M146" i="1"/>
  <c r="N146" i="1"/>
  <c r="O146" i="1"/>
  <c r="P146" i="1"/>
  <c r="Q146" i="1"/>
  <c r="R146" i="1"/>
  <c r="K146" i="1"/>
  <c r="L145" i="1"/>
  <c r="M145" i="1"/>
  <c r="N145" i="1"/>
  <c r="O145" i="1"/>
  <c r="P145" i="1"/>
  <c r="Q145" i="1"/>
  <c r="R145" i="1"/>
  <c r="K145" i="1"/>
  <c r="R143" i="1"/>
  <c r="Q143" i="1"/>
  <c r="P143" i="1"/>
  <c r="O143" i="1"/>
  <c r="N143" i="1"/>
  <c r="M143" i="1"/>
  <c r="L143" i="1"/>
  <c r="K143" i="1"/>
  <c r="P142" i="1"/>
  <c r="Q142" i="1"/>
  <c r="R142" i="1"/>
  <c r="L142" i="1"/>
  <c r="M142" i="1"/>
  <c r="N142" i="1"/>
  <c r="O142" i="1"/>
  <c r="K142" i="1"/>
  <c r="L141" i="1"/>
  <c r="M141" i="1"/>
  <c r="N141" i="1"/>
  <c r="O141" i="1"/>
  <c r="P141" i="1"/>
  <c r="Q141" i="1"/>
  <c r="R141" i="1"/>
  <c r="K141" i="1"/>
  <c r="T135" i="1"/>
  <c r="J135" i="1"/>
  <c r="I135" i="1"/>
  <c r="R134" i="1"/>
  <c r="R135" i="1" s="1"/>
  <c r="Q134" i="1"/>
  <c r="Q135" i="1" s="1"/>
  <c r="P134" i="1"/>
  <c r="P135" i="1" s="1"/>
  <c r="O134" i="1"/>
  <c r="O135" i="1" s="1"/>
  <c r="N134" i="1"/>
  <c r="N135" i="1" s="1"/>
  <c r="M134" i="1"/>
  <c r="M135" i="1" s="1"/>
  <c r="L134" i="1"/>
  <c r="L135" i="1" s="1"/>
  <c r="K134" i="1"/>
  <c r="K135" i="1" s="1"/>
  <c r="S133" i="1"/>
  <c r="U133" i="1" s="1"/>
  <c r="S132" i="1"/>
  <c r="U132" i="1" s="1"/>
  <c r="S131" i="1"/>
  <c r="U131" i="1" s="1"/>
  <c r="S130" i="1"/>
  <c r="U130" i="1" s="1"/>
  <c r="S129" i="1"/>
  <c r="U129" i="1" s="1"/>
  <c r="S128" i="1"/>
  <c r="U128" i="1" s="1"/>
  <c r="J125" i="1"/>
  <c r="P125" i="1"/>
  <c r="Q125" i="1"/>
  <c r="R125" i="1"/>
  <c r="T125" i="1"/>
  <c r="I125" i="1"/>
  <c r="O124" i="1"/>
  <c r="O125" i="1" s="1"/>
  <c r="N124" i="1"/>
  <c r="N125" i="1" s="1"/>
  <c r="M124" i="1"/>
  <c r="M125" i="1" s="1"/>
  <c r="L124" i="1"/>
  <c r="L125" i="1" s="1"/>
  <c r="K124" i="1"/>
  <c r="K125" i="1" s="1"/>
  <c r="S123" i="1"/>
  <c r="U123" i="1" s="1"/>
  <c r="S122" i="1"/>
  <c r="U122" i="1" s="1"/>
  <c r="S121" i="1"/>
  <c r="U121" i="1" s="1"/>
  <c r="J108" i="1"/>
  <c r="T108" i="1"/>
  <c r="I108" i="1"/>
  <c r="S93" i="1"/>
  <c r="U93" i="1" s="1"/>
  <c r="S92" i="1"/>
  <c r="U92" i="1" s="1"/>
  <c r="S91" i="1"/>
  <c r="U91" i="1" s="1"/>
  <c r="J78" i="1"/>
  <c r="P78" i="1"/>
  <c r="Q78" i="1"/>
  <c r="R78" i="1"/>
  <c r="T78" i="1"/>
  <c r="I78" i="1"/>
  <c r="T59" i="1"/>
  <c r="J59" i="1"/>
  <c r="I59" i="1"/>
  <c r="R58" i="1"/>
  <c r="R59" i="1" s="1"/>
  <c r="Q58" i="1"/>
  <c r="Q59" i="1" s="1"/>
  <c r="P58" i="1"/>
  <c r="P59" i="1" s="1"/>
  <c r="O58" i="1"/>
  <c r="O59" i="1" s="1"/>
  <c r="N58" i="1"/>
  <c r="N59" i="1" s="1"/>
  <c r="M58" i="1"/>
  <c r="M59" i="1" s="1"/>
  <c r="L58" i="1"/>
  <c r="L59" i="1" s="1"/>
  <c r="K58" i="1"/>
  <c r="K59" i="1" s="1"/>
  <c r="S57" i="1"/>
  <c r="U57" i="1" s="1"/>
  <c r="S56" i="1"/>
  <c r="U56" i="1" s="1"/>
  <c r="S55" i="1"/>
  <c r="U55" i="1" s="1"/>
  <c r="S54" i="1"/>
  <c r="U54" i="1" s="1"/>
  <c r="S53" i="1"/>
  <c r="U53" i="1" s="1"/>
  <c r="S52" i="1"/>
  <c r="U52" i="1" s="1"/>
  <c r="J118" i="1"/>
  <c r="T118" i="1"/>
  <c r="I118" i="1"/>
  <c r="J69" i="1"/>
  <c r="T69" i="1"/>
  <c r="I69" i="1"/>
  <c r="J49" i="1"/>
  <c r="T49" i="1"/>
  <c r="I49" i="1"/>
  <c r="J39" i="1"/>
  <c r="T39" i="1"/>
  <c r="S37" i="1"/>
  <c r="U37" i="1" s="1"/>
  <c r="J30" i="1"/>
  <c r="J31" i="1" s="1"/>
  <c r="K30" i="1"/>
  <c r="K31" i="1" s="1"/>
  <c r="L30" i="1"/>
  <c r="L31" i="1" s="1"/>
  <c r="M30" i="1"/>
  <c r="M31" i="1" s="1"/>
  <c r="N30" i="1"/>
  <c r="N31" i="1" s="1"/>
  <c r="O30" i="1"/>
  <c r="O31" i="1" s="1"/>
  <c r="P30" i="1"/>
  <c r="P31" i="1" s="1"/>
  <c r="Q30" i="1"/>
  <c r="Q31" i="1" s="1"/>
  <c r="R30" i="1"/>
  <c r="R31" i="1" s="1"/>
  <c r="T30" i="1"/>
  <c r="T31" i="1" s="1"/>
  <c r="I30" i="1"/>
  <c r="I31" i="1" s="1"/>
  <c r="S29" i="1"/>
  <c r="U29" i="1" s="1"/>
  <c r="S28" i="1"/>
  <c r="U28" i="1" s="1"/>
  <c r="S22" i="1"/>
  <c r="U22" i="1" s="1"/>
  <c r="S23" i="1"/>
  <c r="U23" i="1" s="1"/>
  <c r="S20" i="1"/>
  <c r="U20" i="1" s="1"/>
  <c r="S19" i="1"/>
  <c r="U19" i="1" s="1"/>
  <c r="S18" i="1"/>
  <c r="U18" i="1" s="1"/>
  <c r="S162" i="1" l="1"/>
  <c r="U134" i="1"/>
  <c r="U135" i="1" s="1"/>
  <c r="S134" i="1"/>
  <c r="S135" i="1" s="1"/>
  <c r="S124" i="1"/>
  <c r="S125" i="1" s="1"/>
  <c r="U124" i="1"/>
  <c r="U125" i="1" s="1"/>
  <c r="S58" i="1"/>
  <c r="S59" i="1" s="1"/>
  <c r="U58" i="1"/>
  <c r="U59" i="1" s="1"/>
  <c r="S30" i="1"/>
  <c r="S31" i="1" s="1"/>
  <c r="U30" i="1"/>
  <c r="U31" i="1" s="1"/>
  <c r="R107" i="1"/>
  <c r="R108" i="1" s="1"/>
  <c r="Q107" i="1"/>
  <c r="Q108" i="1" s="1"/>
  <c r="P107" i="1"/>
  <c r="P108" i="1" s="1"/>
  <c r="O107" i="1"/>
  <c r="O108" i="1" s="1"/>
  <c r="N107" i="1"/>
  <c r="N108" i="1" s="1"/>
  <c r="M107" i="1"/>
  <c r="M108" i="1" s="1"/>
  <c r="L107" i="1"/>
  <c r="L108" i="1" s="1"/>
  <c r="K107" i="1"/>
  <c r="K108" i="1" s="1"/>
  <c r="S106" i="1"/>
  <c r="U106" i="1" s="1"/>
  <c r="S105" i="1"/>
  <c r="U105" i="1" s="1"/>
  <c r="S104" i="1"/>
  <c r="U104" i="1" s="1"/>
  <c r="S103" i="1"/>
  <c r="U103" i="1" s="1"/>
  <c r="S102" i="1"/>
  <c r="U102" i="1" s="1"/>
  <c r="S101" i="1"/>
  <c r="U101" i="1" s="1"/>
  <c r="T98" i="1"/>
  <c r="I98" i="1"/>
  <c r="R97" i="1"/>
  <c r="Q97" i="1"/>
  <c r="P97" i="1"/>
  <c r="O97" i="1"/>
  <c r="N97" i="1"/>
  <c r="M97" i="1"/>
  <c r="L97" i="1"/>
  <c r="K97" i="1"/>
  <c r="J97" i="1"/>
  <c r="J98" i="1" s="1"/>
  <c r="S96" i="1"/>
  <c r="U96" i="1" s="1"/>
  <c r="S95" i="1"/>
  <c r="R94" i="1"/>
  <c r="Q94" i="1"/>
  <c r="P94" i="1"/>
  <c r="O94" i="1"/>
  <c r="N94" i="1"/>
  <c r="M94" i="1"/>
  <c r="L94" i="1"/>
  <c r="K94" i="1"/>
  <c r="S90" i="1"/>
  <c r="U90" i="1" s="1"/>
  <c r="S89" i="1"/>
  <c r="U89" i="1" s="1"/>
  <c r="S88" i="1"/>
  <c r="U88" i="1" s="1"/>
  <c r="S87" i="1"/>
  <c r="U87" i="1" s="1"/>
  <c r="S86" i="1"/>
  <c r="U86" i="1" s="1"/>
  <c r="S85" i="1"/>
  <c r="U85" i="1" s="1"/>
  <c r="S84" i="1"/>
  <c r="U84" i="1" s="1"/>
  <c r="S83" i="1"/>
  <c r="U83" i="1" s="1"/>
  <c r="S82" i="1"/>
  <c r="U82" i="1" s="1"/>
  <c r="S81" i="1"/>
  <c r="O77" i="1"/>
  <c r="O78" i="1" s="1"/>
  <c r="N77" i="1"/>
  <c r="N78" i="1" s="1"/>
  <c r="M77" i="1"/>
  <c r="M78" i="1" s="1"/>
  <c r="L77" i="1"/>
  <c r="L78" i="1" s="1"/>
  <c r="K77" i="1"/>
  <c r="K78" i="1" s="1"/>
  <c r="S76" i="1"/>
  <c r="U76" i="1" s="1"/>
  <c r="S75" i="1"/>
  <c r="U75" i="1" s="1"/>
  <c r="S74" i="1"/>
  <c r="U74" i="1" s="1"/>
  <c r="S73" i="1"/>
  <c r="U73" i="1" s="1"/>
  <c r="S72" i="1"/>
  <c r="U72" i="1" s="1"/>
  <c r="R117" i="1"/>
  <c r="R118" i="1" s="1"/>
  <c r="Q117" i="1"/>
  <c r="Q118" i="1" s="1"/>
  <c r="P117" i="1"/>
  <c r="P118" i="1" s="1"/>
  <c r="O117" i="1"/>
  <c r="O118" i="1" s="1"/>
  <c r="N117" i="1"/>
  <c r="N118" i="1" s="1"/>
  <c r="M117" i="1"/>
  <c r="M118" i="1" s="1"/>
  <c r="L117" i="1"/>
  <c r="L118" i="1" s="1"/>
  <c r="K117" i="1"/>
  <c r="K118" i="1" s="1"/>
  <c r="S116" i="1"/>
  <c r="U116" i="1" s="1"/>
  <c r="S115" i="1"/>
  <c r="U115" i="1" s="1"/>
  <c r="S114" i="1"/>
  <c r="U114" i="1" s="1"/>
  <c r="S113" i="1"/>
  <c r="U113" i="1" s="1"/>
  <c r="S112" i="1"/>
  <c r="U112" i="1" s="1"/>
  <c r="S111" i="1"/>
  <c r="U111" i="1" s="1"/>
  <c r="S163" i="1" l="1"/>
  <c r="U95" i="1"/>
  <c r="U97" i="1" s="1"/>
  <c r="S164" i="1"/>
  <c r="U81" i="1"/>
  <c r="U94" i="1" s="1"/>
  <c r="S94" i="1"/>
  <c r="P98" i="1"/>
  <c r="Q98" i="1"/>
  <c r="U107" i="1"/>
  <c r="U108" i="1" s="1"/>
  <c r="S97" i="1"/>
  <c r="S107" i="1"/>
  <c r="S108" i="1" s="1"/>
  <c r="R98" i="1"/>
  <c r="M98" i="1"/>
  <c r="N98" i="1"/>
  <c r="K98" i="1"/>
  <c r="O98" i="1"/>
  <c r="L98" i="1"/>
  <c r="U117" i="1"/>
  <c r="U118" i="1" s="1"/>
  <c r="S77" i="1"/>
  <c r="S78" i="1" s="1"/>
  <c r="U77" i="1"/>
  <c r="U78" i="1" s="1"/>
  <c r="S117" i="1"/>
  <c r="S118" i="1" s="1"/>
  <c r="S98" i="1" l="1"/>
  <c r="U98" i="1"/>
  <c r="I21" i="1" l="1"/>
  <c r="J24" i="1"/>
  <c r="J25" i="1" s="1"/>
  <c r="I25" i="1"/>
  <c r="I38" i="1"/>
  <c r="I39" i="1" s="1"/>
  <c r="I161" i="1"/>
  <c r="J165" i="1"/>
  <c r="J166" i="1" s="1"/>
  <c r="I166" i="1"/>
  <c r="T166" i="1" l="1"/>
  <c r="O165" i="1"/>
  <c r="N165" i="1"/>
  <c r="M165" i="1"/>
  <c r="L165" i="1"/>
  <c r="R161" i="1"/>
  <c r="Q161" i="1"/>
  <c r="P161" i="1"/>
  <c r="R68" i="1"/>
  <c r="R69" i="1" s="1"/>
  <c r="Q68" i="1"/>
  <c r="Q69" i="1" s="1"/>
  <c r="P68" i="1"/>
  <c r="P69" i="1" s="1"/>
  <c r="O68" i="1"/>
  <c r="O69" i="1" s="1"/>
  <c r="N68" i="1"/>
  <c r="N69" i="1" s="1"/>
  <c r="M68" i="1"/>
  <c r="M69" i="1" s="1"/>
  <c r="L68" i="1"/>
  <c r="L69" i="1" s="1"/>
  <c r="K68" i="1"/>
  <c r="K69" i="1" s="1"/>
  <c r="S67" i="1"/>
  <c r="U67" i="1" s="1"/>
  <c r="S66" i="1"/>
  <c r="U66" i="1" s="1"/>
  <c r="S65" i="1"/>
  <c r="U65" i="1" s="1"/>
  <c r="S64" i="1"/>
  <c r="U64" i="1" s="1"/>
  <c r="S63" i="1"/>
  <c r="U63" i="1" s="1"/>
  <c r="S62" i="1"/>
  <c r="U62" i="1" s="1"/>
  <c r="R48" i="1"/>
  <c r="R49" i="1" s="1"/>
  <c r="Q48" i="1"/>
  <c r="Q49" i="1" s="1"/>
  <c r="P48" i="1"/>
  <c r="P49" i="1" s="1"/>
  <c r="O48" i="1"/>
  <c r="O49" i="1" s="1"/>
  <c r="N48" i="1"/>
  <c r="N49" i="1" s="1"/>
  <c r="M48" i="1"/>
  <c r="M49" i="1" s="1"/>
  <c r="L48" i="1"/>
  <c r="L49" i="1" s="1"/>
  <c r="K48" i="1"/>
  <c r="K49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K38" i="1"/>
  <c r="K39" i="1" s="1"/>
  <c r="S36" i="1"/>
  <c r="U36" i="1" s="1"/>
  <c r="S35" i="1"/>
  <c r="U35" i="1" s="1"/>
  <c r="S34" i="1"/>
  <c r="U34" i="1" s="1"/>
  <c r="S157" i="1" l="1"/>
  <c r="U157" i="1" s="1"/>
  <c r="S146" i="1"/>
  <c r="U146" i="1" s="1"/>
  <c r="S151" i="1"/>
  <c r="U151" i="1" s="1"/>
  <c r="S154" i="1"/>
  <c r="U154" i="1" s="1"/>
  <c r="S141" i="1"/>
  <c r="O161" i="1"/>
  <c r="O166" i="1" s="1"/>
  <c r="M161" i="1"/>
  <c r="M166" i="1" s="1"/>
  <c r="S145" i="1"/>
  <c r="U145" i="1" s="1"/>
  <c r="S147" i="1"/>
  <c r="U147" i="1" s="1"/>
  <c r="S155" i="1"/>
  <c r="U155" i="1" s="1"/>
  <c r="S142" i="1"/>
  <c r="U142" i="1" s="1"/>
  <c r="S150" i="1"/>
  <c r="U150" i="1" s="1"/>
  <c r="S152" i="1"/>
  <c r="U152" i="1" s="1"/>
  <c r="S156" i="1"/>
  <c r="U156" i="1" s="1"/>
  <c r="S158" i="1"/>
  <c r="U158" i="1" s="1"/>
  <c r="Q165" i="1"/>
  <c r="Q166" i="1" s="1"/>
  <c r="U163" i="1"/>
  <c r="U164" i="1"/>
  <c r="R165" i="1"/>
  <c r="R166" i="1" s="1"/>
  <c r="P165" i="1"/>
  <c r="P166" i="1" s="1"/>
  <c r="L161" i="1"/>
  <c r="L166" i="1" s="1"/>
  <c r="S144" i="1"/>
  <c r="U144" i="1" s="1"/>
  <c r="N161" i="1"/>
  <c r="N166" i="1" s="1"/>
  <c r="S68" i="1"/>
  <c r="S69" i="1" s="1"/>
  <c r="U68" i="1"/>
  <c r="U69" i="1" s="1"/>
  <c r="S48" i="1"/>
  <c r="S49" i="1" s="1"/>
  <c r="S38" i="1"/>
  <c r="S39" i="1" s="1"/>
  <c r="U48" i="1"/>
  <c r="U49" i="1" s="1"/>
  <c r="U38" i="1"/>
  <c r="U39" i="1" s="1"/>
  <c r="U141" i="1" l="1"/>
  <c r="U162" i="1"/>
  <c r="U165" i="1" s="1"/>
  <c r="S165" i="1"/>
  <c r="O21" i="1" l="1"/>
  <c r="N21" i="1"/>
  <c r="M21" i="1"/>
  <c r="L21" i="1"/>
  <c r="K21" i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S4" i="1"/>
  <c r="U24" i="1" l="1"/>
  <c r="S24" i="1"/>
  <c r="P21" i="1" l="1"/>
  <c r="Q21" i="1"/>
  <c r="R21" i="1"/>
  <c r="T25" i="1"/>
  <c r="R24" i="1"/>
  <c r="Q24" i="1"/>
  <c r="P24" i="1"/>
  <c r="O24" i="1"/>
  <c r="O25" i="1" s="1"/>
  <c r="N24" i="1"/>
  <c r="M24" i="1"/>
  <c r="M25" i="1" s="1"/>
  <c r="L24" i="1"/>
  <c r="K24" i="1"/>
  <c r="K25" i="1" s="1"/>
  <c r="S9" i="1"/>
  <c r="U9" i="1" s="1"/>
  <c r="S7" i="1"/>
  <c r="U7" i="1" s="1"/>
  <c r="S6" i="1"/>
  <c r="U6" i="1" s="1"/>
  <c r="S5" i="1"/>
  <c r="U11" i="1"/>
  <c r="S10" i="1"/>
  <c r="U10" i="1" s="1"/>
  <c r="S8" i="1"/>
  <c r="U8" i="1" s="1"/>
  <c r="U4" i="1"/>
  <c r="S21" i="1" l="1"/>
  <c r="S25" i="1" s="1"/>
  <c r="Q25" i="1"/>
  <c r="U5" i="1"/>
  <c r="U21" i="1" s="1"/>
  <c r="L25" i="1"/>
  <c r="P25" i="1"/>
  <c r="N25" i="1"/>
  <c r="R25" i="1"/>
  <c r="U25" i="1" l="1"/>
  <c r="S143" i="1" l="1"/>
  <c r="U143" i="1" l="1"/>
  <c r="S153" i="1"/>
  <c r="U153" i="1" l="1"/>
  <c r="S160" i="1"/>
  <c r="U160" i="1" l="1"/>
  <c r="U161" i="1" s="1"/>
  <c r="U166" i="1" s="1"/>
  <c r="K165" i="1"/>
  <c r="K161" i="1"/>
  <c r="K166" i="1" s="1"/>
  <c r="S161" i="1"/>
  <c r="S166" i="1" s="1"/>
</calcChain>
</file>

<file path=xl/sharedStrings.xml><?xml version="1.0" encoding="utf-8"?>
<sst xmlns="http://schemas.openxmlformats.org/spreadsheetml/2006/main" count="610" uniqueCount="118">
  <si>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</si>
  <si>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</si>
  <si>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</si>
  <si>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</si>
  <si>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</si>
  <si>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</si>
  <si>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</si>
  <si>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</si>
  <si>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</si>
  <si>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</si>
  <si>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DESTINATION</t>
    <phoneticPr fontId="2" type="noConversion"/>
  </si>
  <si>
    <t>US</t>
    <phoneticPr fontId="2" type="noConversion"/>
  </si>
  <si>
    <t>DESIGN # AND SKETCH</t>
    <phoneticPr fontId="2" type="noConversion"/>
  </si>
  <si>
    <t>GRAND TOTAL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</si>
  <si>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</si>
  <si>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</si>
  <si>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</si>
  <si>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FLOW</t>
    <phoneticPr fontId="8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</si>
  <si>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</si>
  <si>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</si>
  <si>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</si>
  <si>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</si>
  <si>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</si>
  <si>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</si>
  <si>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</si>
  <si>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2XLT</t>
    <phoneticPr fontId="2" type="noConversion"/>
  </si>
  <si>
    <t>3XLT</t>
    <phoneticPr fontId="2" type="noConversion"/>
  </si>
  <si>
    <t>4XLT</t>
    <phoneticPr fontId="2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</si>
  <si>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</si>
  <si>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</si>
  <si>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</si>
  <si>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&lt;COMMIT&gt;</t>
    <phoneticPr fontId="2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</si>
  <si>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</si>
  <si>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</si>
  <si>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</si>
  <si>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Arctic Gray</t>
  </si>
  <si>
    <t>Compass Red</t>
  </si>
  <si>
    <t>Navy / Turq multi stripe</t>
  </si>
  <si>
    <t>Radiant Navy</t>
  </si>
  <si>
    <t>Tie Dye color block</t>
  </si>
  <si>
    <t>Vibrant Blue</t>
  </si>
  <si>
    <t>Yellow-Navy color block stripe</t>
  </si>
  <si>
    <t>Baltic teal angel fish</t>
  </si>
  <si>
    <t>Baltic teal Docked boats</t>
  </si>
  <si>
    <t>Baltic teal multi palm</t>
  </si>
  <si>
    <t>Deep sea Navy palm print</t>
  </si>
  <si>
    <t>Deep sea navy tie dye palm</t>
  </si>
  <si>
    <t>Light Blue Radiance Crabs</t>
  </si>
  <si>
    <t>8" Volley</t>
    <phoneticPr fontId="2" type="noConversion"/>
  </si>
  <si>
    <t>Deep sea navy tropic palm</t>
  </si>
  <si>
    <t>Turquoise Multi graphic floral</t>
  </si>
  <si>
    <t>White-pink striped palm</t>
  </si>
  <si>
    <t>506896
(Solid Regular)
507209
(Print Regular)</t>
    <phoneticPr fontId="2" type="noConversion"/>
  </si>
  <si>
    <t>13L506896-30F</t>
    <phoneticPr fontId="2" type="noConversion"/>
  </si>
  <si>
    <t>13L506896-60J</t>
    <phoneticPr fontId="2" type="noConversion"/>
  </si>
  <si>
    <t>13L506896-9MO</t>
    <phoneticPr fontId="2" type="noConversion"/>
  </si>
  <si>
    <t>13L507209-04P</t>
    <phoneticPr fontId="2" type="noConversion"/>
  </si>
  <si>
    <t>13L507209-05B</t>
    <phoneticPr fontId="2" type="noConversion"/>
  </si>
  <si>
    <t>13L507209-05M</t>
    <phoneticPr fontId="2" type="noConversion"/>
  </si>
  <si>
    <t>13L507209-05U</t>
    <phoneticPr fontId="2" type="noConversion"/>
  </si>
  <si>
    <t>13L507209-05Z</t>
    <phoneticPr fontId="2" type="noConversion"/>
  </si>
  <si>
    <t>13L507209-06A</t>
    <phoneticPr fontId="2" type="noConversion"/>
  </si>
  <si>
    <t>13L507209-06C</t>
    <phoneticPr fontId="2" type="noConversion"/>
  </si>
  <si>
    <t>13L507209-08S</t>
    <phoneticPr fontId="2" type="noConversion"/>
  </si>
  <si>
    <t>13L507209-20P</t>
    <phoneticPr fontId="2" type="noConversion"/>
  </si>
  <si>
    <t>529688
(Print Big)
529692
(Solid Big)</t>
    <phoneticPr fontId="2" type="noConversion"/>
  </si>
  <si>
    <t>Style#</t>
    <phoneticPr fontId="2" type="noConversion"/>
  </si>
  <si>
    <t>13L529688-04P</t>
    <phoneticPr fontId="2" type="noConversion"/>
  </si>
  <si>
    <t>13L529692-9MO</t>
    <phoneticPr fontId="2" type="noConversion"/>
  </si>
  <si>
    <t>13L529692-A6J</t>
    <phoneticPr fontId="2" type="noConversion"/>
  </si>
  <si>
    <t>13L506896-614</t>
    <phoneticPr fontId="2" type="noConversion"/>
  </si>
  <si>
    <t>13L506896-A6J</t>
    <phoneticPr fontId="2" type="noConversion"/>
  </si>
  <si>
    <t>13L506896-AG7</t>
    <phoneticPr fontId="2" type="noConversion"/>
  </si>
  <si>
    <t>13L506896-M41</t>
    <phoneticPr fontId="2" type="noConversion"/>
  </si>
  <si>
    <t>TOTAL</t>
    <phoneticPr fontId="2" type="noConversion"/>
  </si>
  <si>
    <t>13L506896-60I</t>
    <phoneticPr fontId="2" type="noConversion"/>
  </si>
  <si>
    <t>SU22</t>
    <phoneticPr fontId="2" type="noConversion"/>
  </si>
  <si>
    <t>13L507209-9VS</t>
    <phoneticPr fontId="2" type="noConversion"/>
  </si>
  <si>
    <t>13L507209-9YI</t>
    <phoneticPr fontId="2" type="noConversion"/>
  </si>
  <si>
    <t>13L507209-9YE</t>
    <phoneticPr fontId="2" type="noConversion"/>
  </si>
  <si>
    <t>ELBL MUL/SWI</t>
    <phoneticPr fontId="2" type="noConversion"/>
  </si>
  <si>
    <t>CPRDOMB EMB</t>
    <phoneticPr fontId="2" type="noConversion"/>
  </si>
  <si>
    <t>8" Volley</t>
  </si>
  <si>
    <t>507209
(Print Regular)</t>
    <phoneticPr fontId="2" type="noConversion"/>
  </si>
  <si>
    <t>506896
(Solid Regular)</t>
    <phoneticPr fontId="2" type="noConversion"/>
  </si>
  <si>
    <t>Navy yellow multi stripe</t>
    <phoneticPr fontId="2" type="noConversion"/>
  </si>
  <si>
    <t>Electric blue multi-swirl</t>
    <phoneticPr fontId="2" type="noConversion"/>
  </si>
  <si>
    <t>Compass red ombre embroidery</t>
    <phoneticPr fontId="2" type="noConversion"/>
  </si>
  <si>
    <t>Navy multi stripe color block</t>
  </si>
  <si>
    <t>Navy multi stripe color block</t>
    <phoneticPr fontId="2" type="noConversion"/>
  </si>
  <si>
    <t>13L507209-05M</t>
  </si>
  <si>
    <r>
      <t xml:space="preserve">Regular
</t>
    </r>
    <r>
      <rPr>
        <b/>
        <sz val="10"/>
        <color rgb="FFFF0000"/>
        <rFont val="맑은 고딕"/>
        <family val="3"/>
        <charset val="129"/>
      </rPr>
      <t>Retail</t>
    </r>
    <r>
      <rPr>
        <b/>
        <sz val="10"/>
        <rFont val="맑은 고딕"/>
        <family val="3"/>
        <charset val="129"/>
      </rPr>
      <t xml:space="preserve">
506896 - Solid
507209 - Print</t>
    </r>
    <phoneticPr fontId="8" type="noConversion"/>
  </si>
  <si>
    <t>Arctic Gray</t>
    <phoneticPr fontId="14" type="noConversion"/>
  </si>
  <si>
    <t>Compass Red</t>
    <phoneticPr fontId="14" type="noConversion"/>
  </si>
  <si>
    <t>Navy / Turq multi stripe</t>
    <phoneticPr fontId="14" type="noConversion"/>
  </si>
  <si>
    <t>Radiant Navy</t>
    <phoneticPr fontId="14" type="noConversion"/>
  </si>
  <si>
    <t>Tie Dye color block</t>
    <phoneticPr fontId="14" type="noConversion"/>
  </si>
  <si>
    <t>Vibrant Blue</t>
    <phoneticPr fontId="14" type="noConversion"/>
  </si>
  <si>
    <t>Yellow-Navy color block stripe</t>
    <phoneticPr fontId="14" type="noConversion"/>
  </si>
  <si>
    <t>Baltic teal angel fish</t>
    <phoneticPr fontId="14" type="noConversion"/>
  </si>
  <si>
    <t>Baltic teal Docked boats</t>
    <phoneticPr fontId="14" type="noConversion"/>
  </si>
  <si>
    <t>Baltic teal multi palm</t>
    <phoneticPr fontId="14" type="noConversion"/>
  </si>
  <si>
    <t>Deep sea navy tie dye palm</t>
    <phoneticPr fontId="14" type="noConversion"/>
  </si>
  <si>
    <t>Deep sea navy tropic palm</t>
    <phoneticPr fontId="14" type="noConversion"/>
  </si>
  <si>
    <t>Light Blue Radiance Crabs</t>
    <phoneticPr fontId="14" type="noConversion"/>
  </si>
  <si>
    <t>Royal Cobalt Seagull check</t>
    <phoneticPr fontId="14" type="noConversion"/>
  </si>
  <si>
    <t>Turquoise Multi graphic floral</t>
    <phoneticPr fontId="14" type="noConversion"/>
  </si>
  <si>
    <t>White-pink striped palm</t>
    <phoneticPr fontId="14" type="noConversion"/>
  </si>
  <si>
    <t>Deep sea Navy palm print</t>
    <phoneticPr fontId="14" type="noConversion"/>
  </si>
  <si>
    <t>Soft blue haze sharks</t>
    <phoneticPr fontId="14" type="noConversion"/>
  </si>
  <si>
    <t>Navy / Yellow multi stripe</t>
    <phoneticPr fontId="14" type="noConversion"/>
  </si>
  <si>
    <t>Electric Blue multi/swirl</t>
    <phoneticPr fontId="14" type="noConversion"/>
  </si>
  <si>
    <t>Compass red ombre EMB</t>
    <phoneticPr fontId="14" type="noConversion"/>
  </si>
  <si>
    <t>Navy multi stars color block</t>
    <phoneticPr fontId="14" type="noConversion"/>
  </si>
  <si>
    <t xml:space="preserve">Big
529688 - Print
529692 - Solid  </t>
    <phoneticPr fontId="8" type="noConversion"/>
  </si>
  <si>
    <t>Electric Blue multi/swirl</t>
  </si>
  <si>
    <t>Compass red ombre EMB</t>
  </si>
  <si>
    <t>Navy multi stars color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</si>
</sst>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  <numFmt numFmtId="181" formatCode="_-&quot;US$&quot;* #,##0.00_ ;_-&quot;US$&quot;* \-#,##0.00\ ;_-&quot;US$&quot;* &quot;-&quot;??_ ;_-@_ "/>
  </numFmts>
  <fonts count="16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8"/>
      <color rgb="FFFF0000"/>
      <name val="Arial"/>
      <family val="2"/>
    </font>
    <font>
      <sz val="11"/>
      <color rgb="FFFF0000"/>
      <name val="돋움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0000FF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E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159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1" fontId="1" fillId="3" borderId="1" xfId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6" borderId="1" xfId="0" applyFont="1" applyFill="1" applyBorder="1" applyAlignment="1">
      <alignment vertical="center"/>
    </xf>
    <xf numFmtId="176" fontId="1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178" fontId="5" fillId="6" borderId="1" xfId="0" applyNumberFormat="1" applyFont="1" applyFill="1" applyBorder="1" applyAlignment="1">
      <alignment horizontal="center" vertical="center"/>
    </xf>
    <xf numFmtId="180" fontId="1" fillId="6" borderId="1" xfId="0" applyNumberFormat="1" applyFont="1" applyFill="1" applyBorder="1" applyAlignment="1">
      <alignment horizontal="center" vertical="center"/>
    </xf>
    <xf numFmtId="18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1" fontId="1" fillId="6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176" fontId="9" fillId="2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9" fillId="6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177" fontId="9" fillId="2" borderId="1" xfId="0" applyNumberFormat="1" applyFont="1" applyFill="1" applyBorder="1" applyAlignment="1">
      <alignment horizontal="center" vertical="center"/>
    </xf>
    <xf numFmtId="41" fontId="0" fillId="2" borderId="0" xfId="0" applyNumberForma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176" fontId="1" fillId="7" borderId="1" xfId="0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181" fontId="1" fillId="7" borderId="1" xfId="0" applyNumberFormat="1" applyFont="1" applyFill="1" applyBorder="1" applyAlignment="1">
      <alignment horizontal="center" vertical="center"/>
    </xf>
    <xf numFmtId="0" fontId="11" fillId="5" borderId="6" xfId="2" applyFont="1" applyFill="1" applyBorder="1" applyAlignment="1">
      <alignment horizontal="center" vertical="center"/>
    </xf>
    <xf numFmtId="0" fontId="12" fillId="5" borderId="7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Continuous" vertical="center"/>
    </xf>
    <xf numFmtId="0" fontId="11" fillId="0" borderId="1" xfId="2" applyFont="1" applyBorder="1" applyAlignment="1">
      <alignment vertical="center"/>
    </xf>
    <xf numFmtId="41" fontId="11" fillId="0" borderId="1" xfId="1" applyFont="1" applyFill="1" applyBorder="1" applyAlignment="1">
      <alignment vertical="center"/>
    </xf>
    <xf numFmtId="41" fontId="11" fillId="0" borderId="1" xfId="1" applyFont="1" applyFill="1" applyBorder="1" applyAlignment="1">
      <alignment horizontal="right" vertical="center"/>
    </xf>
    <xf numFmtId="0" fontId="11" fillId="0" borderId="2" xfId="2" applyFont="1" applyBorder="1" applyAlignment="1">
      <alignment vertical="center"/>
    </xf>
    <xf numFmtId="41" fontId="11" fillId="0" borderId="2" xfId="1" applyFont="1" applyFill="1" applyBorder="1" applyAlignment="1">
      <alignment vertical="center"/>
    </xf>
    <xf numFmtId="41" fontId="11" fillId="0" borderId="2" xfId="1" applyFont="1" applyFill="1" applyBorder="1" applyAlignment="1">
      <alignment horizontal="right" vertical="center"/>
    </xf>
    <xf numFmtId="0" fontId="15" fillId="0" borderId="1" xfId="2" applyFont="1" applyBorder="1" applyAlignment="1">
      <alignment vertical="center"/>
    </xf>
    <xf numFmtId="41" fontId="15" fillId="0" borderId="1" xfId="1" applyFont="1" applyFill="1" applyBorder="1" applyAlignment="1">
      <alignment vertical="center"/>
    </xf>
    <xf numFmtId="41" fontId="15" fillId="0" borderId="1" xfId="1" applyFont="1" applyFill="1" applyBorder="1" applyAlignment="1">
      <alignment horizontal="right" vertical="center"/>
    </xf>
    <xf numFmtId="0" fontId="12" fillId="0" borderId="2" xfId="2" applyFont="1" applyBorder="1" applyAlignment="1">
      <alignment horizontal="centerContinuous" vertical="center"/>
    </xf>
    <xf numFmtId="41" fontId="11" fillId="0" borderId="16" xfId="1" applyFont="1" applyFill="1" applyBorder="1" applyAlignment="1">
      <alignment horizontal="center" vertical="center"/>
    </xf>
    <xf numFmtId="41" fontId="11" fillId="0" borderId="25" xfId="1" applyFont="1" applyFill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2" fillId="0" borderId="9" xfId="2" applyFont="1" applyBorder="1" applyAlignment="1">
      <alignment horizontal="centerContinuous" vertical="center"/>
    </xf>
    <xf numFmtId="0" fontId="11" fillId="0" borderId="9" xfId="2" applyFont="1" applyBorder="1" applyAlignment="1">
      <alignment vertical="center"/>
    </xf>
    <xf numFmtId="41" fontId="11" fillId="0" borderId="9" xfId="1" applyFont="1" applyFill="1" applyBorder="1" applyAlignment="1">
      <alignment vertical="center"/>
    </xf>
    <xf numFmtId="41" fontId="11" fillId="0" borderId="9" xfId="1" applyFont="1" applyFill="1" applyBorder="1" applyAlignment="1">
      <alignment horizontal="right" vertical="center"/>
    </xf>
    <xf numFmtId="0" fontId="11" fillId="0" borderId="21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41" fontId="11" fillId="6" borderId="17" xfId="1" applyFont="1" applyFill="1" applyBorder="1" applyAlignment="1">
      <alignment vertical="center"/>
    </xf>
    <xf numFmtId="0" fontId="11" fillId="0" borderId="2" xfId="2" applyFont="1" applyBorder="1" applyAlignment="1">
      <alignment horizontal="centerContinuous" vertical="center"/>
    </xf>
    <xf numFmtId="41" fontId="11" fillId="0" borderId="2" xfId="1" applyFont="1" applyBorder="1" applyAlignment="1">
      <alignment vertical="center"/>
    </xf>
    <xf numFmtId="41" fontId="11" fillId="0" borderId="2" xfId="1" applyFont="1" applyBorder="1" applyAlignment="1">
      <alignment horizontal="right" vertical="center"/>
    </xf>
    <xf numFmtId="41" fontId="11" fillId="0" borderId="9" xfId="1" applyFont="1" applyBorder="1" applyAlignment="1">
      <alignment vertical="center"/>
    </xf>
    <xf numFmtId="41" fontId="11" fillId="0" borderId="9" xfId="1" applyFont="1" applyBorder="1" applyAlignment="1">
      <alignment horizontal="right" vertical="center"/>
    </xf>
    <xf numFmtId="0" fontId="1" fillId="8" borderId="1" xfId="0" applyFont="1" applyFill="1" applyBorder="1" applyAlignment="1">
      <alignment vertical="center"/>
    </xf>
    <xf numFmtId="180" fontId="1" fillId="9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1" fillId="5" borderId="7" xfId="2" applyFont="1" applyFill="1" applyBorder="1" applyAlignment="1">
      <alignment horizontal="left" vertical="center"/>
    </xf>
    <xf numFmtId="49" fontId="11" fillId="0" borderId="1" xfId="2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/>
    </xf>
    <xf numFmtId="0" fontId="11" fillId="0" borderId="2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6" borderId="17" xfId="2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41" fontId="11" fillId="6" borderId="14" xfId="1" applyFont="1" applyFill="1" applyBorder="1" applyAlignment="1">
      <alignment horizontal="center" vertical="center"/>
    </xf>
    <xf numFmtId="41" fontId="11" fillId="6" borderId="15" xfId="1" applyFont="1" applyFill="1" applyBorder="1" applyAlignment="1">
      <alignment horizontal="center" vertical="center"/>
    </xf>
    <xf numFmtId="41" fontId="11" fillId="6" borderId="17" xfId="1" applyFont="1" applyFill="1" applyBorder="1" applyAlignment="1">
      <alignment horizontal="center" vertical="center"/>
    </xf>
    <xf numFmtId="41" fontId="11" fillId="6" borderId="18" xfId="1" applyFont="1" applyFill="1" applyBorder="1" applyAlignment="1">
      <alignment horizontal="center" vertical="center"/>
    </xf>
    <xf numFmtId="41" fontId="11" fillId="0" borderId="16" xfId="1" applyFont="1" applyBorder="1" applyAlignment="1">
      <alignment horizontal="center" vertical="center"/>
    </xf>
    <xf numFmtId="41" fontId="11" fillId="0" borderId="25" xfId="1" applyFont="1" applyBorder="1" applyAlignment="1">
      <alignment horizontal="center" vertical="center"/>
    </xf>
    <xf numFmtId="41" fontId="11" fillId="0" borderId="16" xfId="1" applyFont="1" applyFill="1" applyBorder="1" applyAlignment="1">
      <alignment horizontal="center" vertical="center"/>
    </xf>
    <xf numFmtId="41" fontId="11" fillId="0" borderId="20" xfId="1" applyFont="1" applyFill="1" applyBorder="1" applyAlignment="1">
      <alignment horizontal="center" vertical="center"/>
    </xf>
    <xf numFmtId="41" fontId="11" fillId="0" borderId="21" xfId="1" applyFont="1" applyBorder="1" applyAlignment="1">
      <alignment horizontal="center" vertical="center"/>
    </xf>
    <xf numFmtId="41" fontId="11" fillId="0" borderId="26" xfId="1" applyFont="1" applyBorder="1" applyAlignment="1">
      <alignment horizontal="center" vertical="center"/>
    </xf>
    <xf numFmtId="41" fontId="11" fillId="0" borderId="21" xfId="1" applyFont="1" applyFill="1" applyBorder="1" applyAlignment="1">
      <alignment horizontal="center" vertical="center"/>
    </xf>
    <xf numFmtId="41" fontId="11" fillId="0" borderId="22" xfId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1" fontId="11" fillId="0" borderId="5" xfId="1" applyFont="1" applyFill="1" applyBorder="1" applyAlignment="1">
      <alignment horizontal="center" vertical="center"/>
    </xf>
    <xf numFmtId="41" fontId="11" fillId="0" borderId="13" xfId="1" applyFont="1" applyFill="1" applyBorder="1" applyAlignment="1">
      <alignment horizontal="center" vertical="center"/>
    </xf>
    <xf numFmtId="41" fontId="11" fillId="0" borderId="2" xfId="1" applyFont="1" applyFill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41" fontId="11" fillId="0" borderId="25" xfId="1" applyFont="1" applyFill="1" applyBorder="1" applyAlignment="1">
      <alignment horizontal="center" vertical="center"/>
    </xf>
    <xf numFmtId="41" fontId="11" fillId="0" borderId="26" xfId="1" applyFont="1" applyFill="1" applyBorder="1" applyAlignment="1">
      <alignment horizontal="center" vertical="center"/>
    </xf>
    <xf numFmtId="41" fontId="15" fillId="0" borderId="1" xfId="1" applyFont="1" applyFill="1" applyBorder="1" applyAlignment="1">
      <alignment horizontal="center" vertical="center"/>
    </xf>
    <xf numFmtId="41" fontId="15" fillId="0" borderId="5" xfId="1" applyFont="1" applyFill="1" applyBorder="1" applyAlignment="1">
      <alignment horizontal="center" vertical="center"/>
    </xf>
    <xf numFmtId="41" fontId="15" fillId="0" borderId="13" xfId="1" applyFont="1" applyFill="1" applyBorder="1" applyAlignment="1">
      <alignment horizontal="center" vertical="center"/>
    </xf>
    <xf numFmtId="179" fontId="6" fillId="2" borderId="2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 wrapText="1"/>
    </xf>
    <xf numFmtId="178" fontId="3" fillId="2" borderId="4" xfId="0" applyNumberFormat="1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2" fillId="5" borderId="10" xfId="2" applyFont="1" applyFill="1" applyBorder="1" applyAlignment="1">
      <alignment horizontal="center" vertical="center"/>
    </xf>
    <xf numFmtId="0" fontId="12" fillId="5" borderId="11" xfId="2" applyFont="1" applyFill="1" applyBorder="1" applyAlignment="1">
      <alignment horizontal="center" vertical="center"/>
    </xf>
    <xf numFmtId="179" fontId="6" fillId="6" borderId="2" xfId="0" applyNumberFormat="1" applyFont="1" applyFill="1" applyBorder="1" applyAlignment="1">
      <alignment horizontal="center" vertical="center"/>
    </xf>
    <xf numFmtId="179" fontId="6" fillId="6" borderId="3" xfId="0" applyNumberFormat="1" applyFont="1" applyFill="1" applyBorder="1" applyAlignment="1">
      <alignment horizontal="center" vertical="center"/>
    </xf>
    <xf numFmtId="179" fontId="6" fillId="6" borderId="4" xfId="0" applyNumberFormat="1" applyFont="1" applyFill="1" applyBorder="1" applyAlignment="1">
      <alignment horizontal="center" vertical="center"/>
    </xf>
    <xf numFmtId="0" fontId="12" fillId="5" borderId="7" xfId="2" applyFont="1" applyFill="1" applyBorder="1" applyAlignment="1">
      <alignment horizontal="center" vertical="center"/>
    </xf>
    <xf numFmtId="178" fontId="3" fillId="6" borderId="2" xfId="0" applyNumberFormat="1" applyFont="1" applyFill="1" applyBorder="1" applyAlignment="1">
      <alignment horizontal="center" vertical="center" wrapText="1"/>
    </xf>
    <xf numFmtId="178" fontId="3" fillId="6" borderId="3" xfId="0" applyNumberFormat="1" applyFont="1" applyFill="1" applyBorder="1" applyAlignment="1">
      <alignment horizontal="center" vertical="center" wrapText="1"/>
    </xf>
    <xf numFmtId="178" fontId="3" fillId="6" borderId="3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2" fillId="5" borderId="19" xfId="2" applyFont="1" applyFill="1" applyBorder="1" applyAlignment="1">
      <alignment horizontal="center" vertical="center"/>
    </xf>
    <xf numFmtId="41" fontId="11" fillId="0" borderId="24" xfId="1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CE4E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62700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90369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194</xdr:row>
      <xdr:rowOff>0</xdr:rowOff>
    </xdr:from>
    <xdr:to>
      <xdr:col>7</xdr:col>
      <xdr:colOff>206375</xdr:colOff>
      <xdr:row>195</xdr:row>
      <xdr:rowOff>62701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195</xdr:row>
      <xdr:rowOff>0</xdr:rowOff>
    </xdr:from>
    <xdr:to>
      <xdr:col>7</xdr:col>
      <xdr:colOff>206375</xdr:colOff>
      <xdr:row>196</xdr:row>
      <xdr:rowOff>100797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V216"/>
  <sheetViews>
    <sheetView tabSelected="1" view="pageBreakPreview" topLeftCell="C14" zoomScale="85" zoomScaleNormal="100" zoomScaleSheetLayoutView="85" workbookViewId="0">
      <selection activeCell="U31" sqref="U31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25.3984375" style="2" customWidth="1"/>
    <col min="4" max="4" width="17.296875" style="2" customWidth="1"/>
    <col min="5" max="5" width="11.09765625" style="39" customWidth="1"/>
    <col min="6" max="6" width="25.19921875" style="2" customWidth="1"/>
    <col min="7" max="7" width="16.3984375" style="102" customWidth="1"/>
    <col min="8" max="8" width="10.796875" style="48" customWidth="1"/>
    <col min="9" max="9" width="7.59765625" style="2" customWidth="1"/>
    <col min="10" max="12" width="8.3984375" style="2" customWidth="1"/>
    <col min="13" max="18" width="7" style="2" customWidth="1"/>
    <col min="19" max="19" width="9" style="2" customWidth="1"/>
    <col min="20" max="20" width="9" style="2" bestFit="1" customWidth="1"/>
    <col min="21" max="21" width="11" style="2" bestFit="1" customWidth="1"/>
    <col min="22" max="16384" width="8.8984375" style="2"/>
  </cols>
  <sheetData>
    <row r="1" spans="1:21" x14ac:dyDescent="0.25">
      <c r="A1" s="1"/>
      <c r="B1" s="1" t="s">
        <v>14</v>
      </c>
      <c r="C1" s="1"/>
      <c r="D1" s="1"/>
      <c r="E1" s="35"/>
      <c r="F1" s="1"/>
      <c r="G1" s="87"/>
      <c r="H1" s="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3.5" customHeight="1" x14ac:dyDescent="0.25">
      <c r="A2" s="1"/>
      <c r="B2" s="3" t="s">
        <v>76</v>
      </c>
      <c r="C2" s="1"/>
      <c r="D2" s="1"/>
      <c r="E2" s="36"/>
      <c r="F2" s="1"/>
      <c r="G2" s="87"/>
      <c r="H2" s="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4" t="s">
        <v>12</v>
      </c>
      <c r="C3" s="5" t="s">
        <v>1</v>
      </c>
      <c r="D3" s="5" t="s">
        <v>16</v>
      </c>
      <c r="E3" s="37" t="s">
        <v>66</v>
      </c>
      <c r="F3" s="4" t="s">
        <v>0</v>
      </c>
      <c r="G3" s="88" t="s">
        <v>30</v>
      </c>
      <c r="H3" s="41" t="s">
        <v>2</v>
      </c>
      <c r="I3" s="5" t="s">
        <v>15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25</v>
      </c>
      <c r="Q3" s="5" t="s">
        <v>26</v>
      </c>
      <c r="R3" s="5" t="s">
        <v>27</v>
      </c>
      <c r="S3" s="6" t="s">
        <v>9</v>
      </c>
      <c r="T3" s="6" t="s">
        <v>29</v>
      </c>
      <c r="U3" s="6" t="s">
        <v>28</v>
      </c>
    </row>
    <row r="4" spans="1:21" ht="14.4" customHeight="1" x14ac:dyDescent="0.25">
      <c r="A4" s="1"/>
      <c r="B4" s="130" t="s">
        <v>48</v>
      </c>
      <c r="C4" s="133">
        <v>4500459355</v>
      </c>
      <c r="D4" s="136" t="s">
        <v>52</v>
      </c>
      <c r="E4" s="37">
        <v>506896</v>
      </c>
      <c r="F4" s="52" t="s">
        <v>35</v>
      </c>
      <c r="G4" s="89" t="s">
        <v>72</v>
      </c>
      <c r="H4" s="139">
        <v>44552</v>
      </c>
      <c r="I4" s="7"/>
      <c r="J4" s="6"/>
      <c r="K4" s="6">
        <v>78</v>
      </c>
      <c r="L4" s="6">
        <v>203</v>
      </c>
      <c r="M4" s="6">
        <v>252</v>
      </c>
      <c r="N4" s="6">
        <v>190</v>
      </c>
      <c r="O4" s="6">
        <v>63</v>
      </c>
      <c r="P4" s="6"/>
      <c r="Q4" s="6"/>
      <c r="R4" s="6"/>
      <c r="S4" s="6">
        <f>SUM(K4:R4)</f>
        <v>786</v>
      </c>
      <c r="T4" s="14">
        <v>5.6</v>
      </c>
      <c r="U4" s="14">
        <f>T4*S4</f>
        <v>4401.5999999999995</v>
      </c>
    </row>
    <row r="5" spans="1:21" x14ac:dyDescent="0.25">
      <c r="A5" s="1"/>
      <c r="B5" s="131"/>
      <c r="C5" s="134"/>
      <c r="D5" s="138"/>
      <c r="E5" s="37">
        <v>506896</v>
      </c>
      <c r="F5" s="51" t="s">
        <v>36</v>
      </c>
      <c r="G5" s="89" t="s">
        <v>70</v>
      </c>
      <c r="H5" s="140"/>
      <c r="I5" s="7"/>
      <c r="J5" s="6"/>
      <c r="K5" s="6">
        <v>167</v>
      </c>
      <c r="L5" s="6">
        <v>162</v>
      </c>
      <c r="M5" s="6">
        <v>122</v>
      </c>
      <c r="N5" s="6">
        <v>125</v>
      </c>
      <c r="O5" s="6">
        <v>94</v>
      </c>
      <c r="P5" s="6"/>
      <c r="Q5" s="6"/>
      <c r="R5" s="6"/>
      <c r="S5" s="6">
        <f t="shared" ref="S5:S7" si="0">SUM(K5:R5)</f>
        <v>670</v>
      </c>
      <c r="T5" s="14">
        <v>5.84</v>
      </c>
      <c r="U5" s="14">
        <f t="shared" ref="U5:U7" si="1">T5*S5</f>
        <v>3912.7999999999997</v>
      </c>
    </row>
    <row r="6" spans="1:21" x14ac:dyDescent="0.25">
      <c r="A6" s="1"/>
      <c r="B6" s="131"/>
      <c r="C6" s="134"/>
      <c r="D6" s="138"/>
      <c r="E6" s="37">
        <v>506896</v>
      </c>
      <c r="F6" s="51" t="s">
        <v>37</v>
      </c>
      <c r="G6" s="89" t="s">
        <v>54</v>
      </c>
      <c r="H6" s="140"/>
      <c r="I6" s="7"/>
      <c r="J6" s="6"/>
      <c r="K6" s="6">
        <v>75</v>
      </c>
      <c r="L6" s="6">
        <v>228</v>
      </c>
      <c r="M6" s="6">
        <v>276</v>
      </c>
      <c r="N6" s="6">
        <v>157</v>
      </c>
      <c r="O6" s="6">
        <v>55</v>
      </c>
      <c r="P6" s="6"/>
      <c r="Q6" s="6"/>
      <c r="R6" s="6"/>
      <c r="S6" s="6">
        <f t="shared" si="0"/>
        <v>791</v>
      </c>
      <c r="T6" s="14">
        <v>6.9</v>
      </c>
      <c r="U6" s="14">
        <f t="shared" si="1"/>
        <v>5457.9000000000005</v>
      </c>
    </row>
    <row r="7" spans="1:21" x14ac:dyDescent="0.25">
      <c r="A7" s="1"/>
      <c r="B7" s="131"/>
      <c r="C7" s="134"/>
      <c r="D7" s="138"/>
      <c r="E7" s="37">
        <v>506896</v>
      </c>
      <c r="F7" s="51" t="s">
        <v>38</v>
      </c>
      <c r="G7" s="89" t="s">
        <v>71</v>
      </c>
      <c r="H7" s="140"/>
      <c r="I7" s="7"/>
      <c r="J7" s="6"/>
      <c r="K7" s="6">
        <v>175</v>
      </c>
      <c r="L7" s="6">
        <v>637</v>
      </c>
      <c r="M7" s="6">
        <v>696</v>
      </c>
      <c r="N7" s="6">
        <v>275</v>
      </c>
      <c r="O7" s="6">
        <v>92</v>
      </c>
      <c r="P7" s="6"/>
      <c r="Q7" s="6"/>
      <c r="R7" s="6"/>
      <c r="S7" s="6">
        <f t="shared" si="0"/>
        <v>1875</v>
      </c>
      <c r="T7" s="14">
        <v>5.6</v>
      </c>
      <c r="U7" s="14">
        <f t="shared" si="1"/>
        <v>10500</v>
      </c>
    </row>
    <row r="8" spans="1:21" x14ac:dyDescent="0.25">
      <c r="A8" s="1"/>
      <c r="B8" s="131"/>
      <c r="C8" s="134"/>
      <c r="D8" s="138"/>
      <c r="E8" s="37">
        <v>506896</v>
      </c>
      <c r="F8" s="51" t="s">
        <v>39</v>
      </c>
      <c r="G8" s="89" t="s">
        <v>55</v>
      </c>
      <c r="H8" s="142"/>
      <c r="I8" s="7"/>
      <c r="J8" s="6"/>
      <c r="K8" s="6">
        <v>126</v>
      </c>
      <c r="L8" s="6">
        <v>382</v>
      </c>
      <c r="M8" s="6">
        <v>462</v>
      </c>
      <c r="N8" s="6">
        <v>262</v>
      </c>
      <c r="O8" s="6">
        <v>93</v>
      </c>
      <c r="P8" s="6"/>
      <c r="Q8" s="6"/>
      <c r="R8" s="6"/>
      <c r="S8" s="6">
        <f t="shared" ref="S8:S20" si="2">SUM(K8:R8)</f>
        <v>1325</v>
      </c>
      <c r="T8" s="14">
        <v>7.15</v>
      </c>
      <c r="U8" s="14">
        <f t="shared" ref="U8:U12" si="3">T8*S8</f>
        <v>9473.75</v>
      </c>
    </row>
    <row r="9" spans="1:21" x14ac:dyDescent="0.25">
      <c r="A9" s="1"/>
      <c r="B9" s="131"/>
      <c r="C9" s="134"/>
      <c r="D9" s="138"/>
      <c r="E9" s="37">
        <v>506896</v>
      </c>
      <c r="F9" s="51" t="s">
        <v>40</v>
      </c>
      <c r="G9" s="89" t="s">
        <v>73</v>
      </c>
      <c r="H9" s="142"/>
      <c r="I9" s="7"/>
      <c r="J9" s="6"/>
      <c r="K9" s="6">
        <v>129</v>
      </c>
      <c r="L9" s="6">
        <v>485</v>
      </c>
      <c r="M9" s="6">
        <v>543</v>
      </c>
      <c r="N9" s="6">
        <v>267</v>
      </c>
      <c r="O9" s="6">
        <v>137</v>
      </c>
      <c r="P9" s="6"/>
      <c r="Q9" s="6"/>
      <c r="R9" s="6"/>
      <c r="S9" s="6">
        <f t="shared" ref="S9" si="4">SUM(K9:R9)</f>
        <v>1561</v>
      </c>
      <c r="T9" s="14">
        <v>5.84</v>
      </c>
      <c r="U9" s="14">
        <f t="shared" ref="U9" si="5">T9*S9</f>
        <v>9116.24</v>
      </c>
    </row>
    <row r="10" spans="1:21" x14ac:dyDescent="0.25">
      <c r="A10" s="1"/>
      <c r="B10" s="131"/>
      <c r="C10" s="134"/>
      <c r="D10" s="138"/>
      <c r="E10" s="37">
        <v>506896</v>
      </c>
      <c r="F10" s="51" t="s">
        <v>41</v>
      </c>
      <c r="G10" s="89" t="s">
        <v>53</v>
      </c>
      <c r="H10" s="142"/>
      <c r="I10" s="7"/>
      <c r="J10" s="6"/>
      <c r="K10" s="6">
        <v>28</v>
      </c>
      <c r="L10" s="6">
        <v>87</v>
      </c>
      <c r="M10" s="6">
        <v>105</v>
      </c>
      <c r="N10" s="6">
        <v>59</v>
      </c>
      <c r="O10" s="6">
        <v>25</v>
      </c>
      <c r="P10" s="6"/>
      <c r="Q10" s="6"/>
      <c r="R10" s="6"/>
      <c r="S10" s="6">
        <f t="shared" si="2"/>
        <v>304</v>
      </c>
      <c r="T10" s="14">
        <v>6.9</v>
      </c>
      <c r="U10" s="14">
        <f t="shared" si="3"/>
        <v>2097.6</v>
      </c>
    </row>
    <row r="11" spans="1:21" x14ac:dyDescent="0.25">
      <c r="A11" s="1"/>
      <c r="B11" s="131"/>
      <c r="C11" s="134"/>
      <c r="D11" s="138"/>
      <c r="E11" s="37">
        <v>507209</v>
      </c>
      <c r="F11" s="51" t="s">
        <v>42</v>
      </c>
      <c r="G11" s="89" t="s">
        <v>59</v>
      </c>
      <c r="H11" s="142"/>
      <c r="I11" s="7"/>
      <c r="J11" s="6"/>
      <c r="K11" s="6">
        <v>66</v>
      </c>
      <c r="L11" s="6">
        <v>201</v>
      </c>
      <c r="M11" s="6">
        <v>243</v>
      </c>
      <c r="N11" s="6">
        <v>139</v>
      </c>
      <c r="O11" s="6">
        <v>49</v>
      </c>
      <c r="P11" s="6"/>
      <c r="Q11" s="6"/>
      <c r="R11" s="6"/>
      <c r="S11" s="6">
        <f t="shared" si="2"/>
        <v>698</v>
      </c>
      <c r="T11" s="14">
        <v>5.82</v>
      </c>
      <c r="U11" s="14">
        <f t="shared" si="3"/>
        <v>4062.36</v>
      </c>
    </row>
    <row r="12" spans="1:21" x14ac:dyDescent="0.25">
      <c r="A12" s="1"/>
      <c r="B12" s="131"/>
      <c r="C12" s="134"/>
      <c r="D12" s="138"/>
      <c r="E12" s="37">
        <v>507209</v>
      </c>
      <c r="F12" s="51" t="s">
        <v>43</v>
      </c>
      <c r="G12" s="89" t="s">
        <v>62</v>
      </c>
      <c r="H12" s="142"/>
      <c r="I12" s="7"/>
      <c r="J12" s="6"/>
      <c r="K12" s="6">
        <v>62</v>
      </c>
      <c r="L12" s="6">
        <v>187</v>
      </c>
      <c r="M12" s="6">
        <v>227</v>
      </c>
      <c r="N12" s="6">
        <v>129</v>
      </c>
      <c r="O12" s="6">
        <v>45</v>
      </c>
      <c r="P12" s="6"/>
      <c r="Q12" s="6"/>
      <c r="R12" s="6"/>
      <c r="S12" s="6">
        <f t="shared" si="2"/>
        <v>650</v>
      </c>
      <c r="T12" s="14">
        <v>6.45</v>
      </c>
      <c r="U12" s="14">
        <f t="shared" si="3"/>
        <v>4192.5</v>
      </c>
    </row>
    <row r="13" spans="1:21" x14ac:dyDescent="0.25">
      <c r="A13" s="1"/>
      <c r="B13" s="131"/>
      <c r="C13" s="134"/>
      <c r="D13" s="138"/>
      <c r="E13" s="37">
        <v>507209</v>
      </c>
      <c r="F13" s="51" t="s">
        <v>44</v>
      </c>
      <c r="G13" s="89" t="s">
        <v>61</v>
      </c>
      <c r="H13" s="142"/>
      <c r="I13" s="7"/>
      <c r="J13" s="6"/>
      <c r="K13" s="6">
        <v>105</v>
      </c>
      <c r="L13" s="6">
        <v>317</v>
      </c>
      <c r="M13" s="6">
        <v>384</v>
      </c>
      <c r="N13" s="6">
        <v>217</v>
      </c>
      <c r="O13" s="6">
        <v>77</v>
      </c>
      <c r="P13" s="6"/>
      <c r="Q13" s="6"/>
      <c r="R13" s="6"/>
      <c r="S13" s="6">
        <f t="shared" si="2"/>
        <v>1100</v>
      </c>
      <c r="T13" s="14">
        <v>5.82</v>
      </c>
      <c r="U13" s="14">
        <f t="shared" ref="U13:U20" si="6">T13*S13</f>
        <v>6402</v>
      </c>
    </row>
    <row r="14" spans="1:21" x14ac:dyDescent="0.25">
      <c r="A14" s="1"/>
      <c r="B14" s="131"/>
      <c r="C14" s="134"/>
      <c r="D14" s="138"/>
      <c r="E14" s="37">
        <v>507209</v>
      </c>
      <c r="F14" s="51" t="s">
        <v>46</v>
      </c>
      <c r="G14" s="89" t="s">
        <v>56</v>
      </c>
      <c r="H14" s="142"/>
      <c r="I14" s="7"/>
      <c r="J14" s="6"/>
      <c r="K14" s="6">
        <v>186</v>
      </c>
      <c r="L14" s="6">
        <v>562</v>
      </c>
      <c r="M14" s="6">
        <v>680</v>
      </c>
      <c r="N14" s="6">
        <v>385</v>
      </c>
      <c r="O14" s="6">
        <v>136</v>
      </c>
      <c r="P14" s="6"/>
      <c r="Q14" s="6"/>
      <c r="R14" s="6"/>
      <c r="S14" s="6">
        <f t="shared" si="2"/>
        <v>1949</v>
      </c>
      <c r="T14" s="14">
        <v>5.9</v>
      </c>
      <c r="U14" s="14">
        <f t="shared" si="6"/>
        <v>11499.1</v>
      </c>
    </row>
    <row r="15" spans="1:21" x14ac:dyDescent="0.25">
      <c r="A15" s="1"/>
      <c r="B15" s="131"/>
      <c r="C15" s="134"/>
      <c r="D15" s="138"/>
      <c r="E15" s="37">
        <v>507209</v>
      </c>
      <c r="F15" s="51" t="s">
        <v>49</v>
      </c>
      <c r="G15" s="89" t="s">
        <v>63</v>
      </c>
      <c r="H15" s="142"/>
      <c r="I15" s="7"/>
      <c r="J15" s="6"/>
      <c r="K15" s="6">
        <v>91</v>
      </c>
      <c r="L15" s="6">
        <v>275</v>
      </c>
      <c r="M15" s="6">
        <v>336</v>
      </c>
      <c r="N15" s="6">
        <v>190</v>
      </c>
      <c r="O15" s="6">
        <v>69</v>
      </c>
      <c r="P15" s="6"/>
      <c r="Q15" s="6"/>
      <c r="R15" s="6"/>
      <c r="S15" s="6">
        <f t="shared" si="2"/>
        <v>961</v>
      </c>
      <c r="T15" s="14">
        <v>5.95</v>
      </c>
      <c r="U15" s="14">
        <f t="shared" si="6"/>
        <v>5717.95</v>
      </c>
    </row>
    <row r="16" spans="1:21" x14ac:dyDescent="0.25">
      <c r="A16" s="1"/>
      <c r="B16" s="131"/>
      <c r="C16" s="134"/>
      <c r="D16" s="138"/>
      <c r="E16" s="37">
        <v>507209</v>
      </c>
      <c r="F16" s="51" t="s">
        <v>51</v>
      </c>
      <c r="G16" s="89" t="s">
        <v>60</v>
      </c>
      <c r="H16" s="142"/>
      <c r="I16" s="7"/>
      <c r="J16" s="6"/>
      <c r="K16" s="6">
        <v>71</v>
      </c>
      <c r="L16" s="6">
        <v>217</v>
      </c>
      <c r="M16" s="6">
        <v>262</v>
      </c>
      <c r="N16" s="6">
        <v>148</v>
      </c>
      <c r="O16" s="6">
        <v>52</v>
      </c>
      <c r="P16" s="6"/>
      <c r="Q16" s="6"/>
      <c r="R16" s="6"/>
      <c r="S16" s="6">
        <f t="shared" si="2"/>
        <v>750</v>
      </c>
      <c r="T16" s="14">
        <v>5.82</v>
      </c>
      <c r="U16" s="14">
        <f t="shared" si="6"/>
        <v>4365</v>
      </c>
    </row>
    <row r="17" spans="1:21" x14ac:dyDescent="0.25">
      <c r="A17" s="1"/>
      <c r="B17" s="131"/>
      <c r="C17" s="134"/>
      <c r="D17" s="138"/>
      <c r="E17" s="37">
        <v>507209</v>
      </c>
      <c r="F17" s="51" t="s">
        <v>45</v>
      </c>
      <c r="G17" s="89" t="s">
        <v>64</v>
      </c>
      <c r="H17" s="142"/>
      <c r="I17" s="7"/>
      <c r="J17" s="6"/>
      <c r="K17" s="6">
        <v>60</v>
      </c>
      <c r="L17" s="6">
        <v>183</v>
      </c>
      <c r="M17" s="6">
        <v>219</v>
      </c>
      <c r="N17" s="6">
        <v>124</v>
      </c>
      <c r="O17" s="6">
        <v>43</v>
      </c>
      <c r="P17" s="6"/>
      <c r="Q17" s="6"/>
      <c r="R17" s="6"/>
      <c r="S17" s="6">
        <f t="shared" si="2"/>
        <v>629</v>
      </c>
      <c r="T17" s="14">
        <v>5.9</v>
      </c>
      <c r="U17" s="14">
        <f t="shared" si="6"/>
        <v>3711.1000000000004</v>
      </c>
    </row>
    <row r="18" spans="1:21" x14ac:dyDescent="0.25">
      <c r="A18" s="1"/>
      <c r="B18" s="131"/>
      <c r="C18" s="134"/>
      <c r="D18" s="138"/>
      <c r="E18" s="37">
        <v>507209</v>
      </c>
      <c r="F18" s="51" t="s">
        <v>86</v>
      </c>
      <c r="G18" s="89" t="s">
        <v>77</v>
      </c>
      <c r="H18" s="142"/>
      <c r="I18" s="7"/>
      <c r="J18" s="6"/>
      <c r="K18" s="6">
        <v>234</v>
      </c>
      <c r="L18" s="6">
        <v>711</v>
      </c>
      <c r="M18" s="6">
        <v>861</v>
      </c>
      <c r="N18" s="6">
        <v>485</v>
      </c>
      <c r="O18" s="6">
        <v>170</v>
      </c>
      <c r="P18" s="6"/>
      <c r="Q18" s="6"/>
      <c r="R18" s="6"/>
      <c r="S18" s="6">
        <f t="shared" si="2"/>
        <v>2461</v>
      </c>
      <c r="T18" s="14">
        <v>6.05</v>
      </c>
      <c r="U18" s="14">
        <f t="shared" si="6"/>
        <v>14889.05</v>
      </c>
    </row>
    <row r="19" spans="1:21" x14ac:dyDescent="0.25">
      <c r="A19" s="1"/>
      <c r="B19" s="131"/>
      <c r="C19" s="134"/>
      <c r="D19" s="138"/>
      <c r="E19" s="37">
        <v>507209</v>
      </c>
      <c r="F19" s="51" t="s">
        <v>89</v>
      </c>
      <c r="G19" s="89" t="s">
        <v>78</v>
      </c>
      <c r="H19" s="142"/>
      <c r="I19" s="7"/>
      <c r="J19" s="6"/>
      <c r="K19" s="6">
        <v>111</v>
      </c>
      <c r="L19" s="6">
        <v>336</v>
      </c>
      <c r="M19" s="6">
        <v>407</v>
      </c>
      <c r="N19" s="6">
        <v>229</v>
      </c>
      <c r="O19" s="6">
        <v>80</v>
      </c>
      <c r="P19" s="6"/>
      <c r="Q19" s="6"/>
      <c r="R19" s="6"/>
      <c r="S19" s="6">
        <f t="shared" si="2"/>
        <v>1163</v>
      </c>
      <c r="T19" s="14">
        <v>6.45</v>
      </c>
      <c r="U19" s="14">
        <f t="shared" si="6"/>
        <v>7501.35</v>
      </c>
    </row>
    <row r="20" spans="1:21" x14ac:dyDescent="0.25">
      <c r="A20" s="1"/>
      <c r="B20" s="131"/>
      <c r="C20" s="134"/>
      <c r="D20" s="137"/>
      <c r="E20" s="37">
        <v>507209</v>
      </c>
      <c r="F20" s="51" t="s">
        <v>87</v>
      </c>
      <c r="G20" s="89" t="s">
        <v>79</v>
      </c>
      <c r="H20" s="142"/>
      <c r="I20" s="7"/>
      <c r="J20" s="6"/>
      <c r="K20" s="6">
        <v>254</v>
      </c>
      <c r="L20" s="6">
        <v>774</v>
      </c>
      <c r="M20" s="6">
        <v>938</v>
      </c>
      <c r="N20" s="6">
        <v>528</v>
      </c>
      <c r="O20" s="6">
        <v>185</v>
      </c>
      <c r="P20" s="6"/>
      <c r="Q20" s="6"/>
      <c r="R20" s="6"/>
      <c r="S20" s="6">
        <f t="shared" si="2"/>
        <v>2679</v>
      </c>
      <c r="T20" s="14">
        <v>8</v>
      </c>
      <c r="U20" s="14">
        <f t="shared" si="6"/>
        <v>21432</v>
      </c>
    </row>
    <row r="21" spans="1:21" x14ac:dyDescent="0.25">
      <c r="A21" s="1"/>
      <c r="B21" s="131"/>
      <c r="C21" s="134"/>
      <c r="D21" s="9"/>
      <c r="E21" s="38" t="s">
        <v>9</v>
      </c>
      <c r="F21" s="8"/>
      <c r="G21" s="90"/>
      <c r="H21" s="142"/>
      <c r="I21" s="9">
        <f>SUM(I10:I10)</f>
        <v>0</v>
      </c>
      <c r="J21" s="10"/>
      <c r="K21" s="10">
        <f>SUM(K4:K17)</f>
        <v>1419</v>
      </c>
      <c r="L21" s="10">
        <f>SUM(L4:L17)</f>
        <v>4126</v>
      </c>
      <c r="M21" s="10">
        <f>SUM(M4:M17)</f>
        <v>4807</v>
      </c>
      <c r="N21" s="10">
        <f>SUM(N4:N17)</f>
        <v>2667</v>
      </c>
      <c r="O21" s="10">
        <f>SUM(O4:O17)</f>
        <v>1030</v>
      </c>
      <c r="P21" s="10">
        <f>SUM(P4:P11)</f>
        <v>0</v>
      </c>
      <c r="Q21" s="10">
        <f>SUM(Q4:Q11)</f>
        <v>0</v>
      </c>
      <c r="R21" s="10">
        <f>SUM(R4:R11)</f>
        <v>0</v>
      </c>
      <c r="S21" s="10">
        <f>SUM(S4:S20)</f>
        <v>20352</v>
      </c>
      <c r="T21" s="10"/>
      <c r="U21" s="17">
        <f>SUM(U4:U20)</f>
        <v>128732.30000000002</v>
      </c>
    </row>
    <row r="22" spans="1:21" ht="13.8" customHeight="1" x14ac:dyDescent="0.25">
      <c r="A22" s="1"/>
      <c r="B22" s="131"/>
      <c r="C22" s="134"/>
      <c r="D22" s="136" t="s">
        <v>65</v>
      </c>
      <c r="E22" s="37">
        <v>529692</v>
      </c>
      <c r="F22" s="51" t="s">
        <v>39</v>
      </c>
      <c r="G22" s="89" t="s">
        <v>68</v>
      </c>
      <c r="H22" s="142"/>
      <c r="I22" s="7"/>
      <c r="J22" s="6"/>
      <c r="K22" s="6"/>
      <c r="L22" s="6"/>
      <c r="M22" s="6"/>
      <c r="N22" s="6"/>
      <c r="O22" s="6"/>
      <c r="P22" s="6">
        <v>145</v>
      </c>
      <c r="Q22" s="6">
        <v>118</v>
      </c>
      <c r="R22" s="6">
        <v>37</v>
      </c>
      <c r="S22" s="6">
        <f t="shared" ref="S22:S23" si="7">SUM(K22:R22)</f>
        <v>300</v>
      </c>
      <c r="T22" s="14">
        <v>7.63</v>
      </c>
      <c r="U22" s="14">
        <f t="shared" ref="U22:U23" si="8">T22*S22</f>
        <v>2289</v>
      </c>
    </row>
    <row r="23" spans="1:21" x14ac:dyDescent="0.25">
      <c r="A23" s="1"/>
      <c r="B23" s="131"/>
      <c r="C23" s="134"/>
      <c r="D23" s="137"/>
      <c r="E23" s="37">
        <v>529688</v>
      </c>
      <c r="F23" s="51" t="s">
        <v>46</v>
      </c>
      <c r="G23" s="89" t="s">
        <v>67</v>
      </c>
      <c r="H23" s="142"/>
      <c r="I23" s="7"/>
      <c r="J23" s="6"/>
      <c r="K23" s="6"/>
      <c r="L23" s="6"/>
      <c r="M23" s="6"/>
      <c r="N23" s="6"/>
      <c r="O23" s="6"/>
      <c r="P23" s="6">
        <v>235</v>
      </c>
      <c r="Q23" s="6">
        <v>194</v>
      </c>
      <c r="R23" s="6">
        <v>59</v>
      </c>
      <c r="S23" s="6">
        <f t="shared" si="7"/>
        <v>488</v>
      </c>
      <c r="T23" s="14">
        <v>6.35</v>
      </c>
      <c r="U23" s="14">
        <f t="shared" si="8"/>
        <v>3098.7999999999997</v>
      </c>
    </row>
    <row r="24" spans="1:21" x14ac:dyDescent="0.25">
      <c r="A24" s="1"/>
      <c r="B24" s="131"/>
      <c r="C24" s="9" t="s">
        <v>10</v>
      </c>
      <c r="D24" s="9"/>
      <c r="E24" s="38" t="s">
        <v>9</v>
      </c>
      <c r="F24" s="8"/>
      <c r="G24" s="90"/>
      <c r="H24" s="42" t="s">
        <v>11</v>
      </c>
      <c r="I24" s="9"/>
      <c r="J24" s="10">
        <f>SUM(J4:J23)</f>
        <v>0</v>
      </c>
      <c r="K24" s="10">
        <f t="shared" ref="K24:S24" si="9">SUM(K22:K23)</f>
        <v>0</v>
      </c>
      <c r="L24" s="10">
        <f t="shared" si="9"/>
        <v>0</v>
      </c>
      <c r="M24" s="10">
        <f t="shared" si="9"/>
        <v>0</v>
      </c>
      <c r="N24" s="10">
        <f t="shared" si="9"/>
        <v>0</v>
      </c>
      <c r="O24" s="10">
        <f t="shared" si="9"/>
        <v>0</v>
      </c>
      <c r="P24" s="10">
        <f t="shared" si="9"/>
        <v>380</v>
      </c>
      <c r="Q24" s="10">
        <f t="shared" si="9"/>
        <v>312</v>
      </c>
      <c r="R24" s="10">
        <f t="shared" si="9"/>
        <v>96</v>
      </c>
      <c r="S24" s="10">
        <f t="shared" si="9"/>
        <v>788</v>
      </c>
      <c r="T24" s="10"/>
      <c r="U24" s="17">
        <f>SUM(U22:U23)</f>
        <v>5387.7999999999993</v>
      </c>
    </row>
    <row r="25" spans="1:21" x14ac:dyDescent="0.25">
      <c r="A25" s="1"/>
      <c r="B25" s="132"/>
      <c r="C25" s="13"/>
      <c r="D25" s="13"/>
      <c r="E25" s="15"/>
      <c r="F25" s="15" t="s">
        <v>13</v>
      </c>
      <c r="G25" s="91" t="s">
        <v>13</v>
      </c>
      <c r="H25" s="43"/>
      <c r="I25" s="12">
        <f>SUM(I24)</f>
        <v>0</v>
      </c>
      <c r="J25" s="12">
        <f t="shared" ref="J25" si="10">SUM(J24)</f>
        <v>0</v>
      </c>
      <c r="K25" s="16">
        <f t="shared" ref="K25:U25" si="11">SUM(K24,K21)</f>
        <v>1419</v>
      </c>
      <c r="L25" s="16">
        <f t="shared" si="11"/>
        <v>4126</v>
      </c>
      <c r="M25" s="16">
        <f t="shared" si="11"/>
        <v>4807</v>
      </c>
      <c r="N25" s="16">
        <f t="shared" si="11"/>
        <v>2667</v>
      </c>
      <c r="O25" s="16">
        <f t="shared" si="11"/>
        <v>1030</v>
      </c>
      <c r="P25" s="16">
        <f t="shared" si="11"/>
        <v>380</v>
      </c>
      <c r="Q25" s="16">
        <f t="shared" si="11"/>
        <v>312</v>
      </c>
      <c r="R25" s="16">
        <f t="shared" si="11"/>
        <v>96</v>
      </c>
      <c r="S25" s="16">
        <f t="shared" si="11"/>
        <v>21140</v>
      </c>
      <c r="T25" s="12">
        <f t="shared" si="11"/>
        <v>0</v>
      </c>
      <c r="U25" s="18">
        <f t="shared" si="11"/>
        <v>134120.1</v>
      </c>
    </row>
    <row r="26" spans="1:21" ht="13.5" customHeight="1" x14ac:dyDescent="0.25">
      <c r="A26" s="1"/>
      <c r="B26" s="3"/>
      <c r="C26" s="1"/>
      <c r="D26" s="1"/>
      <c r="E26" s="36"/>
      <c r="F26" s="1"/>
      <c r="G26" s="87"/>
      <c r="H26" s="4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4" t="s">
        <v>12</v>
      </c>
      <c r="C27" s="5" t="s">
        <v>1</v>
      </c>
      <c r="D27" s="5" t="s">
        <v>16</v>
      </c>
      <c r="E27" s="37" t="s">
        <v>66</v>
      </c>
      <c r="F27" s="4" t="s">
        <v>0</v>
      </c>
      <c r="G27" s="88" t="s">
        <v>30</v>
      </c>
      <c r="H27" s="41" t="s">
        <v>2</v>
      </c>
      <c r="I27" s="5" t="s">
        <v>15</v>
      </c>
      <c r="J27" s="5" t="s">
        <v>3</v>
      </c>
      <c r="K27" s="5" t="s">
        <v>4</v>
      </c>
      <c r="L27" s="5" t="s">
        <v>5</v>
      </c>
      <c r="M27" s="5" t="s">
        <v>6</v>
      </c>
      <c r="N27" s="5" t="s">
        <v>7</v>
      </c>
      <c r="O27" s="5" t="s">
        <v>8</v>
      </c>
      <c r="P27" s="5" t="s">
        <v>25</v>
      </c>
      <c r="Q27" s="5" t="s">
        <v>26</v>
      </c>
      <c r="R27" s="5" t="s">
        <v>27</v>
      </c>
      <c r="S27" s="6" t="s">
        <v>9</v>
      </c>
      <c r="T27" s="6" t="s">
        <v>29</v>
      </c>
      <c r="U27" s="6" t="s">
        <v>28</v>
      </c>
    </row>
    <row r="28" spans="1:21" ht="13.8" customHeight="1" x14ac:dyDescent="0.25">
      <c r="A28" s="1"/>
      <c r="B28" s="130" t="s">
        <v>48</v>
      </c>
      <c r="C28" s="133">
        <v>4500459368</v>
      </c>
      <c r="D28" s="136" t="s">
        <v>83</v>
      </c>
      <c r="E28" s="37">
        <v>507209</v>
      </c>
      <c r="F28" s="51" t="s">
        <v>80</v>
      </c>
      <c r="G28" s="89" t="s">
        <v>77</v>
      </c>
      <c r="H28" s="142">
        <v>44552</v>
      </c>
      <c r="I28" s="7"/>
      <c r="J28" s="6"/>
      <c r="K28" s="6">
        <v>32</v>
      </c>
      <c r="L28" s="6">
        <v>96</v>
      </c>
      <c r="M28" s="6">
        <v>96</v>
      </c>
      <c r="N28" s="6">
        <v>64</v>
      </c>
      <c r="O28" s="6">
        <v>32</v>
      </c>
      <c r="P28" s="6"/>
      <c r="Q28" s="6"/>
      <c r="R28" s="6"/>
      <c r="S28" s="6">
        <f t="shared" ref="S28:S29" si="12">SUM(K28:R28)</f>
        <v>320</v>
      </c>
      <c r="T28" s="14">
        <v>6.05</v>
      </c>
      <c r="U28" s="14">
        <f t="shared" ref="U28:U29" si="13">T28*S28</f>
        <v>1936</v>
      </c>
    </row>
    <row r="29" spans="1:21" x14ac:dyDescent="0.25">
      <c r="A29" s="1"/>
      <c r="B29" s="131"/>
      <c r="C29" s="134"/>
      <c r="D29" s="137"/>
      <c r="E29" s="37">
        <v>507209</v>
      </c>
      <c r="F29" s="51" t="s">
        <v>81</v>
      </c>
      <c r="G29" s="89" t="s">
        <v>79</v>
      </c>
      <c r="H29" s="142"/>
      <c r="I29" s="7"/>
      <c r="J29" s="6"/>
      <c r="K29" s="6">
        <v>32</v>
      </c>
      <c r="L29" s="6">
        <v>64</v>
      </c>
      <c r="M29" s="6">
        <v>96</v>
      </c>
      <c r="N29" s="6">
        <v>96</v>
      </c>
      <c r="O29" s="6">
        <v>32</v>
      </c>
      <c r="P29" s="6"/>
      <c r="Q29" s="6"/>
      <c r="R29" s="6"/>
      <c r="S29" s="6">
        <f t="shared" si="12"/>
        <v>320</v>
      </c>
      <c r="T29" s="14">
        <v>8</v>
      </c>
      <c r="U29" s="14">
        <f t="shared" si="13"/>
        <v>2560</v>
      </c>
    </row>
    <row r="30" spans="1:21" x14ac:dyDescent="0.25">
      <c r="A30" s="1"/>
      <c r="B30" s="131"/>
      <c r="C30" s="135"/>
      <c r="D30" s="9"/>
      <c r="E30" s="38" t="s">
        <v>9</v>
      </c>
      <c r="F30" s="8"/>
      <c r="G30" s="90"/>
      <c r="H30" s="142"/>
      <c r="I30" s="9">
        <f>SUM(I28:I29)</f>
        <v>0</v>
      </c>
      <c r="J30" s="9">
        <f t="shared" ref="J30:T30" si="14">SUM(J28:J29)</f>
        <v>0</v>
      </c>
      <c r="K30" s="9">
        <f t="shared" si="14"/>
        <v>64</v>
      </c>
      <c r="L30" s="9">
        <f t="shared" si="14"/>
        <v>160</v>
      </c>
      <c r="M30" s="9">
        <f t="shared" si="14"/>
        <v>192</v>
      </c>
      <c r="N30" s="9">
        <f t="shared" si="14"/>
        <v>160</v>
      </c>
      <c r="O30" s="9">
        <f t="shared" si="14"/>
        <v>64</v>
      </c>
      <c r="P30" s="9">
        <f t="shared" si="14"/>
        <v>0</v>
      </c>
      <c r="Q30" s="9">
        <f t="shared" si="14"/>
        <v>0</v>
      </c>
      <c r="R30" s="9">
        <f t="shared" si="14"/>
        <v>0</v>
      </c>
      <c r="S30" s="9">
        <f t="shared" si="14"/>
        <v>640</v>
      </c>
      <c r="T30" s="9">
        <f t="shared" si="14"/>
        <v>14.05</v>
      </c>
      <c r="U30" s="17">
        <f>SUM(U28:U29)</f>
        <v>4496</v>
      </c>
    </row>
    <row r="31" spans="1:21" x14ac:dyDescent="0.25">
      <c r="A31" s="1"/>
      <c r="B31" s="132"/>
      <c r="C31" s="13"/>
      <c r="D31" s="13"/>
      <c r="E31" s="15"/>
      <c r="F31" s="15" t="s">
        <v>13</v>
      </c>
      <c r="G31" s="91" t="s">
        <v>13</v>
      </c>
      <c r="H31" s="43"/>
      <c r="I31" s="12">
        <f>I30</f>
        <v>0</v>
      </c>
      <c r="J31" s="12">
        <f t="shared" ref="J31:T31" si="15">J30</f>
        <v>0</v>
      </c>
      <c r="K31" s="12">
        <f t="shared" si="15"/>
        <v>64</v>
      </c>
      <c r="L31" s="12">
        <f t="shared" si="15"/>
        <v>160</v>
      </c>
      <c r="M31" s="12">
        <f t="shared" si="15"/>
        <v>192</v>
      </c>
      <c r="N31" s="12">
        <f t="shared" si="15"/>
        <v>160</v>
      </c>
      <c r="O31" s="12">
        <f t="shared" si="15"/>
        <v>64</v>
      </c>
      <c r="P31" s="12">
        <f t="shared" si="15"/>
        <v>0</v>
      </c>
      <c r="Q31" s="12">
        <f t="shared" si="15"/>
        <v>0</v>
      </c>
      <c r="R31" s="12">
        <f t="shared" si="15"/>
        <v>0</v>
      </c>
      <c r="S31" s="12">
        <f t="shared" si="15"/>
        <v>640</v>
      </c>
      <c r="T31" s="12">
        <f t="shared" si="15"/>
        <v>14.05</v>
      </c>
      <c r="U31" s="18">
        <f>U30</f>
        <v>4496</v>
      </c>
    </row>
    <row r="32" spans="1:21" ht="13.5" customHeight="1" x14ac:dyDescent="0.25">
      <c r="A32" s="1"/>
      <c r="B32" s="3"/>
      <c r="C32" s="1"/>
      <c r="D32" s="1"/>
      <c r="E32" s="36"/>
      <c r="F32" s="1"/>
      <c r="G32" s="87"/>
      <c r="H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4" t="s">
        <v>12</v>
      </c>
      <c r="C33" s="5" t="s">
        <v>1</v>
      </c>
      <c r="D33" s="5" t="s">
        <v>16</v>
      </c>
      <c r="E33" s="37" t="s">
        <v>66</v>
      </c>
      <c r="F33" s="4" t="s">
        <v>0</v>
      </c>
      <c r="G33" s="88" t="s">
        <v>30</v>
      </c>
      <c r="H33" s="41" t="s">
        <v>2</v>
      </c>
      <c r="I33" s="5" t="s">
        <v>15</v>
      </c>
      <c r="J33" s="5" t="s">
        <v>3</v>
      </c>
      <c r="K33" s="5" t="s">
        <v>4</v>
      </c>
      <c r="L33" s="5" t="s">
        <v>5</v>
      </c>
      <c r="M33" s="5" t="s">
        <v>6</v>
      </c>
      <c r="N33" s="5" t="s">
        <v>7</v>
      </c>
      <c r="O33" s="5" t="s">
        <v>8</v>
      </c>
      <c r="P33" s="5" t="s">
        <v>25</v>
      </c>
      <c r="Q33" s="5" t="s">
        <v>26</v>
      </c>
      <c r="R33" s="5" t="s">
        <v>27</v>
      </c>
      <c r="S33" s="6" t="s">
        <v>9</v>
      </c>
      <c r="T33" s="6" t="s">
        <v>29</v>
      </c>
      <c r="U33" s="6" t="s">
        <v>28</v>
      </c>
    </row>
    <row r="34" spans="1:21" ht="14.4" customHeight="1" x14ac:dyDescent="0.25">
      <c r="A34" s="1"/>
      <c r="B34" s="131"/>
      <c r="C34" s="133">
        <v>4500459366</v>
      </c>
      <c r="D34" s="136" t="s">
        <v>84</v>
      </c>
      <c r="E34" s="37">
        <v>506896</v>
      </c>
      <c r="F34" s="51" t="s">
        <v>37</v>
      </c>
      <c r="G34" s="89" t="s">
        <v>54</v>
      </c>
      <c r="H34" s="139">
        <v>44552</v>
      </c>
      <c r="I34" s="7"/>
      <c r="J34" s="6"/>
      <c r="K34" s="6">
        <v>12</v>
      </c>
      <c r="L34" s="6">
        <v>36</v>
      </c>
      <c r="M34" s="6">
        <v>36</v>
      </c>
      <c r="N34" s="6">
        <v>24</v>
      </c>
      <c r="O34" s="6">
        <v>12</v>
      </c>
      <c r="P34" s="6"/>
      <c r="Q34" s="6"/>
      <c r="R34" s="6"/>
      <c r="S34" s="6">
        <f t="shared" ref="S34:S37" si="16">SUM(K34:R34)</f>
        <v>120</v>
      </c>
      <c r="T34" s="14">
        <v>6.9</v>
      </c>
      <c r="U34" s="14">
        <f t="shared" ref="U34:U37" si="17">T34*S34</f>
        <v>828</v>
      </c>
    </row>
    <row r="35" spans="1:21" x14ac:dyDescent="0.25">
      <c r="A35" s="1"/>
      <c r="B35" s="131"/>
      <c r="C35" s="134"/>
      <c r="D35" s="138"/>
      <c r="E35" s="37">
        <v>506896</v>
      </c>
      <c r="F35" s="51" t="s">
        <v>38</v>
      </c>
      <c r="G35" s="89" t="s">
        <v>71</v>
      </c>
      <c r="H35" s="140"/>
      <c r="I35" s="7"/>
      <c r="J35" s="6"/>
      <c r="K35" s="6">
        <v>12</v>
      </c>
      <c r="L35" s="6">
        <v>36</v>
      </c>
      <c r="M35" s="6">
        <v>36</v>
      </c>
      <c r="N35" s="6">
        <v>24</v>
      </c>
      <c r="O35" s="6">
        <v>12</v>
      </c>
      <c r="P35" s="6"/>
      <c r="Q35" s="6"/>
      <c r="R35" s="6"/>
      <c r="S35" s="6">
        <f t="shared" si="16"/>
        <v>120</v>
      </c>
      <c r="T35" s="14">
        <v>5.6</v>
      </c>
      <c r="U35" s="14">
        <f t="shared" si="17"/>
        <v>672</v>
      </c>
    </row>
    <row r="36" spans="1:21" x14ac:dyDescent="0.25">
      <c r="A36" s="1"/>
      <c r="B36" s="131"/>
      <c r="C36" s="134"/>
      <c r="D36" s="138"/>
      <c r="E36" s="37">
        <v>506896</v>
      </c>
      <c r="F36" s="51" t="s">
        <v>41</v>
      </c>
      <c r="G36" s="89" t="s">
        <v>53</v>
      </c>
      <c r="H36" s="140"/>
      <c r="I36" s="7"/>
      <c r="J36" s="6"/>
      <c r="K36" s="6">
        <v>12</v>
      </c>
      <c r="L36" s="6">
        <v>24</v>
      </c>
      <c r="M36" s="6">
        <v>24</v>
      </c>
      <c r="N36" s="6">
        <v>12</v>
      </c>
      <c r="O36" s="6"/>
      <c r="P36" s="6"/>
      <c r="Q36" s="6"/>
      <c r="R36" s="6"/>
      <c r="S36" s="6">
        <f t="shared" si="16"/>
        <v>72</v>
      </c>
      <c r="T36" s="14">
        <v>6.9</v>
      </c>
      <c r="U36" s="14">
        <f t="shared" si="17"/>
        <v>496.8</v>
      </c>
    </row>
    <row r="37" spans="1:21" x14ac:dyDescent="0.25">
      <c r="A37" s="1"/>
      <c r="B37" s="131"/>
      <c r="C37" s="134"/>
      <c r="D37" s="137"/>
      <c r="E37" s="37">
        <v>506896</v>
      </c>
      <c r="F37" s="51" t="s">
        <v>85</v>
      </c>
      <c r="G37" s="89" t="s">
        <v>75</v>
      </c>
      <c r="H37" s="140"/>
      <c r="I37" s="7"/>
      <c r="J37" s="6"/>
      <c r="K37" s="6">
        <v>12</v>
      </c>
      <c r="L37" s="6">
        <v>24</v>
      </c>
      <c r="M37" s="6">
        <v>24</v>
      </c>
      <c r="N37" s="6">
        <v>12</v>
      </c>
      <c r="O37" s="6"/>
      <c r="P37" s="6"/>
      <c r="Q37" s="6"/>
      <c r="R37" s="6"/>
      <c r="S37" s="6">
        <f t="shared" si="16"/>
        <v>72</v>
      </c>
      <c r="T37" s="14">
        <v>6.96</v>
      </c>
      <c r="U37" s="14">
        <f t="shared" si="17"/>
        <v>501.12</v>
      </c>
    </row>
    <row r="38" spans="1:21" x14ac:dyDescent="0.25">
      <c r="A38" s="1"/>
      <c r="B38" s="131"/>
      <c r="C38" s="135"/>
      <c r="D38" s="9"/>
      <c r="E38" s="38" t="s">
        <v>9</v>
      </c>
      <c r="F38" s="8"/>
      <c r="G38" s="90"/>
      <c r="H38" s="141"/>
      <c r="I38" s="9">
        <f>SUM(I36:I36)</f>
        <v>0</v>
      </c>
      <c r="J38" s="10"/>
      <c r="K38" s="10">
        <f t="shared" ref="K38:S38" si="18">SUM(K34:K37)</f>
        <v>48</v>
      </c>
      <c r="L38" s="10">
        <f t="shared" si="18"/>
        <v>120</v>
      </c>
      <c r="M38" s="10">
        <f t="shared" si="18"/>
        <v>120</v>
      </c>
      <c r="N38" s="10">
        <f t="shared" si="18"/>
        <v>72</v>
      </c>
      <c r="O38" s="10">
        <f t="shared" si="18"/>
        <v>24</v>
      </c>
      <c r="P38" s="10">
        <f t="shared" si="18"/>
        <v>0</v>
      </c>
      <c r="Q38" s="10">
        <f t="shared" si="18"/>
        <v>0</v>
      </c>
      <c r="R38" s="10">
        <f t="shared" si="18"/>
        <v>0</v>
      </c>
      <c r="S38" s="10">
        <f t="shared" si="18"/>
        <v>384</v>
      </c>
      <c r="T38" s="10"/>
      <c r="U38" s="17">
        <f>SUM(U34:U37)</f>
        <v>2497.92</v>
      </c>
    </row>
    <row r="39" spans="1:21" x14ac:dyDescent="0.25">
      <c r="A39" s="1"/>
      <c r="B39" s="132"/>
      <c r="C39" s="13"/>
      <c r="D39" s="13"/>
      <c r="E39" s="15"/>
      <c r="F39" s="15" t="s">
        <v>13</v>
      </c>
      <c r="G39" s="91" t="s">
        <v>13</v>
      </c>
      <c r="H39" s="43"/>
      <c r="I39" s="12">
        <f>I38</f>
        <v>0</v>
      </c>
      <c r="J39" s="12">
        <f t="shared" ref="J39:U39" si="19">J38</f>
        <v>0</v>
      </c>
      <c r="K39" s="12">
        <f t="shared" si="19"/>
        <v>48</v>
      </c>
      <c r="L39" s="12">
        <f t="shared" si="19"/>
        <v>120</v>
      </c>
      <c r="M39" s="12">
        <f t="shared" si="19"/>
        <v>120</v>
      </c>
      <c r="N39" s="12">
        <f t="shared" si="19"/>
        <v>72</v>
      </c>
      <c r="O39" s="12">
        <f t="shared" si="19"/>
        <v>24</v>
      </c>
      <c r="P39" s="12">
        <f t="shared" si="19"/>
        <v>0</v>
      </c>
      <c r="Q39" s="12">
        <f t="shared" si="19"/>
        <v>0</v>
      </c>
      <c r="R39" s="12">
        <f t="shared" si="19"/>
        <v>0</v>
      </c>
      <c r="S39" s="12">
        <f t="shared" si="19"/>
        <v>384</v>
      </c>
      <c r="T39" s="12">
        <f t="shared" si="19"/>
        <v>0</v>
      </c>
      <c r="U39" s="18">
        <f t="shared" si="19"/>
        <v>2497.92</v>
      </c>
    </row>
    <row r="40" spans="1:21" ht="13.5" customHeight="1" x14ac:dyDescent="0.25">
      <c r="A40" s="1"/>
      <c r="B40" s="3"/>
      <c r="C40" s="1"/>
      <c r="D40" s="1"/>
      <c r="E40" s="36"/>
      <c r="F40" s="1"/>
      <c r="G40" s="87"/>
      <c r="H40" s="4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4" t="s">
        <v>12</v>
      </c>
      <c r="C41" s="5" t="s">
        <v>1</v>
      </c>
      <c r="D41" s="5" t="s">
        <v>16</v>
      </c>
      <c r="E41" s="37" t="s">
        <v>66</v>
      </c>
      <c r="F41" s="4" t="s">
        <v>0</v>
      </c>
      <c r="G41" s="88" t="s">
        <v>30</v>
      </c>
      <c r="H41" s="41" t="s">
        <v>2</v>
      </c>
      <c r="I41" s="5" t="s">
        <v>15</v>
      </c>
      <c r="J41" s="5" t="s">
        <v>3</v>
      </c>
      <c r="K41" s="5" t="s">
        <v>4</v>
      </c>
      <c r="L41" s="5" t="s">
        <v>5</v>
      </c>
      <c r="M41" s="5" t="s">
        <v>6</v>
      </c>
      <c r="N41" s="5" t="s">
        <v>7</v>
      </c>
      <c r="O41" s="5" t="s">
        <v>8</v>
      </c>
      <c r="P41" s="5" t="s">
        <v>25</v>
      </c>
      <c r="Q41" s="5" t="s">
        <v>26</v>
      </c>
      <c r="R41" s="5" t="s">
        <v>27</v>
      </c>
      <c r="S41" s="6" t="s">
        <v>9</v>
      </c>
      <c r="T41" s="6" t="s">
        <v>29</v>
      </c>
      <c r="U41" s="6" t="s">
        <v>28</v>
      </c>
    </row>
    <row r="42" spans="1:21" ht="14.4" customHeight="1" x14ac:dyDescent="0.25">
      <c r="A42" s="1"/>
      <c r="B42" s="130" t="s">
        <v>48</v>
      </c>
      <c r="C42" s="133">
        <v>4500459358</v>
      </c>
      <c r="D42" s="136" t="s">
        <v>52</v>
      </c>
      <c r="E42" s="37">
        <v>506896</v>
      </c>
      <c r="F42" s="52" t="s">
        <v>35</v>
      </c>
      <c r="G42" s="89" t="s">
        <v>72</v>
      </c>
      <c r="H42" s="139">
        <v>44559</v>
      </c>
      <c r="I42" s="7"/>
      <c r="J42" s="6"/>
      <c r="K42" s="6">
        <v>36</v>
      </c>
      <c r="L42" s="6">
        <v>96</v>
      </c>
      <c r="M42" s="6">
        <v>150</v>
      </c>
      <c r="N42" s="6">
        <v>114</v>
      </c>
      <c r="O42" s="6">
        <v>72</v>
      </c>
      <c r="P42" s="6"/>
      <c r="Q42" s="6"/>
      <c r="R42" s="6"/>
      <c r="S42" s="6">
        <f>SUM(K42:R42)</f>
        <v>468</v>
      </c>
      <c r="T42" s="14">
        <v>5.89</v>
      </c>
      <c r="U42" s="14">
        <f>T42*S42</f>
        <v>2756.52</v>
      </c>
    </row>
    <row r="43" spans="1:21" x14ac:dyDescent="0.25">
      <c r="A43" s="1"/>
      <c r="B43" s="131"/>
      <c r="C43" s="134"/>
      <c r="D43" s="138"/>
      <c r="E43" s="37">
        <v>506896</v>
      </c>
      <c r="F43" s="51" t="s">
        <v>38</v>
      </c>
      <c r="G43" s="89" t="s">
        <v>71</v>
      </c>
      <c r="H43" s="140"/>
      <c r="I43" s="7"/>
      <c r="J43" s="6"/>
      <c r="K43" s="6">
        <v>60</v>
      </c>
      <c r="L43" s="6">
        <v>168</v>
      </c>
      <c r="M43" s="6">
        <v>264</v>
      </c>
      <c r="N43" s="6">
        <v>198</v>
      </c>
      <c r="O43" s="6">
        <v>132</v>
      </c>
      <c r="P43" s="6"/>
      <c r="Q43" s="6"/>
      <c r="R43" s="6"/>
      <c r="S43" s="6">
        <f t="shared" ref="S43:S47" si="20">SUM(K43:R43)</f>
        <v>822</v>
      </c>
      <c r="T43" s="14">
        <v>5.89</v>
      </c>
      <c r="U43" s="14">
        <f t="shared" ref="U43:U47" si="21">T43*S43</f>
        <v>4841.58</v>
      </c>
    </row>
    <row r="44" spans="1:21" x14ac:dyDescent="0.25">
      <c r="A44" s="1"/>
      <c r="B44" s="131"/>
      <c r="C44" s="134"/>
      <c r="D44" s="138"/>
      <c r="E44" s="37">
        <v>507209</v>
      </c>
      <c r="F44" s="51" t="s">
        <v>44</v>
      </c>
      <c r="G44" s="89" t="s">
        <v>61</v>
      </c>
      <c r="H44" s="142"/>
      <c r="I44" s="7"/>
      <c r="J44" s="6"/>
      <c r="K44" s="6">
        <v>30</v>
      </c>
      <c r="L44" s="6">
        <v>72</v>
      </c>
      <c r="M44" s="6">
        <v>114</v>
      </c>
      <c r="N44" s="6">
        <v>84</v>
      </c>
      <c r="O44" s="6">
        <v>60</v>
      </c>
      <c r="P44" s="6"/>
      <c r="Q44" s="6"/>
      <c r="R44" s="6"/>
      <c r="S44" s="6">
        <f t="shared" si="20"/>
        <v>360</v>
      </c>
      <c r="T44" s="14">
        <v>6.11</v>
      </c>
      <c r="U44" s="14">
        <f t="shared" si="21"/>
        <v>2199.6</v>
      </c>
    </row>
    <row r="45" spans="1:21" x14ac:dyDescent="0.25">
      <c r="A45" s="1"/>
      <c r="B45" s="131"/>
      <c r="C45" s="134"/>
      <c r="D45" s="138"/>
      <c r="E45" s="37">
        <v>507209</v>
      </c>
      <c r="F45" s="51" t="s">
        <v>46</v>
      </c>
      <c r="G45" s="89" t="s">
        <v>56</v>
      </c>
      <c r="H45" s="142"/>
      <c r="I45" s="7"/>
      <c r="J45" s="6"/>
      <c r="K45" s="6">
        <v>54</v>
      </c>
      <c r="L45" s="6">
        <v>132</v>
      </c>
      <c r="M45" s="6">
        <v>210</v>
      </c>
      <c r="N45" s="6">
        <v>156</v>
      </c>
      <c r="O45" s="6">
        <v>102</v>
      </c>
      <c r="P45" s="6"/>
      <c r="Q45" s="6"/>
      <c r="R45" s="6"/>
      <c r="S45" s="6">
        <f t="shared" si="20"/>
        <v>654</v>
      </c>
      <c r="T45" s="14">
        <v>6.19</v>
      </c>
      <c r="U45" s="14">
        <f t="shared" si="21"/>
        <v>4048.26</v>
      </c>
    </row>
    <row r="46" spans="1:21" x14ac:dyDescent="0.25">
      <c r="A46" s="1"/>
      <c r="B46" s="131"/>
      <c r="C46" s="134"/>
      <c r="D46" s="138"/>
      <c r="E46" s="37">
        <v>507209</v>
      </c>
      <c r="F46" s="51" t="s">
        <v>47</v>
      </c>
      <c r="G46" s="89" t="s">
        <v>57</v>
      </c>
      <c r="H46" s="142"/>
      <c r="I46" s="7"/>
      <c r="J46" s="6"/>
      <c r="K46" s="6">
        <v>60</v>
      </c>
      <c r="L46" s="6">
        <v>150</v>
      </c>
      <c r="M46" s="6">
        <v>240</v>
      </c>
      <c r="N46" s="6">
        <v>180</v>
      </c>
      <c r="O46" s="6">
        <v>120</v>
      </c>
      <c r="P46" s="6"/>
      <c r="Q46" s="6"/>
      <c r="R46" s="6"/>
      <c r="S46" s="6">
        <f t="shared" si="20"/>
        <v>750</v>
      </c>
      <c r="T46" s="14">
        <v>6.11</v>
      </c>
      <c r="U46" s="14">
        <f t="shared" si="21"/>
        <v>4582.5</v>
      </c>
    </row>
    <row r="47" spans="1:21" x14ac:dyDescent="0.25">
      <c r="A47" s="1"/>
      <c r="B47" s="131"/>
      <c r="C47" s="134"/>
      <c r="D47" s="138"/>
      <c r="E47" s="37">
        <v>507209</v>
      </c>
      <c r="F47" s="51" t="s">
        <v>45</v>
      </c>
      <c r="G47" s="89" t="s">
        <v>64</v>
      </c>
      <c r="H47" s="142"/>
      <c r="I47" s="7"/>
      <c r="J47" s="6"/>
      <c r="K47" s="6">
        <v>42</v>
      </c>
      <c r="L47" s="6">
        <v>108</v>
      </c>
      <c r="M47" s="6">
        <v>174</v>
      </c>
      <c r="N47" s="6">
        <v>132</v>
      </c>
      <c r="O47" s="6">
        <v>84</v>
      </c>
      <c r="P47" s="6"/>
      <c r="Q47" s="6"/>
      <c r="R47" s="6"/>
      <c r="S47" s="6">
        <f t="shared" si="20"/>
        <v>540</v>
      </c>
      <c r="T47" s="14">
        <v>6.19</v>
      </c>
      <c r="U47" s="14">
        <f t="shared" si="21"/>
        <v>3342.6000000000004</v>
      </c>
    </row>
    <row r="48" spans="1:21" x14ac:dyDescent="0.25">
      <c r="A48" s="1"/>
      <c r="B48" s="131"/>
      <c r="C48" s="134"/>
      <c r="D48" s="9"/>
      <c r="E48" s="38" t="s">
        <v>9</v>
      </c>
      <c r="F48" s="8"/>
      <c r="G48" s="90"/>
      <c r="H48" s="142"/>
      <c r="I48" s="9"/>
      <c r="J48" s="10"/>
      <c r="K48" s="10">
        <f>SUM(K42:K47)</f>
        <v>282</v>
      </c>
      <c r="L48" s="10">
        <f>SUM(L42:L47)</f>
        <v>726</v>
      </c>
      <c r="M48" s="10">
        <f>SUM(M42:M47)</f>
        <v>1152</v>
      </c>
      <c r="N48" s="10">
        <f>SUM(N42:N47)</f>
        <v>864</v>
      </c>
      <c r="O48" s="10">
        <f>SUM(O42:O47)</f>
        <v>570</v>
      </c>
      <c r="P48" s="10">
        <f>SUM(P42:P43)</f>
        <v>0</v>
      </c>
      <c r="Q48" s="10">
        <f>SUM(Q42:Q43)</f>
        <v>0</v>
      </c>
      <c r="R48" s="10">
        <f>SUM(R42:R43)</f>
        <v>0</v>
      </c>
      <c r="S48" s="10">
        <f>SUM(S42:S47)</f>
        <v>3594</v>
      </c>
      <c r="T48" s="10"/>
      <c r="U48" s="17">
        <f>SUM(U42:U47)</f>
        <v>21771.059999999998</v>
      </c>
    </row>
    <row r="49" spans="1:21" x14ac:dyDescent="0.25">
      <c r="A49" s="1"/>
      <c r="B49" s="132"/>
      <c r="C49" s="13"/>
      <c r="D49" s="13"/>
      <c r="E49" s="15"/>
      <c r="F49" s="15" t="s">
        <v>13</v>
      </c>
      <c r="G49" s="91" t="s">
        <v>13</v>
      </c>
      <c r="H49" s="43"/>
      <c r="I49" s="12">
        <f>I48</f>
        <v>0</v>
      </c>
      <c r="J49" s="12">
        <f t="shared" ref="J49:U49" si="22">J48</f>
        <v>0</v>
      </c>
      <c r="K49" s="12">
        <f t="shared" si="22"/>
        <v>282</v>
      </c>
      <c r="L49" s="12">
        <f t="shared" si="22"/>
        <v>726</v>
      </c>
      <c r="M49" s="12">
        <f t="shared" si="22"/>
        <v>1152</v>
      </c>
      <c r="N49" s="12">
        <f t="shared" si="22"/>
        <v>864</v>
      </c>
      <c r="O49" s="12">
        <f t="shared" si="22"/>
        <v>570</v>
      </c>
      <c r="P49" s="12">
        <f t="shared" si="22"/>
        <v>0</v>
      </c>
      <c r="Q49" s="12">
        <f t="shared" si="22"/>
        <v>0</v>
      </c>
      <c r="R49" s="12">
        <f t="shared" si="22"/>
        <v>0</v>
      </c>
      <c r="S49" s="12">
        <f t="shared" si="22"/>
        <v>3594</v>
      </c>
      <c r="T49" s="12">
        <f t="shared" si="22"/>
        <v>0</v>
      </c>
      <c r="U49" s="18">
        <f t="shared" si="22"/>
        <v>21771.059999999998</v>
      </c>
    </row>
    <row r="50" spans="1:21" ht="13.5" customHeight="1" x14ac:dyDescent="0.25">
      <c r="A50" s="1"/>
      <c r="B50" s="3"/>
      <c r="C50" s="1"/>
      <c r="D50" s="1"/>
      <c r="E50" s="36"/>
      <c r="F50" s="1"/>
      <c r="G50" s="87"/>
      <c r="H50" s="4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4" t="s">
        <v>12</v>
      </c>
      <c r="C51" s="5" t="s">
        <v>1</v>
      </c>
      <c r="D51" s="5" t="s">
        <v>16</v>
      </c>
      <c r="E51" s="37" t="s">
        <v>66</v>
      </c>
      <c r="F51" s="4" t="s">
        <v>0</v>
      </c>
      <c r="G51" s="88" t="s">
        <v>30</v>
      </c>
      <c r="H51" s="41" t="s">
        <v>2</v>
      </c>
      <c r="I51" s="5" t="s">
        <v>15</v>
      </c>
      <c r="J51" s="5" t="s">
        <v>3</v>
      </c>
      <c r="K51" s="5" t="s">
        <v>4</v>
      </c>
      <c r="L51" s="5" t="s">
        <v>5</v>
      </c>
      <c r="M51" s="5" t="s">
        <v>6</v>
      </c>
      <c r="N51" s="5" t="s">
        <v>7</v>
      </c>
      <c r="O51" s="5" t="s">
        <v>8</v>
      </c>
      <c r="P51" s="5" t="s">
        <v>25</v>
      </c>
      <c r="Q51" s="5" t="s">
        <v>26</v>
      </c>
      <c r="R51" s="5" t="s">
        <v>27</v>
      </c>
      <c r="S51" s="6" t="s">
        <v>9</v>
      </c>
      <c r="T51" s="6" t="s">
        <v>29</v>
      </c>
      <c r="U51" s="6" t="s">
        <v>28</v>
      </c>
    </row>
    <row r="52" spans="1:21" ht="14.4" customHeight="1" x14ac:dyDescent="0.25">
      <c r="A52" s="1"/>
      <c r="B52" s="130" t="s">
        <v>48</v>
      </c>
      <c r="C52" s="133">
        <v>4500459365</v>
      </c>
      <c r="D52" s="136" t="s">
        <v>52</v>
      </c>
      <c r="E52" s="37">
        <v>506896</v>
      </c>
      <c r="F52" s="52" t="s">
        <v>35</v>
      </c>
      <c r="G52" s="89" t="s">
        <v>72</v>
      </c>
      <c r="H52" s="139">
        <v>44559</v>
      </c>
      <c r="I52" s="7"/>
      <c r="J52" s="6"/>
      <c r="K52" s="6">
        <v>60</v>
      </c>
      <c r="L52" s="6">
        <v>120</v>
      </c>
      <c r="M52" s="6">
        <v>180</v>
      </c>
      <c r="N52" s="6">
        <v>180</v>
      </c>
      <c r="O52" s="6">
        <v>60</v>
      </c>
      <c r="P52" s="6"/>
      <c r="Q52" s="6"/>
      <c r="R52" s="6"/>
      <c r="S52" s="6">
        <f>SUM(K52:R52)</f>
        <v>600</v>
      </c>
      <c r="T52" s="14">
        <v>5.89</v>
      </c>
      <c r="U52" s="14">
        <f>T52*S52</f>
        <v>3534</v>
      </c>
    </row>
    <row r="53" spans="1:21" x14ac:dyDescent="0.25">
      <c r="A53" s="1"/>
      <c r="B53" s="131"/>
      <c r="C53" s="134"/>
      <c r="D53" s="138"/>
      <c r="E53" s="37">
        <v>506896</v>
      </c>
      <c r="F53" s="51" t="s">
        <v>38</v>
      </c>
      <c r="G53" s="89" t="s">
        <v>71</v>
      </c>
      <c r="H53" s="140"/>
      <c r="I53" s="7"/>
      <c r="J53" s="6"/>
      <c r="K53" s="6">
        <v>60</v>
      </c>
      <c r="L53" s="6">
        <v>120</v>
      </c>
      <c r="M53" s="6">
        <v>180</v>
      </c>
      <c r="N53" s="6">
        <v>180</v>
      </c>
      <c r="O53" s="6">
        <v>60</v>
      </c>
      <c r="P53" s="6"/>
      <c r="Q53" s="6"/>
      <c r="R53" s="6"/>
      <c r="S53" s="6">
        <f t="shared" ref="S53:S57" si="23">SUM(K53:R53)</f>
        <v>600</v>
      </c>
      <c r="T53" s="14">
        <v>5.89</v>
      </c>
      <c r="U53" s="14">
        <f t="shared" ref="U53:U57" si="24">T53*S53</f>
        <v>3534</v>
      </c>
    </row>
    <row r="54" spans="1:21" x14ac:dyDescent="0.25">
      <c r="A54" s="1"/>
      <c r="B54" s="131"/>
      <c r="C54" s="134"/>
      <c r="D54" s="138"/>
      <c r="E54" s="37">
        <v>507209</v>
      </c>
      <c r="F54" s="51" t="s">
        <v>44</v>
      </c>
      <c r="G54" s="89" t="s">
        <v>61</v>
      </c>
      <c r="H54" s="142"/>
      <c r="I54" s="7"/>
      <c r="J54" s="6"/>
      <c r="K54" s="6">
        <v>60</v>
      </c>
      <c r="L54" s="6">
        <v>120</v>
      </c>
      <c r="M54" s="6">
        <v>180</v>
      </c>
      <c r="N54" s="6">
        <v>180</v>
      </c>
      <c r="O54" s="6">
        <v>60</v>
      </c>
      <c r="P54" s="6"/>
      <c r="Q54" s="6"/>
      <c r="R54" s="6"/>
      <c r="S54" s="6">
        <f t="shared" si="23"/>
        <v>600</v>
      </c>
      <c r="T54" s="14">
        <v>6.11</v>
      </c>
      <c r="U54" s="14">
        <f t="shared" si="24"/>
        <v>3666</v>
      </c>
    </row>
    <row r="55" spans="1:21" x14ac:dyDescent="0.25">
      <c r="A55" s="1"/>
      <c r="B55" s="131"/>
      <c r="C55" s="134"/>
      <c r="D55" s="138"/>
      <c r="E55" s="37">
        <v>507209</v>
      </c>
      <c r="F55" s="51" t="s">
        <v>46</v>
      </c>
      <c r="G55" s="89" t="s">
        <v>56</v>
      </c>
      <c r="H55" s="142"/>
      <c r="I55" s="7"/>
      <c r="J55" s="6"/>
      <c r="K55" s="6">
        <v>60</v>
      </c>
      <c r="L55" s="6">
        <v>120</v>
      </c>
      <c r="M55" s="6">
        <v>180</v>
      </c>
      <c r="N55" s="6">
        <v>180</v>
      </c>
      <c r="O55" s="6">
        <v>60</v>
      </c>
      <c r="P55" s="6"/>
      <c r="Q55" s="6"/>
      <c r="R55" s="6"/>
      <c r="S55" s="6">
        <f t="shared" si="23"/>
        <v>600</v>
      </c>
      <c r="T55" s="14">
        <v>6.19</v>
      </c>
      <c r="U55" s="14">
        <f t="shared" si="24"/>
        <v>3714.0000000000005</v>
      </c>
    </row>
    <row r="56" spans="1:21" x14ac:dyDescent="0.25">
      <c r="A56" s="1"/>
      <c r="B56" s="131"/>
      <c r="C56" s="134"/>
      <c r="D56" s="138"/>
      <c r="E56" s="37">
        <v>507209</v>
      </c>
      <c r="F56" s="51" t="s">
        <v>47</v>
      </c>
      <c r="G56" s="89" t="s">
        <v>57</v>
      </c>
      <c r="H56" s="142"/>
      <c r="I56" s="7"/>
      <c r="J56" s="6"/>
      <c r="K56" s="6">
        <v>60</v>
      </c>
      <c r="L56" s="6">
        <v>120</v>
      </c>
      <c r="M56" s="6">
        <v>180</v>
      </c>
      <c r="N56" s="6">
        <v>180</v>
      </c>
      <c r="O56" s="6">
        <v>60</v>
      </c>
      <c r="P56" s="6"/>
      <c r="Q56" s="6"/>
      <c r="R56" s="6"/>
      <c r="S56" s="6">
        <f t="shared" si="23"/>
        <v>600</v>
      </c>
      <c r="T56" s="14">
        <v>6.11</v>
      </c>
      <c r="U56" s="14">
        <f t="shared" si="24"/>
        <v>3666</v>
      </c>
    </row>
    <row r="57" spans="1:21" x14ac:dyDescent="0.25">
      <c r="A57" s="1"/>
      <c r="B57" s="131"/>
      <c r="C57" s="134"/>
      <c r="D57" s="138"/>
      <c r="E57" s="37">
        <v>507209</v>
      </c>
      <c r="F57" s="51" t="s">
        <v>45</v>
      </c>
      <c r="G57" s="89" t="s">
        <v>64</v>
      </c>
      <c r="H57" s="142"/>
      <c r="I57" s="7"/>
      <c r="J57" s="6"/>
      <c r="K57" s="6">
        <v>60</v>
      </c>
      <c r="L57" s="6">
        <v>120</v>
      </c>
      <c r="M57" s="6">
        <v>180</v>
      </c>
      <c r="N57" s="6">
        <v>180</v>
      </c>
      <c r="O57" s="6">
        <v>60</v>
      </c>
      <c r="P57" s="6"/>
      <c r="Q57" s="6"/>
      <c r="R57" s="6"/>
      <c r="S57" s="6">
        <f t="shared" si="23"/>
        <v>600</v>
      </c>
      <c r="T57" s="14">
        <v>6.19</v>
      </c>
      <c r="U57" s="14">
        <f t="shared" si="24"/>
        <v>3714.0000000000005</v>
      </c>
    </row>
    <row r="58" spans="1:21" x14ac:dyDescent="0.25">
      <c r="A58" s="1"/>
      <c r="B58" s="131"/>
      <c r="C58" s="134"/>
      <c r="D58" s="9"/>
      <c r="E58" s="38" t="s">
        <v>9</v>
      </c>
      <c r="F58" s="8"/>
      <c r="G58" s="90"/>
      <c r="H58" s="142"/>
      <c r="I58" s="9"/>
      <c r="J58" s="10"/>
      <c r="K58" s="10">
        <f>SUM(K52:K57)</f>
        <v>360</v>
      </c>
      <c r="L58" s="10">
        <f>SUM(L52:L57)</f>
        <v>720</v>
      </c>
      <c r="M58" s="10">
        <f>SUM(M52:M57)</f>
        <v>1080</v>
      </c>
      <c r="N58" s="10">
        <f>SUM(N52:N57)</f>
        <v>1080</v>
      </c>
      <c r="O58" s="10">
        <f>SUM(O52:O57)</f>
        <v>360</v>
      </c>
      <c r="P58" s="10">
        <f>SUM(P52:P53)</f>
        <v>0</v>
      </c>
      <c r="Q58" s="10">
        <f>SUM(Q52:Q53)</f>
        <v>0</v>
      </c>
      <c r="R58" s="10">
        <f>SUM(R52:R53)</f>
        <v>0</v>
      </c>
      <c r="S58" s="10">
        <f>SUM(S52:S57)</f>
        <v>3600</v>
      </c>
      <c r="T58" s="10"/>
      <c r="U58" s="17">
        <f>SUM(U52:U57)</f>
        <v>21828</v>
      </c>
    </row>
    <row r="59" spans="1:21" x14ac:dyDescent="0.25">
      <c r="A59" s="1"/>
      <c r="B59" s="132"/>
      <c r="C59" s="13"/>
      <c r="D59" s="13"/>
      <c r="E59" s="15"/>
      <c r="F59" s="15" t="s">
        <v>13</v>
      </c>
      <c r="G59" s="91" t="s">
        <v>13</v>
      </c>
      <c r="H59" s="43"/>
      <c r="I59" s="12">
        <f>I58</f>
        <v>0</v>
      </c>
      <c r="J59" s="12">
        <f t="shared" ref="J59" si="25">J58</f>
        <v>0</v>
      </c>
      <c r="K59" s="12">
        <f t="shared" ref="K59" si="26">K58</f>
        <v>360</v>
      </c>
      <c r="L59" s="12">
        <f t="shared" ref="L59" si="27">L58</f>
        <v>720</v>
      </c>
      <c r="M59" s="12">
        <f t="shared" ref="M59" si="28">M58</f>
        <v>1080</v>
      </c>
      <c r="N59" s="12">
        <f t="shared" ref="N59" si="29">N58</f>
        <v>1080</v>
      </c>
      <c r="O59" s="12">
        <f t="shared" ref="O59" si="30">O58</f>
        <v>360</v>
      </c>
      <c r="P59" s="12">
        <f t="shared" ref="P59" si="31">P58</f>
        <v>0</v>
      </c>
      <c r="Q59" s="12">
        <f t="shared" ref="Q59" si="32">Q58</f>
        <v>0</v>
      </c>
      <c r="R59" s="12">
        <f t="shared" ref="R59" si="33">R58</f>
        <v>0</v>
      </c>
      <c r="S59" s="12">
        <f t="shared" ref="S59" si="34">S58</f>
        <v>3600</v>
      </c>
      <c r="T59" s="12">
        <f t="shared" ref="T59" si="35">T58</f>
        <v>0</v>
      </c>
      <c r="U59" s="18">
        <f t="shared" ref="U59" si="36">U58</f>
        <v>21828</v>
      </c>
    </row>
    <row r="60" spans="1:21" ht="13.5" customHeight="1" x14ac:dyDescent="0.25">
      <c r="A60" s="1"/>
      <c r="B60" s="3"/>
      <c r="C60" s="1"/>
      <c r="D60" s="1"/>
      <c r="E60" s="36"/>
      <c r="F60" s="1"/>
      <c r="G60" s="87"/>
      <c r="H60" s="4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4" t="s">
        <v>12</v>
      </c>
      <c r="C61" s="5" t="s">
        <v>1</v>
      </c>
      <c r="D61" s="5" t="s">
        <v>16</v>
      </c>
      <c r="E61" s="37" t="s">
        <v>66</v>
      </c>
      <c r="F61" s="4" t="s">
        <v>0</v>
      </c>
      <c r="G61" s="88" t="s">
        <v>30</v>
      </c>
      <c r="H61" s="41" t="s">
        <v>2</v>
      </c>
      <c r="I61" s="5" t="s">
        <v>15</v>
      </c>
      <c r="J61" s="5" t="s">
        <v>3</v>
      </c>
      <c r="K61" s="5" t="s">
        <v>4</v>
      </c>
      <c r="L61" s="5" t="s">
        <v>5</v>
      </c>
      <c r="M61" s="5" t="s">
        <v>6</v>
      </c>
      <c r="N61" s="5" t="s">
        <v>7</v>
      </c>
      <c r="O61" s="5" t="s">
        <v>8</v>
      </c>
      <c r="P61" s="5" t="s">
        <v>25</v>
      </c>
      <c r="Q61" s="5" t="s">
        <v>26</v>
      </c>
      <c r="R61" s="5" t="s">
        <v>27</v>
      </c>
      <c r="S61" s="6" t="s">
        <v>9</v>
      </c>
      <c r="T61" s="6" t="s">
        <v>29</v>
      </c>
      <c r="U61" s="6" t="s">
        <v>28</v>
      </c>
    </row>
    <row r="62" spans="1:21" ht="14.4" customHeight="1" x14ac:dyDescent="0.25">
      <c r="A62" s="1"/>
      <c r="B62" s="130" t="s">
        <v>48</v>
      </c>
      <c r="C62" s="133">
        <v>4500459359</v>
      </c>
      <c r="D62" s="136" t="s">
        <v>52</v>
      </c>
      <c r="E62" s="37">
        <v>506896</v>
      </c>
      <c r="F62" s="52" t="s">
        <v>35</v>
      </c>
      <c r="G62" s="89" t="s">
        <v>72</v>
      </c>
      <c r="H62" s="139">
        <v>44573</v>
      </c>
      <c r="I62" s="7"/>
      <c r="J62" s="6"/>
      <c r="K62" s="6">
        <v>30</v>
      </c>
      <c r="L62" s="6">
        <v>78</v>
      </c>
      <c r="M62" s="6">
        <v>123</v>
      </c>
      <c r="N62" s="6">
        <v>93</v>
      </c>
      <c r="O62" s="6">
        <v>63</v>
      </c>
      <c r="P62" s="6"/>
      <c r="Q62" s="6"/>
      <c r="R62" s="6"/>
      <c r="S62" s="6">
        <f>SUM(K62:R62)</f>
        <v>387</v>
      </c>
      <c r="T62" s="14">
        <v>5.89</v>
      </c>
      <c r="U62" s="14">
        <f>T62*S62</f>
        <v>2279.4299999999998</v>
      </c>
    </row>
    <row r="63" spans="1:21" x14ac:dyDescent="0.25">
      <c r="A63" s="1"/>
      <c r="B63" s="131"/>
      <c r="C63" s="134"/>
      <c r="D63" s="138"/>
      <c r="E63" s="37">
        <v>506896</v>
      </c>
      <c r="F63" s="51" t="s">
        <v>38</v>
      </c>
      <c r="G63" s="89" t="s">
        <v>71</v>
      </c>
      <c r="H63" s="140"/>
      <c r="I63" s="7"/>
      <c r="J63" s="6"/>
      <c r="K63" s="6">
        <v>54</v>
      </c>
      <c r="L63" s="6">
        <v>138</v>
      </c>
      <c r="M63" s="6">
        <v>219</v>
      </c>
      <c r="N63" s="6">
        <v>165</v>
      </c>
      <c r="O63" s="6">
        <v>111</v>
      </c>
      <c r="P63" s="6"/>
      <c r="Q63" s="6"/>
      <c r="R63" s="6"/>
      <c r="S63" s="6">
        <f t="shared" ref="S63:S67" si="37">SUM(K63:R63)</f>
        <v>687</v>
      </c>
      <c r="T63" s="14">
        <v>5.89</v>
      </c>
      <c r="U63" s="14">
        <f t="shared" ref="U63:U67" si="38">T63*S63</f>
        <v>4046.43</v>
      </c>
    </row>
    <row r="64" spans="1:21" x14ac:dyDescent="0.25">
      <c r="A64" s="1"/>
      <c r="B64" s="131"/>
      <c r="C64" s="134"/>
      <c r="D64" s="138"/>
      <c r="E64" s="37">
        <v>507209</v>
      </c>
      <c r="F64" s="51" t="s">
        <v>44</v>
      </c>
      <c r="G64" s="89" t="s">
        <v>61</v>
      </c>
      <c r="H64" s="142"/>
      <c r="I64" s="7"/>
      <c r="J64" s="6"/>
      <c r="K64" s="6">
        <v>24</v>
      </c>
      <c r="L64" s="6">
        <v>60</v>
      </c>
      <c r="M64" s="6">
        <v>96</v>
      </c>
      <c r="N64" s="6">
        <v>72</v>
      </c>
      <c r="O64" s="6">
        <v>48</v>
      </c>
      <c r="P64" s="6"/>
      <c r="Q64" s="6"/>
      <c r="R64" s="6"/>
      <c r="S64" s="6">
        <f t="shared" si="37"/>
        <v>300</v>
      </c>
      <c r="T64" s="14">
        <v>6.11</v>
      </c>
      <c r="U64" s="14">
        <f t="shared" si="38"/>
        <v>1833</v>
      </c>
    </row>
    <row r="65" spans="1:21" x14ac:dyDescent="0.25">
      <c r="A65" s="1"/>
      <c r="B65" s="131"/>
      <c r="C65" s="134"/>
      <c r="D65" s="138"/>
      <c r="E65" s="37">
        <v>507209</v>
      </c>
      <c r="F65" s="51" t="s">
        <v>46</v>
      </c>
      <c r="G65" s="89" t="s">
        <v>56</v>
      </c>
      <c r="H65" s="142"/>
      <c r="I65" s="7"/>
      <c r="J65" s="6"/>
      <c r="K65" s="6">
        <v>42</v>
      </c>
      <c r="L65" s="6">
        <v>108</v>
      </c>
      <c r="M65" s="6">
        <v>174</v>
      </c>
      <c r="N65" s="6">
        <v>129</v>
      </c>
      <c r="O65" s="6">
        <v>87</v>
      </c>
      <c r="P65" s="6"/>
      <c r="Q65" s="6"/>
      <c r="R65" s="6"/>
      <c r="S65" s="6">
        <f t="shared" si="37"/>
        <v>540</v>
      </c>
      <c r="T65" s="14">
        <v>6.19</v>
      </c>
      <c r="U65" s="14">
        <f t="shared" si="38"/>
        <v>3342.6000000000004</v>
      </c>
    </row>
    <row r="66" spans="1:21" x14ac:dyDescent="0.25">
      <c r="A66" s="1"/>
      <c r="B66" s="131"/>
      <c r="C66" s="134"/>
      <c r="D66" s="138"/>
      <c r="E66" s="37">
        <v>507209</v>
      </c>
      <c r="F66" s="51" t="s">
        <v>47</v>
      </c>
      <c r="G66" s="89" t="s">
        <v>57</v>
      </c>
      <c r="H66" s="142"/>
      <c r="I66" s="7"/>
      <c r="J66" s="6"/>
      <c r="K66" s="6">
        <v>51</v>
      </c>
      <c r="L66" s="6">
        <v>126</v>
      </c>
      <c r="M66" s="6">
        <v>201</v>
      </c>
      <c r="N66" s="6">
        <v>150</v>
      </c>
      <c r="O66" s="6">
        <v>99</v>
      </c>
      <c r="P66" s="6"/>
      <c r="Q66" s="6"/>
      <c r="R66" s="6"/>
      <c r="S66" s="6">
        <f t="shared" si="37"/>
        <v>627</v>
      </c>
      <c r="T66" s="14">
        <v>6.11</v>
      </c>
      <c r="U66" s="14">
        <f t="shared" si="38"/>
        <v>3830.9700000000003</v>
      </c>
    </row>
    <row r="67" spans="1:21" x14ac:dyDescent="0.25">
      <c r="A67" s="1"/>
      <c r="B67" s="131"/>
      <c r="C67" s="134"/>
      <c r="D67" s="138"/>
      <c r="E67" s="37">
        <v>507209</v>
      </c>
      <c r="F67" s="51" t="s">
        <v>45</v>
      </c>
      <c r="G67" s="89" t="s">
        <v>64</v>
      </c>
      <c r="H67" s="142"/>
      <c r="I67" s="7"/>
      <c r="J67" s="6"/>
      <c r="K67" s="6">
        <v>36</v>
      </c>
      <c r="L67" s="6">
        <v>90</v>
      </c>
      <c r="M67" s="6">
        <v>144</v>
      </c>
      <c r="N67" s="6">
        <v>108</v>
      </c>
      <c r="O67" s="6">
        <v>72</v>
      </c>
      <c r="P67" s="6"/>
      <c r="Q67" s="6"/>
      <c r="R67" s="6"/>
      <c r="S67" s="6">
        <f t="shared" si="37"/>
        <v>450</v>
      </c>
      <c r="T67" s="14">
        <v>6.19</v>
      </c>
      <c r="U67" s="14">
        <f t="shared" si="38"/>
        <v>2785.5</v>
      </c>
    </row>
    <row r="68" spans="1:21" x14ac:dyDescent="0.25">
      <c r="A68" s="1"/>
      <c r="B68" s="131"/>
      <c r="C68" s="134"/>
      <c r="D68" s="9"/>
      <c r="E68" s="38" t="s">
        <v>9</v>
      </c>
      <c r="F68" s="8"/>
      <c r="G68" s="90"/>
      <c r="H68" s="142"/>
      <c r="I68" s="9"/>
      <c r="J68" s="10"/>
      <c r="K68" s="10">
        <f>SUM(K62:K67)</f>
        <v>237</v>
      </c>
      <c r="L68" s="10">
        <f>SUM(L62:L67)</f>
        <v>600</v>
      </c>
      <c r="M68" s="10">
        <f>SUM(M62:M67)</f>
        <v>957</v>
      </c>
      <c r="N68" s="10">
        <f>SUM(N62:N67)</f>
        <v>717</v>
      </c>
      <c r="O68" s="10">
        <f>SUM(O62:O67)</f>
        <v>480</v>
      </c>
      <c r="P68" s="10">
        <f>SUM(P62:P63)</f>
        <v>0</v>
      </c>
      <c r="Q68" s="10">
        <f>SUM(Q62:Q63)</f>
        <v>0</v>
      </c>
      <c r="R68" s="10">
        <f>SUM(R62:R63)</f>
        <v>0</v>
      </c>
      <c r="S68" s="10">
        <f>SUM(S62:S67)</f>
        <v>2991</v>
      </c>
      <c r="T68" s="10"/>
      <c r="U68" s="17">
        <f>SUM(U62:U67)</f>
        <v>18117.93</v>
      </c>
    </row>
    <row r="69" spans="1:21" x14ac:dyDescent="0.25">
      <c r="A69" s="1"/>
      <c r="B69" s="132"/>
      <c r="C69" s="13"/>
      <c r="D69" s="13"/>
      <c r="E69" s="15"/>
      <c r="F69" s="15" t="s">
        <v>13</v>
      </c>
      <c r="G69" s="91" t="s">
        <v>13</v>
      </c>
      <c r="H69" s="43"/>
      <c r="I69" s="12">
        <f>I68</f>
        <v>0</v>
      </c>
      <c r="J69" s="12">
        <f t="shared" ref="J69:U69" si="39">J68</f>
        <v>0</v>
      </c>
      <c r="K69" s="12">
        <f t="shared" si="39"/>
        <v>237</v>
      </c>
      <c r="L69" s="12">
        <f t="shared" si="39"/>
        <v>600</v>
      </c>
      <c r="M69" s="12">
        <f t="shared" si="39"/>
        <v>957</v>
      </c>
      <c r="N69" s="12">
        <f t="shared" si="39"/>
        <v>717</v>
      </c>
      <c r="O69" s="12">
        <f t="shared" si="39"/>
        <v>480</v>
      </c>
      <c r="P69" s="12">
        <f t="shared" si="39"/>
        <v>0</v>
      </c>
      <c r="Q69" s="12">
        <f t="shared" si="39"/>
        <v>0</v>
      </c>
      <c r="R69" s="12">
        <f t="shared" si="39"/>
        <v>0</v>
      </c>
      <c r="S69" s="12">
        <f t="shared" si="39"/>
        <v>2991</v>
      </c>
      <c r="T69" s="12">
        <f t="shared" si="39"/>
        <v>0</v>
      </c>
      <c r="U69" s="18">
        <f t="shared" si="39"/>
        <v>18117.93</v>
      </c>
    </row>
    <row r="70" spans="1:21" ht="13.5" customHeight="1" x14ac:dyDescent="0.25">
      <c r="A70" s="1"/>
      <c r="B70" s="3"/>
      <c r="C70" s="1"/>
      <c r="D70" s="1"/>
      <c r="E70" s="36"/>
      <c r="F70" s="1"/>
      <c r="G70" s="87"/>
      <c r="H70" s="4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4" t="s">
        <v>12</v>
      </c>
      <c r="C71" s="5" t="s">
        <v>1</v>
      </c>
      <c r="D71" s="5" t="s">
        <v>16</v>
      </c>
      <c r="E71" s="37" t="s">
        <v>66</v>
      </c>
      <c r="F71" s="4" t="s">
        <v>0</v>
      </c>
      <c r="G71" s="88" t="s">
        <v>30</v>
      </c>
      <c r="H71" s="41" t="s">
        <v>2</v>
      </c>
      <c r="I71" s="5" t="s">
        <v>15</v>
      </c>
      <c r="J71" s="5" t="s">
        <v>3</v>
      </c>
      <c r="K71" s="5" t="s">
        <v>4</v>
      </c>
      <c r="L71" s="5" t="s">
        <v>5</v>
      </c>
      <c r="M71" s="5" t="s">
        <v>6</v>
      </c>
      <c r="N71" s="5" t="s">
        <v>7</v>
      </c>
      <c r="O71" s="5" t="s">
        <v>8</v>
      </c>
      <c r="P71" s="5" t="s">
        <v>25</v>
      </c>
      <c r="Q71" s="5" t="s">
        <v>26</v>
      </c>
      <c r="R71" s="5" t="s">
        <v>27</v>
      </c>
      <c r="S71" s="6" t="s">
        <v>9</v>
      </c>
      <c r="T71" s="49" t="s">
        <v>29</v>
      </c>
      <c r="U71" s="6" t="s">
        <v>28</v>
      </c>
    </row>
    <row r="72" spans="1:21" ht="13.8" customHeight="1" x14ac:dyDescent="0.25">
      <c r="A72" s="1"/>
      <c r="B72" s="131"/>
      <c r="C72" s="133">
        <v>4500459371</v>
      </c>
      <c r="D72" s="136" t="s">
        <v>52</v>
      </c>
      <c r="E72" s="37">
        <v>507209</v>
      </c>
      <c r="F72" s="51" t="s">
        <v>44</v>
      </c>
      <c r="G72" s="89" t="s">
        <v>61</v>
      </c>
      <c r="H72" s="139">
        <v>44222</v>
      </c>
      <c r="I72" s="7"/>
      <c r="J72" s="6"/>
      <c r="K72" s="6">
        <v>12</v>
      </c>
      <c r="L72" s="6">
        <v>24</v>
      </c>
      <c r="M72" s="6">
        <v>24</v>
      </c>
      <c r="N72" s="6">
        <v>12</v>
      </c>
      <c r="O72" s="6"/>
      <c r="P72" s="6"/>
      <c r="Q72" s="6"/>
      <c r="R72" s="6"/>
      <c r="S72" s="6">
        <f t="shared" ref="S72:S76" si="40">SUM(K72:R72)</f>
        <v>72</v>
      </c>
      <c r="T72" s="14">
        <v>5.82</v>
      </c>
      <c r="U72" s="14">
        <f t="shared" ref="U72:U76" si="41">T72*S72</f>
        <v>419.04</v>
      </c>
    </row>
    <row r="73" spans="1:21" x14ac:dyDescent="0.25">
      <c r="A73" s="1"/>
      <c r="B73" s="131"/>
      <c r="C73" s="134"/>
      <c r="D73" s="138"/>
      <c r="E73" s="37">
        <v>507209</v>
      </c>
      <c r="F73" s="51" t="s">
        <v>47</v>
      </c>
      <c r="G73" s="89" t="s">
        <v>57</v>
      </c>
      <c r="H73" s="140"/>
      <c r="I73" s="7"/>
      <c r="J73" s="6"/>
      <c r="K73" s="6">
        <v>12</v>
      </c>
      <c r="L73" s="6">
        <v>36</v>
      </c>
      <c r="M73" s="6">
        <v>36</v>
      </c>
      <c r="N73" s="6">
        <v>24</v>
      </c>
      <c r="O73" s="6">
        <v>12</v>
      </c>
      <c r="P73" s="6"/>
      <c r="Q73" s="6"/>
      <c r="R73" s="6"/>
      <c r="S73" s="6">
        <f t="shared" si="40"/>
        <v>120</v>
      </c>
      <c r="T73" s="14">
        <v>5.82</v>
      </c>
      <c r="U73" s="14">
        <f t="shared" si="41"/>
        <v>698.40000000000009</v>
      </c>
    </row>
    <row r="74" spans="1:21" x14ac:dyDescent="0.25">
      <c r="A74" s="1"/>
      <c r="B74" s="131"/>
      <c r="C74" s="134"/>
      <c r="D74" s="138"/>
      <c r="E74" s="37">
        <v>507209</v>
      </c>
      <c r="F74" s="51" t="s">
        <v>50</v>
      </c>
      <c r="G74" s="89" t="s">
        <v>58</v>
      </c>
      <c r="H74" s="140"/>
      <c r="I74" s="7"/>
      <c r="J74" s="6"/>
      <c r="K74" s="6">
        <v>12</v>
      </c>
      <c r="L74" s="6">
        <v>24</v>
      </c>
      <c r="M74" s="6">
        <v>24</v>
      </c>
      <c r="N74" s="6">
        <v>12</v>
      </c>
      <c r="O74" s="6"/>
      <c r="P74" s="6"/>
      <c r="Q74" s="6"/>
      <c r="R74" s="6"/>
      <c r="S74" s="6">
        <f t="shared" si="40"/>
        <v>72</v>
      </c>
      <c r="T74" s="14">
        <v>5.95</v>
      </c>
      <c r="U74" s="14">
        <f t="shared" si="41"/>
        <v>428.40000000000003</v>
      </c>
    </row>
    <row r="75" spans="1:21" x14ac:dyDescent="0.25">
      <c r="A75" s="1"/>
      <c r="B75" s="131"/>
      <c r="C75" s="134"/>
      <c r="D75" s="138"/>
      <c r="E75" s="37">
        <v>507209</v>
      </c>
      <c r="F75" s="51" t="s">
        <v>86</v>
      </c>
      <c r="G75" s="89" t="s">
        <v>77</v>
      </c>
      <c r="H75" s="140"/>
      <c r="I75" s="7"/>
      <c r="J75" s="6"/>
      <c r="K75" s="6">
        <v>72</v>
      </c>
      <c r="L75" s="6">
        <v>228</v>
      </c>
      <c r="M75" s="6">
        <v>288</v>
      </c>
      <c r="N75" s="6">
        <v>96</v>
      </c>
      <c r="O75" s="6">
        <v>24</v>
      </c>
      <c r="P75" s="6"/>
      <c r="Q75" s="6"/>
      <c r="R75" s="6"/>
      <c r="S75" s="6">
        <f t="shared" si="40"/>
        <v>708</v>
      </c>
      <c r="T75" s="14">
        <v>6.05</v>
      </c>
      <c r="U75" s="14">
        <f t="shared" si="41"/>
        <v>4283.3999999999996</v>
      </c>
    </row>
    <row r="76" spans="1:21" x14ac:dyDescent="0.25">
      <c r="A76" s="1"/>
      <c r="B76" s="131"/>
      <c r="C76" s="134"/>
      <c r="D76" s="137"/>
      <c r="E76" s="37">
        <v>507209</v>
      </c>
      <c r="F76" s="51" t="s">
        <v>87</v>
      </c>
      <c r="G76" s="89" t="s">
        <v>79</v>
      </c>
      <c r="H76" s="140"/>
      <c r="I76" s="7"/>
      <c r="J76" s="6"/>
      <c r="K76" s="6">
        <v>48</v>
      </c>
      <c r="L76" s="6">
        <v>144</v>
      </c>
      <c r="M76" s="6">
        <v>180</v>
      </c>
      <c r="N76" s="6">
        <v>48</v>
      </c>
      <c r="O76" s="6">
        <v>12</v>
      </c>
      <c r="P76" s="6"/>
      <c r="Q76" s="6"/>
      <c r="R76" s="6"/>
      <c r="S76" s="6">
        <f t="shared" si="40"/>
        <v>432</v>
      </c>
      <c r="T76" s="14">
        <v>8</v>
      </c>
      <c r="U76" s="14">
        <f t="shared" si="41"/>
        <v>3456</v>
      </c>
    </row>
    <row r="77" spans="1:21" x14ac:dyDescent="0.25">
      <c r="A77" s="1"/>
      <c r="B77" s="131"/>
      <c r="C77" s="135"/>
      <c r="D77" s="9"/>
      <c r="E77" s="38" t="s">
        <v>9</v>
      </c>
      <c r="F77" s="8"/>
      <c r="G77" s="90"/>
      <c r="H77" s="141"/>
      <c r="I77" s="10"/>
      <c r="J77" s="10"/>
      <c r="K77" s="10">
        <f>SUM(K72:K76)</f>
        <v>156</v>
      </c>
      <c r="L77" s="10">
        <f>SUM(L72:L76)</f>
        <v>456</v>
      </c>
      <c r="M77" s="10">
        <f>SUM(M72:M76)</f>
        <v>552</v>
      </c>
      <c r="N77" s="10">
        <f>SUM(N72:N76)</f>
        <v>192</v>
      </c>
      <c r="O77" s="10">
        <f>SUM(O72:O76)</f>
        <v>48</v>
      </c>
      <c r="P77" s="10"/>
      <c r="Q77" s="10"/>
      <c r="R77" s="10"/>
      <c r="S77" s="10">
        <f>SUM(S72:S76)</f>
        <v>1404</v>
      </c>
      <c r="T77" s="10"/>
      <c r="U77" s="17">
        <f>SUM(U72:U76)</f>
        <v>9285.24</v>
      </c>
    </row>
    <row r="78" spans="1:21" x14ac:dyDescent="0.25">
      <c r="A78" s="1"/>
      <c r="B78" s="132"/>
      <c r="C78" s="13"/>
      <c r="D78" s="13"/>
      <c r="E78" s="15"/>
      <c r="F78" s="15" t="s">
        <v>13</v>
      </c>
      <c r="G78" s="91" t="s">
        <v>13</v>
      </c>
      <c r="H78" s="43"/>
      <c r="I78" s="12">
        <f>I77</f>
        <v>0</v>
      </c>
      <c r="J78" s="12">
        <f t="shared" ref="J78:U78" si="42">J77</f>
        <v>0</v>
      </c>
      <c r="K78" s="12">
        <f t="shared" si="42"/>
        <v>156</v>
      </c>
      <c r="L78" s="12">
        <f t="shared" si="42"/>
        <v>456</v>
      </c>
      <c r="M78" s="12">
        <f t="shared" si="42"/>
        <v>552</v>
      </c>
      <c r="N78" s="12">
        <f t="shared" si="42"/>
        <v>192</v>
      </c>
      <c r="O78" s="12">
        <f t="shared" si="42"/>
        <v>48</v>
      </c>
      <c r="P78" s="12">
        <f t="shared" si="42"/>
        <v>0</v>
      </c>
      <c r="Q78" s="12">
        <f t="shared" si="42"/>
        <v>0</v>
      </c>
      <c r="R78" s="12">
        <f t="shared" si="42"/>
        <v>0</v>
      </c>
      <c r="S78" s="12">
        <f t="shared" si="42"/>
        <v>1404</v>
      </c>
      <c r="T78" s="12">
        <f t="shared" si="42"/>
        <v>0</v>
      </c>
      <c r="U78" s="18">
        <f t="shared" si="42"/>
        <v>9285.24</v>
      </c>
    </row>
    <row r="79" spans="1:21" ht="13.5" customHeight="1" x14ac:dyDescent="0.25">
      <c r="A79" s="1"/>
      <c r="B79" s="3"/>
      <c r="C79" s="1"/>
      <c r="D79" s="1"/>
      <c r="E79" s="36"/>
      <c r="F79" s="1"/>
      <c r="G79" s="87"/>
      <c r="H79" s="4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4" t="s">
        <v>12</v>
      </c>
      <c r="C80" s="5" t="s">
        <v>1</v>
      </c>
      <c r="D80" s="5" t="s">
        <v>16</v>
      </c>
      <c r="E80" s="37" t="s">
        <v>66</v>
      </c>
      <c r="F80" s="4" t="s">
        <v>0</v>
      </c>
      <c r="G80" s="88" t="s">
        <v>30</v>
      </c>
      <c r="H80" s="41" t="s">
        <v>2</v>
      </c>
      <c r="I80" s="5" t="s">
        <v>15</v>
      </c>
      <c r="J80" s="5" t="s">
        <v>3</v>
      </c>
      <c r="K80" s="5" t="s">
        <v>4</v>
      </c>
      <c r="L80" s="5" t="s">
        <v>5</v>
      </c>
      <c r="M80" s="5" t="s">
        <v>6</v>
      </c>
      <c r="N80" s="5" t="s">
        <v>7</v>
      </c>
      <c r="O80" s="5" t="s">
        <v>8</v>
      </c>
      <c r="P80" s="5" t="s">
        <v>25</v>
      </c>
      <c r="Q80" s="5" t="s">
        <v>26</v>
      </c>
      <c r="R80" s="5" t="s">
        <v>27</v>
      </c>
      <c r="S80" s="6" t="s">
        <v>9</v>
      </c>
      <c r="T80" s="49" t="s">
        <v>29</v>
      </c>
      <c r="U80" s="6" t="s">
        <v>28</v>
      </c>
    </row>
    <row r="81" spans="1:21" ht="14.4" customHeight="1" x14ac:dyDescent="0.25">
      <c r="A81" s="1"/>
      <c r="B81" s="130" t="s">
        <v>48</v>
      </c>
      <c r="C81" s="133">
        <v>4500459356</v>
      </c>
      <c r="D81" s="136" t="s">
        <v>52</v>
      </c>
      <c r="E81" s="37">
        <v>506896</v>
      </c>
      <c r="F81" s="11" t="s">
        <v>35</v>
      </c>
      <c r="G81" s="92" t="s">
        <v>72</v>
      </c>
      <c r="H81" s="139">
        <v>44222</v>
      </c>
      <c r="I81" s="7"/>
      <c r="J81" s="6"/>
      <c r="K81" s="6">
        <v>76</v>
      </c>
      <c r="L81" s="6">
        <v>197</v>
      </c>
      <c r="M81" s="6">
        <v>245</v>
      </c>
      <c r="N81" s="6">
        <v>184</v>
      </c>
      <c r="O81" s="6">
        <v>62</v>
      </c>
      <c r="P81" s="6"/>
      <c r="Q81" s="6"/>
      <c r="R81" s="6"/>
      <c r="S81" s="6">
        <f>SUM(K81:R81)</f>
        <v>764</v>
      </c>
      <c r="T81" s="14">
        <v>5.6</v>
      </c>
      <c r="U81" s="14">
        <f>T81*S81</f>
        <v>4278.3999999999996</v>
      </c>
    </row>
    <row r="82" spans="1:21" x14ac:dyDescent="0.25">
      <c r="A82" s="1"/>
      <c r="B82" s="131"/>
      <c r="C82" s="134"/>
      <c r="D82" s="138"/>
      <c r="E82" s="37">
        <v>506896</v>
      </c>
      <c r="F82" s="4" t="s">
        <v>37</v>
      </c>
      <c r="G82" s="92" t="s">
        <v>54</v>
      </c>
      <c r="H82" s="140"/>
      <c r="I82" s="7"/>
      <c r="J82" s="6"/>
      <c r="K82" s="6">
        <v>67</v>
      </c>
      <c r="L82" s="6">
        <v>203</v>
      </c>
      <c r="M82" s="6">
        <v>246</v>
      </c>
      <c r="N82" s="6">
        <v>140</v>
      </c>
      <c r="O82" s="6">
        <v>49</v>
      </c>
      <c r="P82" s="6"/>
      <c r="Q82" s="6"/>
      <c r="R82" s="6"/>
      <c r="S82" s="6">
        <f t="shared" ref="S82:S90" si="43">SUM(K82:R82)</f>
        <v>705</v>
      </c>
      <c r="T82" s="14">
        <v>6.9</v>
      </c>
      <c r="U82" s="14">
        <f t="shared" ref="U82:U93" si="44">T82*S82</f>
        <v>4864.5</v>
      </c>
    </row>
    <row r="83" spans="1:21" x14ac:dyDescent="0.25">
      <c r="A83" s="1"/>
      <c r="B83" s="131"/>
      <c r="C83" s="134"/>
      <c r="D83" s="138"/>
      <c r="E83" s="37">
        <v>506896</v>
      </c>
      <c r="F83" s="4" t="s">
        <v>38</v>
      </c>
      <c r="G83" s="92" t="s">
        <v>71</v>
      </c>
      <c r="H83" s="140"/>
      <c r="I83" s="7"/>
      <c r="J83" s="6"/>
      <c r="K83" s="6">
        <v>180</v>
      </c>
      <c r="L83" s="6">
        <v>653</v>
      </c>
      <c r="M83" s="6">
        <v>714</v>
      </c>
      <c r="N83" s="6">
        <v>283</v>
      </c>
      <c r="O83" s="6">
        <v>95</v>
      </c>
      <c r="P83" s="6"/>
      <c r="Q83" s="6"/>
      <c r="R83" s="6"/>
      <c r="S83" s="6">
        <f t="shared" si="43"/>
        <v>1925</v>
      </c>
      <c r="T83" s="14">
        <v>5.6</v>
      </c>
      <c r="U83" s="14">
        <f t="shared" si="44"/>
        <v>10780</v>
      </c>
    </row>
    <row r="84" spans="1:21" x14ac:dyDescent="0.25">
      <c r="A84" s="1"/>
      <c r="B84" s="131"/>
      <c r="C84" s="134"/>
      <c r="D84" s="138"/>
      <c r="E84" s="37">
        <v>506896</v>
      </c>
      <c r="F84" s="4" t="s">
        <v>39</v>
      </c>
      <c r="G84" s="92" t="s">
        <v>55</v>
      </c>
      <c r="H84" s="142"/>
      <c r="I84" s="7"/>
      <c r="J84" s="6"/>
      <c r="K84" s="6">
        <v>126</v>
      </c>
      <c r="L84" s="6">
        <v>382</v>
      </c>
      <c r="M84" s="6">
        <v>462</v>
      </c>
      <c r="N84" s="6">
        <v>262</v>
      </c>
      <c r="O84" s="6">
        <v>93</v>
      </c>
      <c r="P84" s="6"/>
      <c r="Q84" s="6"/>
      <c r="R84" s="6"/>
      <c r="S84" s="6">
        <f t="shared" si="43"/>
        <v>1325</v>
      </c>
      <c r="T84" s="14">
        <v>7.15</v>
      </c>
      <c r="U84" s="14">
        <f t="shared" si="44"/>
        <v>9473.75</v>
      </c>
    </row>
    <row r="85" spans="1:21" x14ac:dyDescent="0.25">
      <c r="A85" s="1"/>
      <c r="B85" s="131"/>
      <c r="C85" s="134"/>
      <c r="D85" s="138"/>
      <c r="E85" s="37">
        <v>506896</v>
      </c>
      <c r="F85" s="4" t="s">
        <v>40</v>
      </c>
      <c r="G85" s="92" t="s">
        <v>73</v>
      </c>
      <c r="H85" s="142"/>
      <c r="I85" s="7"/>
      <c r="J85" s="6"/>
      <c r="K85" s="6">
        <v>132</v>
      </c>
      <c r="L85" s="6">
        <v>494</v>
      </c>
      <c r="M85" s="6">
        <v>553</v>
      </c>
      <c r="N85" s="6">
        <v>272</v>
      </c>
      <c r="O85" s="6">
        <v>139</v>
      </c>
      <c r="P85" s="6"/>
      <c r="Q85" s="6"/>
      <c r="R85" s="6"/>
      <c r="S85" s="6">
        <f t="shared" si="43"/>
        <v>1590</v>
      </c>
      <c r="T85" s="14">
        <v>5.84</v>
      </c>
      <c r="U85" s="14">
        <f t="shared" si="44"/>
        <v>9285.6</v>
      </c>
    </row>
    <row r="86" spans="1:21" x14ac:dyDescent="0.25">
      <c r="A86" s="1"/>
      <c r="B86" s="131"/>
      <c r="C86" s="134"/>
      <c r="D86" s="138"/>
      <c r="E86" s="37">
        <v>507209</v>
      </c>
      <c r="F86" s="4" t="s">
        <v>42</v>
      </c>
      <c r="G86" s="92" t="s">
        <v>59</v>
      </c>
      <c r="H86" s="142"/>
      <c r="I86" s="7"/>
      <c r="J86" s="6"/>
      <c r="K86" s="6">
        <v>64</v>
      </c>
      <c r="L86" s="6">
        <v>194</v>
      </c>
      <c r="M86" s="6">
        <v>234</v>
      </c>
      <c r="N86" s="6">
        <v>134</v>
      </c>
      <c r="O86" s="6">
        <v>47</v>
      </c>
      <c r="P86" s="6"/>
      <c r="Q86" s="6"/>
      <c r="R86" s="6"/>
      <c r="S86" s="6">
        <f t="shared" si="43"/>
        <v>673</v>
      </c>
      <c r="T86" s="14">
        <v>5.82</v>
      </c>
      <c r="U86" s="14">
        <f t="shared" si="44"/>
        <v>3916.86</v>
      </c>
    </row>
    <row r="87" spans="1:21" x14ac:dyDescent="0.25">
      <c r="A87" s="1"/>
      <c r="B87" s="131"/>
      <c r="C87" s="134"/>
      <c r="D87" s="138"/>
      <c r="E87" s="37">
        <v>507209</v>
      </c>
      <c r="F87" s="4" t="s">
        <v>43</v>
      </c>
      <c r="G87" s="92" t="s">
        <v>62</v>
      </c>
      <c r="H87" s="142"/>
      <c r="I87" s="7"/>
      <c r="J87" s="6"/>
      <c r="K87" s="6">
        <v>62</v>
      </c>
      <c r="L87" s="6">
        <v>187</v>
      </c>
      <c r="M87" s="6">
        <v>227</v>
      </c>
      <c r="N87" s="6">
        <v>129</v>
      </c>
      <c r="O87" s="6">
        <v>45</v>
      </c>
      <c r="P87" s="6"/>
      <c r="Q87" s="6"/>
      <c r="R87" s="6"/>
      <c r="S87" s="6">
        <f t="shared" si="43"/>
        <v>650</v>
      </c>
      <c r="T87" s="14">
        <v>6.45</v>
      </c>
      <c r="U87" s="14">
        <f t="shared" si="44"/>
        <v>4192.5</v>
      </c>
    </row>
    <row r="88" spans="1:21" x14ac:dyDescent="0.25">
      <c r="A88" s="1"/>
      <c r="B88" s="131"/>
      <c r="C88" s="134"/>
      <c r="D88" s="138"/>
      <c r="E88" s="37">
        <v>507209</v>
      </c>
      <c r="F88" s="4" t="s">
        <v>44</v>
      </c>
      <c r="G88" s="92" t="s">
        <v>61</v>
      </c>
      <c r="H88" s="142"/>
      <c r="I88" s="7"/>
      <c r="J88" s="6"/>
      <c r="K88" s="6">
        <v>105</v>
      </c>
      <c r="L88" s="6">
        <v>317</v>
      </c>
      <c r="M88" s="6">
        <v>384</v>
      </c>
      <c r="N88" s="6">
        <v>217</v>
      </c>
      <c r="O88" s="6">
        <v>77</v>
      </c>
      <c r="P88" s="6"/>
      <c r="Q88" s="6"/>
      <c r="R88" s="6"/>
      <c r="S88" s="6">
        <f t="shared" si="43"/>
        <v>1100</v>
      </c>
      <c r="T88" s="14">
        <v>5.82</v>
      </c>
      <c r="U88" s="14">
        <f t="shared" si="44"/>
        <v>6402</v>
      </c>
    </row>
    <row r="89" spans="1:21" x14ac:dyDescent="0.25">
      <c r="A89" s="1"/>
      <c r="B89" s="131"/>
      <c r="C89" s="134"/>
      <c r="D89" s="138"/>
      <c r="E89" s="37">
        <v>507209</v>
      </c>
      <c r="F89" s="4" t="s">
        <v>46</v>
      </c>
      <c r="G89" s="92" t="s">
        <v>56</v>
      </c>
      <c r="H89" s="142"/>
      <c r="I89" s="7"/>
      <c r="J89" s="6"/>
      <c r="K89" s="6">
        <v>186</v>
      </c>
      <c r="L89" s="6">
        <v>562</v>
      </c>
      <c r="M89" s="6">
        <v>680</v>
      </c>
      <c r="N89" s="6">
        <v>385</v>
      </c>
      <c r="O89" s="6">
        <v>136</v>
      </c>
      <c r="P89" s="6"/>
      <c r="Q89" s="6"/>
      <c r="R89" s="6"/>
      <c r="S89" s="6">
        <f t="shared" si="43"/>
        <v>1949</v>
      </c>
      <c r="T89" s="14">
        <v>5.9</v>
      </c>
      <c r="U89" s="14">
        <f t="shared" si="44"/>
        <v>11499.1</v>
      </c>
    </row>
    <row r="90" spans="1:21" x14ac:dyDescent="0.25">
      <c r="A90" s="1"/>
      <c r="B90" s="131"/>
      <c r="C90" s="134"/>
      <c r="D90" s="138"/>
      <c r="E90" s="37">
        <v>507209</v>
      </c>
      <c r="F90" s="4" t="s">
        <v>45</v>
      </c>
      <c r="G90" s="92" t="s">
        <v>64</v>
      </c>
      <c r="H90" s="142"/>
      <c r="I90" s="7"/>
      <c r="J90" s="6"/>
      <c r="K90" s="6">
        <v>47</v>
      </c>
      <c r="L90" s="6">
        <v>143</v>
      </c>
      <c r="M90" s="6">
        <v>172</v>
      </c>
      <c r="N90" s="6">
        <v>98</v>
      </c>
      <c r="O90" s="6">
        <v>34</v>
      </c>
      <c r="P90" s="6"/>
      <c r="Q90" s="6"/>
      <c r="R90" s="6"/>
      <c r="S90" s="6">
        <f t="shared" si="43"/>
        <v>494</v>
      </c>
      <c r="T90" s="14">
        <v>5.9</v>
      </c>
      <c r="U90" s="14">
        <f t="shared" si="44"/>
        <v>2914.6000000000004</v>
      </c>
    </row>
    <row r="91" spans="1:21" x14ac:dyDescent="0.25">
      <c r="A91" s="1"/>
      <c r="B91" s="131"/>
      <c r="C91" s="134"/>
      <c r="D91" s="138"/>
      <c r="E91" s="37">
        <v>507209</v>
      </c>
      <c r="F91" s="51" t="s">
        <v>86</v>
      </c>
      <c r="G91" s="89" t="s">
        <v>77</v>
      </c>
      <c r="H91" s="142"/>
      <c r="I91" s="7"/>
      <c r="J91" s="6"/>
      <c r="K91" s="6">
        <v>196</v>
      </c>
      <c r="L91" s="6">
        <v>597</v>
      </c>
      <c r="M91" s="6">
        <v>724</v>
      </c>
      <c r="N91" s="6">
        <v>407</v>
      </c>
      <c r="O91" s="6">
        <v>143</v>
      </c>
      <c r="P91" s="6"/>
      <c r="Q91" s="6"/>
      <c r="R91" s="6"/>
      <c r="S91" s="6">
        <f t="shared" ref="S91:S93" si="45">SUM(K91:R91)</f>
        <v>2067</v>
      </c>
      <c r="T91" s="14">
        <v>6.05</v>
      </c>
      <c r="U91" s="14">
        <f t="shared" si="44"/>
        <v>12505.35</v>
      </c>
    </row>
    <row r="92" spans="1:21" x14ac:dyDescent="0.25">
      <c r="A92" s="1"/>
      <c r="B92" s="131"/>
      <c r="C92" s="134"/>
      <c r="D92" s="138"/>
      <c r="E92" s="37">
        <v>507209</v>
      </c>
      <c r="F92" s="51" t="s">
        <v>89</v>
      </c>
      <c r="G92" s="89" t="s">
        <v>78</v>
      </c>
      <c r="H92" s="142"/>
      <c r="I92" s="7"/>
      <c r="J92" s="6"/>
      <c r="K92" s="6">
        <v>106</v>
      </c>
      <c r="L92" s="6">
        <v>321</v>
      </c>
      <c r="M92" s="6">
        <v>389</v>
      </c>
      <c r="N92" s="6">
        <v>219</v>
      </c>
      <c r="O92" s="6">
        <v>77</v>
      </c>
      <c r="P92" s="6"/>
      <c r="Q92" s="6"/>
      <c r="R92" s="6"/>
      <c r="S92" s="6">
        <f t="shared" si="45"/>
        <v>1112</v>
      </c>
      <c r="T92" s="14">
        <v>6.45</v>
      </c>
      <c r="U92" s="14">
        <f t="shared" si="44"/>
        <v>7172.4000000000005</v>
      </c>
    </row>
    <row r="93" spans="1:21" x14ac:dyDescent="0.25">
      <c r="A93" s="1"/>
      <c r="B93" s="131"/>
      <c r="C93" s="134"/>
      <c r="D93" s="137"/>
      <c r="E93" s="37">
        <v>507209</v>
      </c>
      <c r="F93" s="51" t="s">
        <v>87</v>
      </c>
      <c r="G93" s="89" t="s">
        <v>79</v>
      </c>
      <c r="H93" s="142"/>
      <c r="I93" s="7"/>
      <c r="J93" s="6"/>
      <c r="K93" s="6">
        <v>178</v>
      </c>
      <c r="L93" s="6">
        <v>541</v>
      </c>
      <c r="M93" s="6">
        <v>655</v>
      </c>
      <c r="N93" s="6">
        <v>369</v>
      </c>
      <c r="O93" s="6">
        <v>129</v>
      </c>
      <c r="P93" s="6"/>
      <c r="Q93" s="6"/>
      <c r="R93" s="6"/>
      <c r="S93" s="6">
        <f t="shared" si="45"/>
        <v>1872</v>
      </c>
      <c r="T93" s="14">
        <v>8</v>
      </c>
      <c r="U93" s="14">
        <f t="shared" si="44"/>
        <v>14976</v>
      </c>
    </row>
    <row r="94" spans="1:21" x14ac:dyDescent="0.25">
      <c r="A94" s="1"/>
      <c r="B94" s="131"/>
      <c r="C94" s="134"/>
      <c r="D94" s="9"/>
      <c r="E94" s="38" t="s">
        <v>9</v>
      </c>
      <c r="F94" s="8"/>
      <c r="G94" s="90"/>
      <c r="H94" s="142"/>
      <c r="I94" s="9"/>
      <c r="J94" s="10"/>
      <c r="K94" s="10">
        <f>SUM(K81:K90)</f>
        <v>1045</v>
      </c>
      <c r="L94" s="10">
        <f>SUM(L81:L90)</f>
        <v>3332</v>
      </c>
      <c r="M94" s="10">
        <f>SUM(M81:M90)</f>
        <v>3917</v>
      </c>
      <c r="N94" s="10">
        <f>SUM(N81:N90)</f>
        <v>2104</v>
      </c>
      <c r="O94" s="10">
        <f>SUM(O81:O90)</f>
        <v>777</v>
      </c>
      <c r="P94" s="10">
        <f>SUM(P81:P86)</f>
        <v>0</v>
      </c>
      <c r="Q94" s="10">
        <f>SUM(Q81:Q86)</f>
        <v>0</v>
      </c>
      <c r="R94" s="10">
        <f>SUM(R81:R86)</f>
        <v>0</v>
      </c>
      <c r="S94" s="10">
        <f>SUM(S81:S93)</f>
        <v>16226</v>
      </c>
      <c r="T94" s="10"/>
      <c r="U94" s="17">
        <f>SUM(U81:U93)</f>
        <v>102261.06</v>
      </c>
    </row>
    <row r="95" spans="1:21" ht="13.8" customHeight="1" x14ac:dyDescent="0.25">
      <c r="A95" s="1"/>
      <c r="B95" s="131"/>
      <c r="C95" s="134"/>
      <c r="D95" s="136" t="s">
        <v>65</v>
      </c>
      <c r="E95" s="37">
        <v>529692</v>
      </c>
      <c r="F95" s="4" t="s">
        <v>38</v>
      </c>
      <c r="G95" s="92" t="s">
        <v>69</v>
      </c>
      <c r="H95" s="142"/>
      <c r="I95" s="7"/>
      <c r="J95" s="6"/>
      <c r="K95" s="6"/>
      <c r="L95" s="6"/>
      <c r="M95" s="6"/>
      <c r="N95" s="6"/>
      <c r="O95" s="6"/>
      <c r="P95" s="6">
        <v>107</v>
      </c>
      <c r="Q95" s="6">
        <v>92</v>
      </c>
      <c r="R95" s="6">
        <v>26</v>
      </c>
      <c r="S95" s="6">
        <f t="shared" ref="S95:S96" si="46">SUM(K95:R95)</f>
        <v>225</v>
      </c>
      <c r="T95" s="14">
        <v>6.03</v>
      </c>
      <c r="U95" s="14">
        <f t="shared" ref="U95:U96" si="47">T95*S95</f>
        <v>1356.75</v>
      </c>
    </row>
    <row r="96" spans="1:21" x14ac:dyDescent="0.25">
      <c r="A96" s="1"/>
      <c r="B96" s="131"/>
      <c r="C96" s="134"/>
      <c r="D96" s="137"/>
      <c r="E96" s="37">
        <v>529688</v>
      </c>
      <c r="F96" s="4" t="s">
        <v>46</v>
      </c>
      <c r="G96" s="92" t="s">
        <v>67</v>
      </c>
      <c r="H96" s="142"/>
      <c r="I96" s="7"/>
      <c r="J96" s="6"/>
      <c r="K96" s="6"/>
      <c r="L96" s="6"/>
      <c r="M96" s="6"/>
      <c r="N96" s="6"/>
      <c r="O96" s="6"/>
      <c r="P96" s="6">
        <v>235</v>
      </c>
      <c r="Q96" s="6">
        <v>194</v>
      </c>
      <c r="R96" s="6">
        <v>59</v>
      </c>
      <c r="S96" s="6">
        <f t="shared" si="46"/>
        <v>488</v>
      </c>
      <c r="T96" s="14">
        <v>6.35</v>
      </c>
      <c r="U96" s="14">
        <f t="shared" si="47"/>
        <v>3098.7999999999997</v>
      </c>
    </row>
    <row r="97" spans="1:21" x14ac:dyDescent="0.25">
      <c r="A97" s="1"/>
      <c r="B97" s="131"/>
      <c r="C97" s="9" t="s">
        <v>10</v>
      </c>
      <c r="D97" s="9"/>
      <c r="E97" s="38" t="s">
        <v>9</v>
      </c>
      <c r="F97" s="8"/>
      <c r="G97" s="90"/>
      <c r="H97" s="42"/>
      <c r="I97" s="9"/>
      <c r="J97" s="10">
        <f>SUM(J81:J96)</f>
        <v>0</v>
      </c>
      <c r="K97" s="10">
        <f t="shared" ref="K97:S97" si="48">SUM(K95:K96)</f>
        <v>0</v>
      </c>
      <c r="L97" s="10">
        <f t="shared" si="48"/>
        <v>0</v>
      </c>
      <c r="M97" s="10">
        <f t="shared" si="48"/>
        <v>0</v>
      </c>
      <c r="N97" s="10">
        <f t="shared" si="48"/>
        <v>0</v>
      </c>
      <c r="O97" s="10">
        <f t="shared" si="48"/>
        <v>0</v>
      </c>
      <c r="P97" s="10">
        <f t="shared" si="48"/>
        <v>342</v>
      </c>
      <c r="Q97" s="10">
        <f t="shared" si="48"/>
        <v>286</v>
      </c>
      <c r="R97" s="10">
        <f t="shared" si="48"/>
        <v>85</v>
      </c>
      <c r="S97" s="10">
        <f t="shared" si="48"/>
        <v>713</v>
      </c>
      <c r="T97" s="10"/>
      <c r="U97" s="17">
        <f>SUM(U95:U96)</f>
        <v>4455.5499999999993</v>
      </c>
    </row>
    <row r="98" spans="1:21" x14ac:dyDescent="0.25">
      <c r="A98" s="1"/>
      <c r="B98" s="132"/>
      <c r="C98" s="13"/>
      <c r="D98" s="13"/>
      <c r="E98" s="15"/>
      <c r="F98" s="15" t="s">
        <v>13</v>
      </c>
      <c r="G98" s="91" t="s">
        <v>13</v>
      </c>
      <c r="H98" s="43"/>
      <c r="I98" s="12">
        <f>SUM(I97)</f>
        <v>0</v>
      </c>
      <c r="J98" s="12">
        <f t="shared" ref="J98" si="49">SUM(J97)</f>
        <v>0</v>
      </c>
      <c r="K98" s="16">
        <f t="shared" ref="K98:U98" si="50">SUM(K97,K94)</f>
        <v>1045</v>
      </c>
      <c r="L98" s="16">
        <f t="shared" si="50"/>
        <v>3332</v>
      </c>
      <c r="M98" s="16">
        <f t="shared" si="50"/>
        <v>3917</v>
      </c>
      <c r="N98" s="16">
        <f t="shared" si="50"/>
        <v>2104</v>
      </c>
      <c r="O98" s="16">
        <f t="shared" si="50"/>
        <v>777</v>
      </c>
      <c r="P98" s="16">
        <f t="shared" si="50"/>
        <v>342</v>
      </c>
      <c r="Q98" s="16">
        <f t="shared" si="50"/>
        <v>286</v>
      </c>
      <c r="R98" s="16">
        <f t="shared" si="50"/>
        <v>85</v>
      </c>
      <c r="S98" s="16">
        <f t="shared" si="50"/>
        <v>16939</v>
      </c>
      <c r="T98" s="12">
        <f t="shared" si="50"/>
        <v>0</v>
      </c>
      <c r="U98" s="18">
        <f t="shared" si="50"/>
        <v>106716.61</v>
      </c>
    </row>
    <row r="99" spans="1:21" ht="13.5" customHeight="1" x14ac:dyDescent="0.25">
      <c r="A99" s="1"/>
      <c r="B99" s="3"/>
      <c r="C99" s="1"/>
      <c r="D99" s="1"/>
      <c r="E99" s="36"/>
      <c r="F99" s="1"/>
      <c r="G99" s="87"/>
      <c r="H99" s="4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4" t="s">
        <v>12</v>
      </c>
      <c r="C100" s="5" t="s">
        <v>1</v>
      </c>
      <c r="D100" s="5" t="s">
        <v>16</v>
      </c>
      <c r="E100" s="37" t="s">
        <v>66</v>
      </c>
      <c r="F100" s="4" t="s">
        <v>0</v>
      </c>
      <c r="G100" s="88" t="s">
        <v>30</v>
      </c>
      <c r="H100" s="41" t="s">
        <v>2</v>
      </c>
      <c r="I100" s="5" t="s">
        <v>15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7</v>
      </c>
      <c r="O100" s="5" t="s">
        <v>8</v>
      </c>
      <c r="P100" s="5" t="s">
        <v>25</v>
      </c>
      <c r="Q100" s="5" t="s">
        <v>26</v>
      </c>
      <c r="R100" s="5" t="s">
        <v>27</v>
      </c>
      <c r="S100" s="6" t="s">
        <v>9</v>
      </c>
      <c r="T100" s="49" t="s">
        <v>29</v>
      </c>
      <c r="U100" s="6" t="s">
        <v>28</v>
      </c>
    </row>
    <row r="101" spans="1:21" ht="14.4" customHeight="1" x14ac:dyDescent="0.25">
      <c r="A101" s="1"/>
      <c r="B101" s="130" t="s">
        <v>48</v>
      </c>
      <c r="C101" s="136">
        <v>4500459360</v>
      </c>
      <c r="D101" s="136" t="s">
        <v>52</v>
      </c>
      <c r="E101" s="37">
        <v>506896</v>
      </c>
      <c r="F101" s="52" t="s">
        <v>35</v>
      </c>
      <c r="G101" s="89" t="s">
        <v>72</v>
      </c>
      <c r="H101" s="139">
        <v>44587</v>
      </c>
      <c r="I101" s="7"/>
      <c r="J101" s="6"/>
      <c r="K101" s="6">
        <v>51</v>
      </c>
      <c r="L101" s="6">
        <v>129</v>
      </c>
      <c r="M101" s="6">
        <v>207</v>
      </c>
      <c r="N101" s="6">
        <v>156</v>
      </c>
      <c r="O101" s="6">
        <v>105</v>
      </c>
      <c r="P101" s="6"/>
      <c r="Q101" s="6"/>
      <c r="R101" s="6"/>
      <c r="S101" s="6">
        <f>SUM(K101:R101)</f>
        <v>648</v>
      </c>
      <c r="T101" s="14">
        <v>5.89</v>
      </c>
      <c r="U101" s="14">
        <f>T101*S101</f>
        <v>3816.72</v>
      </c>
    </row>
    <row r="102" spans="1:21" x14ac:dyDescent="0.25">
      <c r="A102" s="1"/>
      <c r="B102" s="131"/>
      <c r="C102" s="134"/>
      <c r="D102" s="138"/>
      <c r="E102" s="37">
        <v>506896</v>
      </c>
      <c r="F102" s="51" t="s">
        <v>38</v>
      </c>
      <c r="G102" s="89" t="s">
        <v>71</v>
      </c>
      <c r="H102" s="140"/>
      <c r="I102" s="7"/>
      <c r="J102" s="6"/>
      <c r="K102" s="6">
        <v>93</v>
      </c>
      <c r="L102" s="6">
        <v>231</v>
      </c>
      <c r="M102" s="6">
        <v>366</v>
      </c>
      <c r="N102" s="6">
        <v>276</v>
      </c>
      <c r="O102" s="6">
        <v>183</v>
      </c>
      <c r="P102" s="6"/>
      <c r="Q102" s="6"/>
      <c r="R102" s="6"/>
      <c r="S102" s="6">
        <f t="shared" ref="S102:S106" si="51">SUM(K102:R102)</f>
        <v>1149</v>
      </c>
      <c r="T102" s="14">
        <v>5.89</v>
      </c>
      <c r="U102" s="14">
        <f t="shared" ref="U102:U106" si="52">T102*S102</f>
        <v>6767.61</v>
      </c>
    </row>
    <row r="103" spans="1:21" x14ac:dyDescent="0.25">
      <c r="A103" s="1"/>
      <c r="B103" s="131"/>
      <c r="C103" s="134"/>
      <c r="D103" s="138"/>
      <c r="E103" s="37">
        <v>507209</v>
      </c>
      <c r="F103" s="51" t="s">
        <v>44</v>
      </c>
      <c r="G103" s="89" t="s">
        <v>61</v>
      </c>
      <c r="H103" s="142"/>
      <c r="I103" s="7"/>
      <c r="J103" s="6"/>
      <c r="K103" s="6">
        <v>39</v>
      </c>
      <c r="L103" s="6">
        <v>99</v>
      </c>
      <c r="M103" s="6">
        <v>159</v>
      </c>
      <c r="N103" s="6">
        <v>120</v>
      </c>
      <c r="O103" s="6">
        <v>81</v>
      </c>
      <c r="P103" s="6"/>
      <c r="Q103" s="6"/>
      <c r="R103" s="6"/>
      <c r="S103" s="6">
        <f t="shared" si="51"/>
        <v>498</v>
      </c>
      <c r="T103" s="14">
        <v>6.11</v>
      </c>
      <c r="U103" s="14">
        <f t="shared" si="52"/>
        <v>3042.78</v>
      </c>
    </row>
    <row r="104" spans="1:21" x14ac:dyDescent="0.25">
      <c r="A104" s="1"/>
      <c r="B104" s="131"/>
      <c r="C104" s="134"/>
      <c r="D104" s="138"/>
      <c r="E104" s="37">
        <v>507209</v>
      </c>
      <c r="F104" s="51" t="s">
        <v>46</v>
      </c>
      <c r="G104" s="89" t="s">
        <v>56</v>
      </c>
      <c r="H104" s="142"/>
      <c r="I104" s="7"/>
      <c r="J104" s="6"/>
      <c r="K104" s="6">
        <v>72</v>
      </c>
      <c r="L104" s="6">
        <v>180</v>
      </c>
      <c r="M104" s="6">
        <v>288</v>
      </c>
      <c r="N104" s="6">
        <v>216</v>
      </c>
      <c r="O104" s="6">
        <v>144</v>
      </c>
      <c r="P104" s="6"/>
      <c r="Q104" s="6"/>
      <c r="R104" s="6"/>
      <c r="S104" s="6">
        <f t="shared" si="51"/>
        <v>900</v>
      </c>
      <c r="T104" s="14">
        <v>6.19</v>
      </c>
      <c r="U104" s="14">
        <f t="shared" si="52"/>
        <v>5571</v>
      </c>
    </row>
    <row r="105" spans="1:21" x14ac:dyDescent="0.25">
      <c r="A105" s="1"/>
      <c r="B105" s="131"/>
      <c r="C105" s="134"/>
      <c r="D105" s="138"/>
      <c r="E105" s="37">
        <v>507209</v>
      </c>
      <c r="F105" s="51" t="s">
        <v>47</v>
      </c>
      <c r="G105" s="89" t="s">
        <v>57</v>
      </c>
      <c r="H105" s="142"/>
      <c r="I105" s="7"/>
      <c r="J105" s="6"/>
      <c r="K105" s="6">
        <v>84</v>
      </c>
      <c r="L105" s="6">
        <v>210</v>
      </c>
      <c r="M105" s="6">
        <v>336</v>
      </c>
      <c r="N105" s="6">
        <v>252</v>
      </c>
      <c r="O105" s="6">
        <v>168</v>
      </c>
      <c r="P105" s="6"/>
      <c r="Q105" s="6"/>
      <c r="R105" s="6"/>
      <c r="S105" s="6">
        <f t="shared" si="51"/>
        <v>1050</v>
      </c>
      <c r="T105" s="14">
        <v>6.11</v>
      </c>
      <c r="U105" s="14">
        <f t="shared" si="52"/>
        <v>6415.5</v>
      </c>
    </row>
    <row r="106" spans="1:21" x14ac:dyDescent="0.25">
      <c r="A106" s="1"/>
      <c r="B106" s="131"/>
      <c r="C106" s="134"/>
      <c r="D106" s="138"/>
      <c r="E106" s="37">
        <v>507209</v>
      </c>
      <c r="F106" s="51" t="s">
        <v>45</v>
      </c>
      <c r="G106" s="89" t="s">
        <v>64</v>
      </c>
      <c r="H106" s="142"/>
      <c r="I106" s="7"/>
      <c r="J106" s="6"/>
      <c r="K106" s="6">
        <v>60</v>
      </c>
      <c r="L106" s="6">
        <v>150</v>
      </c>
      <c r="M106" s="6">
        <v>240</v>
      </c>
      <c r="N106" s="6">
        <v>180</v>
      </c>
      <c r="O106" s="6">
        <v>120</v>
      </c>
      <c r="P106" s="6"/>
      <c r="Q106" s="6"/>
      <c r="R106" s="6"/>
      <c r="S106" s="6">
        <f t="shared" si="51"/>
        <v>750</v>
      </c>
      <c r="T106" s="14">
        <v>6.19</v>
      </c>
      <c r="U106" s="14">
        <f t="shared" si="52"/>
        <v>4642.5</v>
      </c>
    </row>
    <row r="107" spans="1:21" x14ac:dyDescent="0.25">
      <c r="A107" s="1"/>
      <c r="B107" s="131"/>
      <c r="C107" s="134"/>
      <c r="D107" s="9"/>
      <c r="E107" s="38" t="s">
        <v>9</v>
      </c>
      <c r="F107" s="8"/>
      <c r="G107" s="90"/>
      <c r="H107" s="142"/>
      <c r="I107" s="9"/>
      <c r="J107" s="10"/>
      <c r="K107" s="10">
        <f>SUM(K101:K106)</f>
        <v>399</v>
      </c>
      <c r="L107" s="10">
        <f>SUM(L101:L106)</f>
        <v>999</v>
      </c>
      <c r="M107" s="10">
        <f>SUM(M101:M106)</f>
        <v>1596</v>
      </c>
      <c r="N107" s="10">
        <f>SUM(N101:N106)</f>
        <v>1200</v>
      </c>
      <c r="O107" s="10">
        <f>SUM(O101:O106)</f>
        <v>801</v>
      </c>
      <c r="P107" s="10">
        <f>SUM(P101:P102)</f>
        <v>0</v>
      </c>
      <c r="Q107" s="10">
        <f>SUM(Q101:Q102)</f>
        <v>0</v>
      </c>
      <c r="R107" s="10">
        <f>SUM(R101:R102)</f>
        <v>0</v>
      </c>
      <c r="S107" s="10">
        <f>SUM(S101:S106)</f>
        <v>4995</v>
      </c>
      <c r="T107" s="10"/>
      <c r="U107" s="17">
        <f>SUM(U101:U106)</f>
        <v>30256.11</v>
      </c>
    </row>
    <row r="108" spans="1:21" x14ac:dyDescent="0.25">
      <c r="A108" s="1"/>
      <c r="B108" s="132"/>
      <c r="C108" s="13"/>
      <c r="D108" s="13"/>
      <c r="E108" s="15"/>
      <c r="F108" s="15" t="s">
        <v>13</v>
      </c>
      <c r="G108" s="91" t="s">
        <v>13</v>
      </c>
      <c r="H108" s="43"/>
      <c r="I108" s="12">
        <f>I107</f>
        <v>0</v>
      </c>
      <c r="J108" s="12">
        <f t="shared" ref="J108:U108" si="53">J107</f>
        <v>0</v>
      </c>
      <c r="K108" s="12">
        <f t="shared" si="53"/>
        <v>399</v>
      </c>
      <c r="L108" s="12">
        <f t="shared" si="53"/>
        <v>999</v>
      </c>
      <c r="M108" s="12">
        <f t="shared" si="53"/>
        <v>1596</v>
      </c>
      <c r="N108" s="12">
        <f t="shared" si="53"/>
        <v>1200</v>
      </c>
      <c r="O108" s="12">
        <f t="shared" si="53"/>
        <v>801</v>
      </c>
      <c r="P108" s="12">
        <f t="shared" si="53"/>
        <v>0</v>
      </c>
      <c r="Q108" s="12">
        <f t="shared" si="53"/>
        <v>0</v>
      </c>
      <c r="R108" s="12">
        <f t="shared" si="53"/>
        <v>0</v>
      </c>
      <c r="S108" s="12">
        <f t="shared" si="53"/>
        <v>4995</v>
      </c>
      <c r="T108" s="12">
        <f t="shared" si="53"/>
        <v>0</v>
      </c>
      <c r="U108" s="18">
        <f t="shared" si="53"/>
        <v>30256.11</v>
      </c>
    </row>
    <row r="109" spans="1:21" ht="13.2" customHeight="1" x14ac:dyDescent="0.25">
      <c r="A109" s="1"/>
      <c r="B109" s="3"/>
      <c r="C109" s="1"/>
      <c r="D109" s="1"/>
      <c r="E109" s="36"/>
      <c r="F109" s="1"/>
      <c r="G109" s="87"/>
      <c r="H109" s="4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4" t="s">
        <v>12</v>
      </c>
      <c r="C110" s="5" t="s">
        <v>1</v>
      </c>
      <c r="D110" s="5" t="s">
        <v>16</v>
      </c>
      <c r="E110" s="37" t="s">
        <v>66</v>
      </c>
      <c r="F110" s="4" t="s">
        <v>0</v>
      </c>
      <c r="G110" s="88" t="s">
        <v>30</v>
      </c>
      <c r="H110" s="41" t="s">
        <v>2</v>
      </c>
      <c r="I110" s="5" t="s">
        <v>15</v>
      </c>
      <c r="J110" s="5" t="s">
        <v>3</v>
      </c>
      <c r="K110" s="5" t="s">
        <v>4</v>
      </c>
      <c r="L110" s="5" t="s">
        <v>5</v>
      </c>
      <c r="M110" s="5" t="s">
        <v>6</v>
      </c>
      <c r="N110" s="5" t="s">
        <v>7</v>
      </c>
      <c r="O110" s="5" t="s">
        <v>8</v>
      </c>
      <c r="P110" s="5" t="s">
        <v>25</v>
      </c>
      <c r="Q110" s="5" t="s">
        <v>26</v>
      </c>
      <c r="R110" s="5" t="s">
        <v>27</v>
      </c>
      <c r="S110" s="6" t="s">
        <v>9</v>
      </c>
      <c r="T110" s="6" t="s">
        <v>29</v>
      </c>
      <c r="U110" s="6" t="s">
        <v>28</v>
      </c>
    </row>
    <row r="111" spans="1:21" ht="14.4" customHeight="1" x14ac:dyDescent="0.25">
      <c r="A111" s="1"/>
      <c r="B111" s="130" t="s">
        <v>48</v>
      </c>
      <c r="C111" s="133">
        <v>4500459361</v>
      </c>
      <c r="D111" s="136" t="s">
        <v>52</v>
      </c>
      <c r="E111" s="37">
        <v>506896</v>
      </c>
      <c r="F111" s="52" t="s">
        <v>35</v>
      </c>
      <c r="G111" s="89" t="s">
        <v>72</v>
      </c>
      <c r="H111" s="139">
        <v>44601</v>
      </c>
      <c r="I111" s="7"/>
      <c r="J111" s="6"/>
      <c r="K111" s="6">
        <v>30</v>
      </c>
      <c r="L111" s="6">
        <v>102</v>
      </c>
      <c r="M111" s="6">
        <v>177</v>
      </c>
      <c r="N111" s="6">
        <v>87</v>
      </c>
      <c r="O111" s="6">
        <v>120</v>
      </c>
      <c r="P111" s="6"/>
      <c r="Q111" s="6"/>
      <c r="R111" s="6"/>
      <c r="S111" s="6">
        <f>SUM(K111:R111)</f>
        <v>516</v>
      </c>
      <c r="T111" s="14">
        <v>5.89</v>
      </c>
      <c r="U111" s="14">
        <f>T111*S111</f>
        <v>3039.24</v>
      </c>
    </row>
    <row r="112" spans="1:21" x14ac:dyDescent="0.25">
      <c r="A112" s="1"/>
      <c r="B112" s="131"/>
      <c r="C112" s="134"/>
      <c r="D112" s="138"/>
      <c r="E112" s="37">
        <v>506896</v>
      </c>
      <c r="F112" s="51" t="s">
        <v>38</v>
      </c>
      <c r="G112" s="89" t="s">
        <v>71</v>
      </c>
      <c r="H112" s="140"/>
      <c r="I112" s="7"/>
      <c r="J112" s="6"/>
      <c r="K112" s="6">
        <v>99</v>
      </c>
      <c r="L112" s="6">
        <v>276</v>
      </c>
      <c r="M112" s="6">
        <v>453</v>
      </c>
      <c r="N112" s="6">
        <v>294</v>
      </c>
      <c r="O112" s="6">
        <v>255</v>
      </c>
      <c r="P112" s="6"/>
      <c r="Q112" s="6"/>
      <c r="R112" s="6"/>
      <c r="S112" s="6">
        <f t="shared" ref="S112:S116" si="54">SUM(K112:R112)</f>
        <v>1377</v>
      </c>
      <c r="T112" s="14">
        <v>5.89</v>
      </c>
      <c r="U112" s="14">
        <f t="shared" ref="U112:U116" si="55">T112*S112</f>
        <v>8110.53</v>
      </c>
    </row>
    <row r="113" spans="1:21" x14ac:dyDescent="0.25">
      <c r="A113" s="1"/>
      <c r="B113" s="131"/>
      <c r="C113" s="134"/>
      <c r="D113" s="138"/>
      <c r="E113" s="37">
        <v>507209</v>
      </c>
      <c r="F113" s="51" t="s">
        <v>44</v>
      </c>
      <c r="G113" s="89" t="s">
        <v>61</v>
      </c>
      <c r="H113" s="142"/>
      <c r="I113" s="7"/>
      <c r="J113" s="6"/>
      <c r="K113" s="6">
        <v>9</v>
      </c>
      <c r="L113" s="6">
        <v>51</v>
      </c>
      <c r="M113" s="6">
        <v>96</v>
      </c>
      <c r="N113" s="6">
        <v>27</v>
      </c>
      <c r="O113" s="6">
        <v>78</v>
      </c>
      <c r="P113" s="6"/>
      <c r="Q113" s="6"/>
      <c r="R113" s="6"/>
      <c r="S113" s="6">
        <f t="shared" si="54"/>
        <v>261</v>
      </c>
      <c r="T113" s="14">
        <v>6.11</v>
      </c>
      <c r="U113" s="14">
        <f t="shared" si="55"/>
        <v>1594.71</v>
      </c>
    </row>
    <row r="114" spans="1:21" x14ac:dyDescent="0.25">
      <c r="A114" s="1"/>
      <c r="B114" s="131"/>
      <c r="C114" s="134"/>
      <c r="D114" s="138"/>
      <c r="E114" s="37">
        <v>507209</v>
      </c>
      <c r="F114" s="51" t="s">
        <v>46</v>
      </c>
      <c r="G114" s="89" t="s">
        <v>56</v>
      </c>
      <c r="H114" s="142"/>
      <c r="I114" s="7"/>
      <c r="J114" s="6"/>
      <c r="K114" s="6">
        <v>63</v>
      </c>
      <c r="L114" s="6">
        <v>189</v>
      </c>
      <c r="M114" s="6">
        <v>315</v>
      </c>
      <c r="N114" s="6">
        <v>192</v>
      </c>
      <c r="O114" s="6">
        <v>189</v>
      </c>
      <c r="P114" s="6"/>
      <c r="Q114" s="6"/>
      <c r="R114" s="6"/>
      <c r="S114" s="6">
        <f t="shared" si="54"/>
        <v>948</v>
      </c>
      <c r="T114" s="14">
        <v>6.19</v>
      </c>
      <c r="U114" s="14">
        <f t="shared" si="55"/>
        <v>5868.1200000000008</v>
      </c>
    </row>
    <row r="115" spans="1:21" x14ac:dyDescent="0.25">
      <c r="A115" s="1"/>
      <c r="B115" s="131"/>
      <c r="C115" s="134"/>
      <c r="D115" s="138"/>
      <c r="E115" s="37">
        <v>507209</v>
      </c>
      <c r="F115" s="51" t="s">
        <v>47</v>
      </c>
      <c r="G115" s="89" t="s">
        <v>57</v>
      </c>
      <c r="H115" s="142"/>
      <c r="I115" s="7"/>
      <c r="J115" s="6"/>
      <c r="K115" s="6">
        <v>84</v>
      </c>
      <c r="L115" s="6">
        <v>240</v>
      </c>
      <c r="M115" s="6">
        <v>396</v>
      </c>
      <c r="N115" s="6">
        <v>252</v>
      </c>
      <c r="O115" s="6">
        <v>228</v>
      </c>
      <c r="P115" s="6"/>
      <c r="Q115" s="6"/>
      <c r="R115" s="6"/>
      <c r="S115" s="6">
        <f t="shared" si="54"/>
        <v>1200</v>
      </c>
      <c r="T115" s="14">
        <v>6.11</v>
      </c>
      <c r="U115" s="14">
        <f t="shared" si="55"/>
        <v>7332</v>
      </c>
    </row>
    <row r="116" spans="1:21" x14ac:dyDescent="0.25">
      <c r="A116" s="1"/>
      <c r="B116" s="131"/>
      <c r="C116" s="134"/>
      <c r="D116" s="138"/>
      <c r="E116" s="37">
        <v>507209</v>
      </c>
      <c r="F116" s="51" t="s">
        <v>45</v>
      </c>
      <c r="G116" s="89" t="s">
        <v>64</v>
      </c>
      <c r="H116" s="142"/>
      <c r="I116" s="7"/>
      <c r="J116" s="6"/>
      <c r="K116" s="6">
        <v>42</v>
      </c>
      <c r="L116" s="6">
        <v>138</v>
      </c>
      <c r="M116" s="6">
        <v>234</v>
      </c>
      <c r="N116" s="6">
        <v>129</v>
      </c>
      <c r="O116" s="6">
        <v>147</v>
      </c>
      <c r="P116" s="6"/>
      <c r="Q116" s="6"/>
      <c r="R116" s="6"/>
      <c r="S116" s="6">
        <f t="shared" si="54"/>
        <v>690</v>
      </c>
      <c r="T116" s="14">
        <v>6.19</v>
      </c>
      <c r="U116" s="14">
        <f t="shared" si="55"/>
        <v>4271.1000000000004</v>
      </c>
    </row>
    <row r="117" spans="1:21" x14ac:dyDescent="0.25">
      <c r="A117" s="1"/>
      <c r="B117" s="131"/>
      <c r="C117" s="134"/>
      <c r="D117" s="9"/>
      <c r="E117" s="38" t="s">
        <v>9</v>
      </c>
      <c r="F117" s="8"/>
      <c r="G117" s="90"/>
      <c r="H117" s="142"/>
      <c r="I117" s="9"/>
      <c r="J117" s="10"/>
      <c r="K117" s="10">
        <f>SUM(K111:K116)</f>
        <v>327</v>
      </c>
      <c r="L117" s="10">
        <f>SUM(L111:L116)</f>
        <v>996</v>
      </c>
      <c r="M117" s="10">
        <f>SUM(M111:M116)</f>
        <v>1671</v>
      </c>
      <c r="N117" s="10">
        <f>SUM(N111:N116)</f>
        <v>981</v>
      </c>
      <c r="O117" s="10">
        <f>SUM(O111:O116)</f>
        <v>1017</v>
      </c>
      <c r="P117" s="10">
        <f>SUM(P111:P112)</f>
        <v>0</v>
      </c>
      <c r="Q117" s="10">
        <f>SUM(Q111:Q112)</f>
        <v>0</v>
      </c>
      <c r="R117" s="10">
        <f>SUM(R111:R112)</f>
        <v>0</v>
      </c>
      <c r="S117" s="10">
        <f>SUM(S111:S116)</f>
        <v>4992</v>
      </c>
      <c r="T117" s="10"/>
      <c r="U117" s="17">
        <f>SUM(U111:U116)</f>
        <v>30215.699999999997</v>
      </c>
    </row>
    <row r="118" spans="1:21" x14ac:dyDescent="0.25">
      <c r="A118" s="1"/>
      <c r="B118" s="132"/>
      <c r="C118" s="13"/>
      <c r="D118" s="13"/>
      <c r="E118" s="15"/>
      <c r="F118" s="15" t="s">
        <v>13</v>
      </c>
      <c r="G118" s="91" t="s">
        <v>13</v>
      </c>
      <c r="H118" s="43"/>
      <c r="I118" s="12">
        <f>I117</f>
        <v>0</v>
      </c>
      <c r="J118" s="12">
        <f t="shared" ref="J118:U118" si="56">J117</f>
        <v>0</v>
      </c>
      <c r="K118" s="12">
        <f t="shared" si="56"/>
        <v>327</v>
      </c>
      <c r="L118" s="12">
        <f t="shared" si="56"/>
        <v>996</v>
      </c>
      <c r="M118" s="12">
        <f t="shared" si="56"/>
        <v>1671</v>
      </c>
      <c r="N118" s="12">
        <f t="shared" si="56"/>
        <v>981</v>
      </c>
      <c r="O118" s="12">
        <f t="shared" si="56"/>
        <v>1017</v>
      </c>
      <c r="P118" s="12">
        <f t="shared" si="56"/>
        <v>0</v>
      </c>
      <c r="Q118" s="12">
        <f t="shared" si="56"/>
        <v>0</v>
      </c>
      <c r="R118" s="12">
        <f t="shared" si="56"/>
        <v>0</v>
      </c>
      <c r="S118" s="12">
        <f t="shared" si="56"/>
        <v>4992</v>
      </c>
      <c r="T118" s="12">
        <f t="shared" si="56"/>
        <v>0</v>
      </c>
      <c r="U118" s="18">
        <f t="shared" si="56"/>
        <v>30215.699999999997</v>
      </c>
    </row>
    <row r="119" spans="1:21" ht="13.5" customHeight="1" x14ac:dyDescent="0.25">
      <c r="A119" s="1"/>
      <c r="B119" s="3"/>
      <c r="C119" s="1"/>
      <c r="D119" s="1"/>
      <c r="E119" s="36"/>
      <c r="F119" s="1"/>
      <c r="G119" s="87"/>
      <c r="H119" s="4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4" t="s">
        <v>12</v>
      </c>
      <c r="C120" s="5" t="s">
        <v>1</v>
      </c>
      <c r="D120" s="5" t="s">
        <v>16</v>
      </c>
      <c r="E120" s="37" t="s">
        <v>66</v>
      </c>
      <c r="F120" s="4" t="s">
        <v>0</v>
      </c>
      <c r="G120" s="88" t="s">
        <v>30</v>
      </c>
      <c r="H120" s="41" t="s">
        <v>2</v>
      </c>
      <c r="I120" s="5" t="s">
        <v>15</v>
      </c>
      <c r="J120" s="5" t="s">
        <v>3</v>
      </c>
      <c r="K120" s="5" t="s">
        <v>4</v>
      </c>
      <c r="L120" s="5" t="s">
        <v>5</v>
      </c>
      <c r="M120" s="5" t="s">
        <v>6</v>
      </c>
      <c r="N120" s="5" t="s">
        <v>7</v>
      </c>
      <c r="O120" s="5" t="s">
        <v>8</v>
      </c>
      <c r="P120" s="5" t="s">
        <v>25</v>
      </c>
      <c r="Q120" s="5" t="s">
        <v>26</v>
      </c>
      <c r="R120" s="5" t="s">
        <v>27</v>
      </c>
      <c r="S120" s="6" t="s">
        <v>9</v>
      </c>
      <c r="T120" s="49" t="s">
        <v>29</v>
      </c>
      <c r="U120" s="6" t="s">
        <v>28</v>
      </c>
    </row>
    <row r="121" spans="1:21" ht="13.8" customHeight="1" x14ac:dyDescent="0.25">
      <c r="A121" s="1"/>
      <c r="B121" s="130" t="s">
        <v>82</v>
      </c>
      <c r="C121" s="133">
        <v>4500459357</v>
      </c>
      <c r="D121" s="136" t="s">
        <v>83</v>
      </c>
      <c r="E121" s="37">
        <v>507209</v>
      </c>
      <c r="F121" s="51" t="s">
        <v>46</v>
      </c>
      <c r="G121" s="92" t="s">
        <v>56</v>
      </c>
      <c r="H121" s="139">
        <v>44615</v>
      </c>
      <c r="I121" s="7"/>
      <c r="J121" s="6"/>
      <c r="K121" s="6">
        <v>181</v>
      </c>
      <c r="L121" s="6">
        <v>549</v>
      </c>
      <c r="M121" s="6">
        <v>664</v>
      </c>
      <c r="N121" s="6">
        <v>376</v>
      </c>
      <c r="O121" s="6">
        <v>133</v>
      </c>
      <c r="P121" s="6"/>
      <c r="Q121" s="6"/>
      <c r="R121" s="6"/>
      <c r="S121" s="6">
        <f t="shared" ref="S121" si="57">SUM(K121:R121)</f>
        <v>1903</v>
      </c>
      <c r="T121" s="14">
        <v>5.9</v>
      </c>
      <c r="U121" s="14">
        <f t="shared" ref="U121:U123" si="58">T121*S121</f>
        <v>11227.7</v>
      </c>
    </row>
    <row r="122" spans="1:21" x14ac:dyDescent="0.25">
      <c r="A122" s="1"/>
      <c r="B122" s="131"/>
      <c r="C122" s="134"/>
      <c r="D122" s="138"/>
      <c r="E122" s="37">
        <v>507209</v>
      </c>
      <c r="F122" s="51" t="s">
        <v>86</v>
      </c>
      <c r="G122" s="89" t="s">
        <v>77</v>
      </c>
      <c r="H122" s="140"/>
      <c r="I122" s="7"/>
      <c r="J122" s="6"/>
      <c r="K122" s="6">
        <v>168</v>
      </c>
      <c r="L122" s="6">
        <v>512</v>
      </c>
      <c r="M122" s="6">
        <v>620</v>
      </c>
      <c r="N122" s="6">
        <v>349</v>
      </c>
      <c r="O122" s="6">
        <v>122</v>
      </c>
      <c r="P122" s="6"/>
      <c r="Q122" s="6"/>
      <c r="R122" s="6"/>
      <c r="S122" s="6">
        <f t="shared" ref="S122:S123" si="59">SUM(K122:R122)</f>
        <v>1771</v>
      </c>
      <c r="T122" s="14">
        <v>6.05</v>
      </c>
      <c r="U122" s="14">
        <f t="shared" si="58"/>
        <v>10714.55</v>
      </c>
    </row>
    <row r="123" spans="1:21" x14ac:dyDescent="0.25">
      <c r="A123" s="1"/>
      <c r="B123" s="131"/>
      <c r="C123" s="134"/>
      <c r="D123" s="137"/>
      <c r="E123" s="37">
        <v>507209</v>
      </c>
      <c r="F123" s="51" t="s">
        <v>87</v>
      </c>
      <c r="G123" s="89" t="s">
        <v>79</v>
      </c>
      <c r="H123" s="140"/>
      <c r="I123" s="7"/>
      <c r="J123" s="6"/>
      <c r="K123" s="6">
        <v>162</v>
      </c>
      <c r="L123" s="6">
        <v>491</v>
      </c>
      <c r="M123" s="6">
        <v>595</v>
      </c>
      <c r="N123" s="6">
        <v>335</v>
      </c>
      <c r="O123" s="6">
        <v>117</v>
      </c>
      <c r="P123" s="6"/>
      <c r="Q123" s="6"/>
      <c r="R123" s="6"/>
      <c r="S123" s="6">
        <f t="shared" si="59"/>
        <v>1700</v>
      </c>
      <c r="T123" s="14">
        <v>8</v>
      </c>
      <c r="U123" s="14">
        <f t="shared" si="58"/>
        <v>13600</v>
      </c>
    </row>
    <row r="124" spans="1:21" x14ac:dyDescent="0.25">
      <c r="A124" s="1"/>
      <c r="B124" s="131"/>
      <c r="C124" s="135"/>
      <c r="D124" s="9"/>
      <c r="E124" s="38" t="s">
        <v>9</v>
      </c>
      <c r="F124" s="8"/>
      <c r="G124" s="90"/>
      <c r="H124" s="141"/>
      <c r="I124" s="9"/>
      <c r="J124" s="10"/>
      <c r="K124" s="10">
        <f>SUM(K121:K121)</f>
        <v>181</v>
      </c>
      <c r="L124" s="10">
        <f>SUM(L121:L121)</f>
        <v>549</v>
      </c>
      <c r="M124" s="10">
        <f>SUM(M121:M121)</f>
        <v>664</v>
      </c>
      <c r="N124" s="10">
        <f>SUM(N121:N121)</f>
        <v>376</v>
      </c>
      <c r="O124" s="10">
        <f>SUM(O121:O121)</f>
        <v>133</v>
      </c>
      <c r="P124" s="10"/>
      <c r="Q124" s="10"/>
      <c r="R124" s="10"/>
      <c r="S124" s="10">
        <f>SUM(S121:S123)</f>
        <v>5374</v>
      </c>
      <c r="T124" s="10"/>
      <c r="U124" s="17">
        <f>SUM(U121:U123)</f>
        <v>35542.25</v>
      </c>
    </row>
    <row r="125" spans="1:21" x14ac:dyDescent="0.25">
      <c r="A125" s="1"/>
      <c r="B125" s="132"/>
      <c r="C125" s="13"/>
      <c r="D125" s="13"/>
      <c r="E125" s="15"/>
      <c r="F125" s="15" t="s">
        <v>13</v>
      </c>
      <c r="G125" s="91" t="s">
        <v>13</v>
      </c>
      <c r="H125" s="43"/>
      <c r="I125" s="12">
        <f>I124</f>
        <v>0</v>
      </c>
      <c r="J125" s="12">
        <f t="shared" ref="J125:U125" si="60">J124</f>
        <v>0</v>
      </c>
      <c r="K125" s="12">
        <f t="shared" si="60"/>
        <v>181</v>
      </c>
      <c r="L125" s="12">
        <f t="shared" si="60"/>
        <v>549</v>
      </c>
      <c r="M125" s="12">
        <f t="shared" si="60"/>
        <v>664</v>
      </c>
      <c r="N125" s="12">
        <f t="shared" si="60"/>
        <v>376</v>
      </c>
      <c r="O125" s="12">
        <f t="shared" si="60"/>
        <v>133</v>
      </c>
      <c r="P125" s="12">
        <f t="shared" si="60"/>
        <v>0</v>
      </c>
      <c r="Q125" s="12">
        <f t="shared" si="60"/>
        <v>0</v>
      </c>
      <c r="R125" s="12">
        <f t="shared" si="60"/>
        <v>0</v>
      </c>
      <c r="S125" s="12">
        <f t="shared" si="60"/>
        <v>5374</v>
      </c>
      <c r="T125" s="12">
        <f t="shared" si="60"/>
        <v>0</v>
      </c>
      <c r="U125" s="18">
        <f t="shared" si="60"/>
        <v>35542.25</v>
      </c>
    </row>
    <row r="126" spans="1:21" ht="13.2" customHeight="1" x14ac:dyDescent="0.25">
      <c r="A126" s="1"/>
      <c r="B126" s="3"/>
      <c r="C126" s="1"/>
      <c r="D126" s="1"/>
      <c r="E126" s="36"/>
      <c r="F126" s="1"/>
      <c r="G126" s="87"/>
      <c r="H126" s="4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4" t="s">
        <v>12</v>
      </c>
      <c r="C127" s="5" t="s">
        <v>1</v>
      </c>
      <c r="D127" s="5" t="s">
        <v>16</v>
      </c>
      <c r="E127" s="37" t="s">
        <v>66</v>
      </c>
      <c r="F127" s="4" t="s">
        <v>0</v>
      </c>
      <c r="G127" s="88" t="s">
        <v>30</v>
      </c>
      <c r="H127" s="41" t="s">
        <v>2</v>
      </c>
      <c r="I127" s="5" t="s">
        <v>15</v>
      </c>
      <c r="J127" s="5" t="s">
        <v>3</v>
      </c>
      <c r="K127" s="5" t="s">
        <v>4</v>
      </c>
      <c r="L127" s="5" t="s">
        <v>5</v>
      </c>
      <c r="M127" s="5" t="s">
        <v>6</v>
      </c>
      <c r="N127" s="5" t="s">
        <v>7</v>
      </c>
      <c r="O127" s="5" t="s">
        <v>8</v>
      </c>
      <c r="P127" s="5" t="s">
        <v>25</v>
      </c>
      <c r="Q127" s="5" t="s">
        <v>26</v>
      </c>
      <c r="R127" s="5" t="s">
        <v>27</v>
      </c>
      <c r="S127" s="6" t="s">
        <v>9</v>
      </c>
      <c r="T127" s="6" t="s">
        <v>29</v>
      </c>
      <c r="U127" s="6" t="s">
        <v>28</v>
      </c>
    </row>
    <row r="128" spans="1:21" ht="14.4" customHeight="1" x14ac:dyDescent="0.25">
      <c r="A128" s="1"/>
      <c r="B128" s="130" t="s">
        <v>48</v>
      </c>
      <c r="C128" s="133">
        <v>4500459364</v>
      </c>
      <c r="D128" s="136" t="s">
        <v>52</v>
      </c>
      <c r="E128" s="37">
        <v>506896</v>
      </c>
      <c r="F128" s="52" t="s">
        <v>35</v>
      </c>
      <c r="G128" s="89" t="s">
        <v>72</v>
      </c>
      <c r="H128" s="139">
        <v>44629</v>
      </c>
      <c r="I128" s="7"/>
      <c r="J128" s="6"/>
      <c r="K128" s="6">
        <v>32</v>
      </c>
      <c r="L128" s="6">
        <v>78</v>
      </c>
      <c r="M128" s="6">
        <v>123</v>
      </c>
      <c r="N128" s="6">
        <v>93</v>
      </c>
      <c r="O128" s="6">
        <v>63</v>
      </c>
      <c r="P128" s="6"/>
      <c r="Q128" s="6"/>
      <c r="R128" s="6"/>
      <c r="S128" s="6">
        <f>SUM(K128:R128)</f>
        <v>389</v>
      </c>
      <c r="T128" s="14">
        <v>5.89</v>
      </c>
      <c r="U128" s="14">
        <f>T128*S128</f>
        <v>2291.21</v>
      </c>
    </row>
    <row r="129" spans="1:21" x14ac:dyDescent="0.25">
      <c r="A129" s="1"/>
      <c r="B129" s="131"/>
      <c r="C129" s="134"/>
      <c r="D129" s="138"/>
      <c r="E129" s="37">
        <v>506896</v>
      </c>
      <c r="F129" s="51" t="s">
        <v>38</v>
      </c>
      <c r="G129" s="89" t="s">
        <v>71</v>
      </c>
      <c r="H129" s="140"/>
      <c r="I129" s="7"/>
      <c r="J129" s="6"/>
      <c r="K129" s="6">
        <v>54</v>
      </c>
      <c r="L129" s="6">
        <v>138</v>
      </c>
      <c r="M129" s="6">
        <v>219</v>
      </c>
      <c r="N129" s="6">
        <v>165</v>
      </c>
      <c r="O129" s="6">
        <v>111</v>
      </c>
      <c r="P129" s="6"/>
      <c r="Q129" s="6"/>
      <c r="R129" s="6"/>
      <c r="S129" s="6">
        <f t="shared" ref="S129:S133" si="61">SUM(K129:R129)</f>
        <v>687</v>
      </c>
      <c r="T129" s="14">
        <v>5.89</v>
      </c>
      <c r="U129" s="14">
        <f t="shared" ref="U129:U133" si="62">T129*S129</f>
        <v>4046.43</v>
      </c>
    </row>
    <row r="130" spans="1:21" x14ac:dyDescent="0.25">
      <c r="A130" s="1"/>
      <c r="B130" s="131"/>
      <c r="C130" s="134"/>
      <c r="D130" s="138"/>
      <c r="E130" s="37">
        <v>507209</v>
      </c>
      <c r="F130" s="51" t="s">
        <v>44</v>
      </c>
      <c r="G130" s="89" t="s">
        <v>61</v>
      </c>
      <c r="H130" s="142"/>
      <c r="I130" s="7"/>
      <c r="J130" s="6"/>
      <c r="K130" s="6">
        <v>24</v>
      </c>
      <c r="L130" s="6">
        <v>60</v>
      </c>
      <c r="M130" s="6">
        <v>96</v>
      </c>
      <c r="N130" s="6">
        <v>72</v>
      </c>
      <c r="O130" s="6">
        <v>48</v>
      </c>
      <c r="P130" s="6"/>
      <c r="Q130" s="6"/>
      <c r="R130" s="6"/>
      <c r="S130" s="6">
        <f t="shared" si="61"/>
        <v>300</v>
      </c>
      <c r="T130" s="14">
        <v>6.11</v>
      </c>
      <c r="U130" s="14">
        <f t="shared" si="62"/>
        <v>1833</v>
      </c>
    </row>
    <row r="131" spans="1:21" x14ac:dyDescent="0.25">
      <c r="A131" s="1"/>
      <c r="B131" s="131"/>
      <c r="C131" s="134"/>
      <c r="D131" s="138"/>
      <c r="E131" s="37">
        <v>507209</v>
      </c>
      <c r="F131" s="51" t="s">
        <v>46</v>
      </c>
      <c r="G131" s="89" t="s">
        <v>56</v>
      </c>
      <c r="H131" s="142"/>
      <c r="I131" s="7"/>
      <c r="J131" s="6"/>
      <c r="K131" s="6">
        <v>42</v>
      </c>
      <c r="L131" s="6">
        <v>108</v>
      </c>
      <c r="M131" s="6">
        <v>174</v>
      </c>
      <c r="N131" s="6">
        <v>129</v>
      </c>
      <c r="O131" s="6">
        <v>87</v>
      </c>
      <c r="P131" s="6"/>
      <c r="Q131" s="6"/>
      <c r="R131" s="6"/>
      <c r="S131" s="6">
        <f t="shared" si="61"/>
        <v>540</v>
      </c>
      <c r="T131" s="14">
        <v>6.19</v>
      </c>
      <c r="U131" s="14">
        <f t="shared" si="62"/>
        <v>3342.6000000000004</v>
      </c>
    </row>
    <row r="132" spans="1:21" x14ac:dyDescent="0.25">
      <c r="A132" s="1"/>
      <c r="B132" s="131"/>
      <c r="C132" s="134"/>
      <c r="D132" s="138"/>
      <c r="E132" s="37">
        <v>507209</v>
      </c>
      <c r="F132" s="51" t="s">
        <v>47</v>
      </c>
      <c r="G132" s="89" t="s">
        <v>57</v>
      </c>
      <c r="H132" s="142"/>
      <c r="I132" s="7"/>
      <c r="J132" s="6"/>
      <c r="K132" s="6">
        <v>51</v>
      </c>
      <c r="L132" s="6">
        <v>126</v>
      </c>
      <c r="M132" s="6">
        <v>201</v>
      </c>
      <c r="N132" s="6">
        <v>150</v>
      </c>
      <c r="O132" s="6">
        <v>99</v>
      </c>
      <c r="P132" s="6"/>
      <c r="Q132" s="6"/>
      <c r="R132" s="6"/>
      <c r="S132" s="6">
        <f t="shared" si="61"/>
        <v>627</v>
      </c>
      <c r="T132" s="14">
        <v>6.11</v>
      </c>
      <c r="U132" s="14">
        <f t="shared" si="62"/>
        <v>3830.9700000000003</v>
      </c>
    </row>
    <row r="133" spans="1:21" x14ac:dyDescent="0.25">
      <c r="A133" s="1"/>
      <c r="B133" s="131"/>
      <c r="C133" s="134"/>
      <c r="D133" s="138"/>
      <c r="E133" s="37">
        <v>507209</v>
      </c>
      <c r="F133" s="51" t="s">
        <v>45</v>
      </c>
      <c r="G133" s="89" t="s">
        <v>64</v>
      </c>
      <c r="H133" s="142"/>
      <c r="I133" s="7"/>
      <c r="J133" s="6"/>
      <c r="K133" s="6">
        <v>36</v>
      </c>
      <c r="L133" s="6">
        <v>90</v>
      </c>
      <c r="M133" s="6">
        <v>144</v>
      </c>
      <c r="N133" s="6">
        <v>108</v>
      </c>
      <c r="O133" s="6">
        <v>72</v>
      </c>
      <c r="P133" s="6"/>
      <c r="Q133" s="6"/>
      <c r="R133" s="6"/>
      <c r="S133" s="6">
        <f t="shared" si="61"/>
        <v>450</v>
      </c>
      <c r="T133" s="14">
        <v>6.19</v>
      </c>
      <c r="U133" s="14">
        <f t="shared" si="62"/>
        <v>2785.5</v>
      </c>
    </row>
    <row r="134" spans="1:21" x14ac:dyDescent="0.25">
      <c r="A134" s="1"/>
      <c r="B134" s="131"/>
      <c r="C134" s="134"/>
      <c r="D134" s="9"/>
      <c r="E134" s="38" t="s">
        <v>9</v>
      </c>
      <c r="F134" s="8"/>
      <c r="G134" s="90"/>
      <c r="H134" s="142"/>
      <c r="I134" s="9"/>
      <c r="J134" s="10"/>
      <c r="K134" s="10">
        <f>SUM(K128:K133)</f>
        <v>239</v>
      </c>
      <c r="L134" s="10">
        <f>SUM(L128:L133)</f>
        <v>600</v>
      </c>
      <c r="M134" s="10">
        <f>SUM(M128:M133)</f>
        <v>957</v>
      </c>
      <c r="N134" s="10">
        <f>SUM(N128:N133)</f>
        <v>717</v>
      </c>
      <c r="O134" s="10">
        <f>SUM(O128:O133)</f>
        <v>480</v>
      </c>
      <c r="P134" s="10">
        <f>SUM(P128:P129)</f>
        <v>0</v>
      </c>
      <c r="Q134" s="10">
        <f>SUM(Q128:Q129)</f>
        <v>0</v>
      </c>
      <c r="R134" s="10">
        <f>SUM(R128:R129)</f>
        <v>0</v>
      </c>
      <c r="S134" s="10">
        <f>SUM(S128:S133)</f>
        <v>2993</v>
      </c>
      <c r="T134" s="10"/>
      <c r="U134" s="17">
        <f>SUM(U128:U133)</f>
        <v>18129.71</v>
      </c>
    </row>
    <row r="135" spans="1:21" x14ac:dyDescent="0.25">
      <c r="A135" s="1"/>
      <c r="B135" s="132"/>
      <c r="C135" s="13"/>
      <c r="D135" s="13"/>
      <c r="E135" s="15"/>
      <c r="F135" s="15" t="s">
        <v>13</v>
      </c>
      <c r="G135" s="91" t="s">
        <v>13</v>
      </c>
      <c r="H135" s="43"/>
      <c r="I135" s="12">
        <f>I134</f>
        <v>0</v>
      </c>
      <c r="J135" s="12">
        <f t="shared" ref="J135" si="63">J134</f>
        <v>0</v>
      </c>
      <c r="K135" s="12">
        <f t="shared" ref="K135" si="64">K134</f>
        <v>239</v>
      </c>
      <c r="L135" s="12">
        <f t="shared" ref="L135" si="65">L134</f>
        <v>600</v>
      </c>
      <c r="M135" s="12">
        <f t="shared" ref="M135" si="66">M134</f>
        <v>957</v>
      </c>
      <c r="N135" s="12">
        <f t="shared" ref="N135" si="67">N134</f>
        <v>717</v>
      </c>
      <c r="O135" s="12">
        <f t="shared" ref="O135" si="68">O134</f>
        <v>480</v>
      </c>
      <c r="P135" s="12">
        <f t="shared" ref="P135" si="69">P134</f>
        <v>0</v>
      </c>
      <c r="Q135" s="12">
        <f t="shared" ref="Q135" si="70">Q134</f>
        <v>0</v>
      </c>
      <c r="R135" s="12">
        <f t="shared" ref="R135" si="71">R134</f>
        <v>0</v>
      </c>
      <c r="S135" s="12">
        <f t="shared" ref="S135" si="72">S134</f>
        <v>2993</v>
      </c>
      <c r="T135" s="12">
        <f t="shared" ref="T135" si="73">T134</f>
        <v>0</v>
      </c>
      <c r="U135" s="18">
        <f t="shared" ref="U135" si="74">U134</f>
        <v>18129.71</v>
      </c>
    </row>
    <row r="136" spans="1:21" ht="13.5" customHeight="1" x14ac:dyDescent="0.25">
      <c r="A136" s="1"/>
      <c r="B136" s="3"/>
      <c r="C136" s="1"/>
      <c r="D136" s="1"/>
      <c r="E136" s="36"/>
      <c r="F136" s="1"/>
      <c r="G136" s="87"/>
      <c r="H136" s="4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3.5" customHeight="1" x14ac:dyDescent="0.25">
      <c r="A137" s="1"/>
      <c r="B137" s="3"/>
      <c r="C137" s="1"/>
      <c r="D137" s="1"/>
      <c r="E137" s="36"/>
      <c r="F137" s="1"/>
      <c r="G137" s="87"/>
      <c r="H137" s="4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s="25" customFormat="1" x14ac:dyDescent="0.25">
      <c r="A138" s="19"/>
      <c r="B138" s="20"/>
      <c r="C138" s="21"/>
      <c r="D138" s="21"/>
      <c r="E138" s="20"/>
      <c r="F138" s="20"/>
      <c r="G138" s="93"/>
      <c r="H138" s="44"/>
      <c r="I138" s="22"/>
      <c r="J138" s="22"/>
      <c r="K138" s="23"/>
      <c r="L138" s="23"/>
      <c r="M138" s="23"/>
      <c r="N138" s="23"/>
      <c r="O138" s="23"/>
      <c r="P138" s="23"/>
      <c r="Q138" s="23"/>
      <c r="R138" s="23"/>
      <c r="S138" s="23"/>
      <c r="T138" s="22"/>
      <c r="U138" s="24"/>
    </row>
    <row r="139" spans="1:21" ht="13.5" customHeight="1" x14ac:dyDescent="0.25">
      <c r="A139" s="1"/>
      <c r="B139" s="3" t="s">
        <v>74</v>
      </c>
      <c r="C139" s="1"/>
      <c r="D139" s="1"/>
      <c r="E139" s="36"/>
      <c r="F139" s="1"/>
      <c r="G139" s="87"/>
      <c r="H139" s="4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26" t="s">
        <v>12</v>
      </c>
      <c r="C140" s="27" t="s">
        <v>1</v>
      </c>
      <c r="D140" s="27" t="s">
        <v>16</v>
      </c>
      <c r="E140" s="33" t="s">
        <v>66</v>
      </c>
      <c r="F140" s="26" t="s">
        <v>0</v>
      </c>
      <c r="G140" s="94" t="s">
        <v>30</v>
      </c>
      <c r="H140" s="45" t="s">
        <v>2</v>
      </c>
      <c r="I140" s="27" t="s">
        <v>15</v>
      </c>
      <c r="J140" s="27" t="s">
        <v>3</v>
      </c>
      <c r="K140" s="27" t="s">
        <v>4</v>
      </c>
      <c r="L140" s="27" t="s">
        <v>5</v>
      </c>
      <c r="M140" s="27" t="s">
        <v>6</v>
      </c>
      <c r="N140" s="27" t="s">
        <v>7</v>
      </c>
      <c r="O140" s="27" t="s">
        <v>8</v>
      </c>
      <c r="P140" s="27" t="s">
        <v>25</v>
      </c>
      <c r="Q140" s="27" t="s">
        <v>26</v>
      </c>
      <c r="R140" s="27" t="s">
        <v>27</v>
      </c>
      <c r="S140" s="28" t="s">
        <v>9</v>
      </c>
      <c r="T140" s="28" t="s">
        <v>29</v>
      </c>
      <c r="U140" s="28" t="s">
        <v>28</v>
      </c>
    </row>
    <row r="141" spans="1:21" ht="14.4" customHeight="1" x14ac:dyDescent="0.25">
      <c r="A141" s="1"/>
      <c r="B141" s="147" t="s">
        <v>48</v>
      </c>
      <c r="C141" s="154"/>
      <c r="D141" s="143" t="s">
        <v>52</v>
      </c>
      <c r="E141" s="33">
        <v>506896</v>
      </c>
      <c r="F141" s="29" t="s">
        <v>35</v>
      </c>
      <c r="G141" s="95" t="s">
        <v>72</v>
      </c>
      <c r="H141" s="151"/>
      <c r="I141" s="30"/>
      <c r="J141" s="28"/>
      <c r="K141" s="28">
        <f>K4+K42+K52+K62+K81+K101+K111+K128</f>
        <v>393</v>
      </c>
      <c r="L141" s="28">
        <f t="shared" ref="L141:R141" si="75">L4+L42+L52+L62+L81+L101+L111+L128</f>
        <v>1003</v>
      </c>
      <c r="M141" s="28">
        <f t="shared" si="75"/>
        <v>1457</v>
      </c>
      <c r="N141" s="28">
        <f t="shared" si="75"/>
        <v>1097</v>
      </c>
      <c r="O141" s="28">
        <f t="shared" si="75"/>
        <v>608</v>
      </c>
      <c r="P141" s="28">
        <f t="shared" si="75"/>
        <v>0</v>
      </c>
      <c r="Q141" s="28">
        <f t="shared" si="75"/>
        <v>0</v>
      </c>
      <c r="R141" s="28">
        <f t="shared" si="75"/>
        <v>0</v>
      </c>
      <c r="S141" s="28">
        <f>SUM(K141:R141)</f>
        <v>4558</v>
      </c>
      <c r="T141" s="86">
        <v>5.6</v>
      </c>
      <c r="U141" s="31">
        <f>T141*S141</f>
        <v>25524.799999999999</v>
      </c>
    </row>
    <row r="142" spans="1:21" x14ac:dyDescent="0.25">
      <c r="A142" s="1"/>
      <c r="B142" s="148"/>
      <c r="C142" s="155"/>
      <c r="D142" s="144"/>
      <c r="E142" s="33">
        <v>506896</v>
      </c>
      <c r="F142" s="26" t="s">
        <v>36</v>
      </c>
      <c r="G142" s="95" t="s">
        <v>70</v>
      </c>
      <c r="H142" s="152"/>
      <c r="I142" s="30"/>
      <c r="J142" s="28"/>
      <c r="K142" s="28">
        <f>K5</f>
        <v>167</v>
      </c>
      <c r="L142" s="28">
        <f t="shared" ref="L142:R142" si="76">L5</f>
        <v>162</v>
      </c>
      <c r="M142" s="28">
        <f t="shared" si="76"/>
        <v>122</v>
      </c>
      <c r="N142" s="28">
        <f t="shared" si="76"/>
        <v>125</v>
      </c>
      <c r="O142" s="28">
        <f t="shared" si="76"/>
        <v>94</v>
      </c>
      <c r="P142" s="28">
        <f t="shared" si="76"/>
        <v>0</v>
      </c>
      <c r="Q142" s="28">
        <f t="shared" si="76"/>
        <v>0</v>
      </c>
      <c r="R142" s="28">
        <f t="shared" si="76"/>
        <v>0</v>
      </c>
      <c r="S142" s="28">
        <f t="shared" ref="S142:S160" si="77">SUM(K142:R142)</f>
        <v>670</v>
      </c>
      <c r="T142" s="86">
        <v>5.84</v>
      </c>
      <c r="U142" s="31">
        <f t="shared" ref="U142:U160" si="78">T142*S142</f>
        <v>3912.7999999999997</v>
      </c>
    </row>
    <row r="143" spans="1:21" x14ac:dyDescent="0.25">
      <c r="A143" s="1"/>
      <c r="B143" s="148"/>
      <c r="C143" s="155"/>
      <c r="D143" s="144"/>
      <c r="E143" s="33">
        <v>506896</v>
      </c>
      <c r="F143" s="26" t="s">
        <v>37</v>
      </c>
      <c r="G143" s="95" t="s">
        <v>54</v>
      </c>
      <c r="H143" s="152"/>
      <c r="I143" s="30"/>
      <c r="J143" s="28"/>
      <c r="K143" s="28">
        <f t="shared" ref="K143:R143" si="79">K6+K34+K82</f>
        <v>154</v>
      </c>
      <c r="L143" s="28">
        <f t="shared" si="79"/>
        <v>467</v>
      </c>
      <c r="M143" s="28">
        <f t="shared" si="79"/>
        <v>558</v>
      </c>
      <c r="N143" s="28">
        <f t="shared" si="79"/>
        <v>321</v>
      </c>
      <c r="O143" s="28">
        <f t="shared" si="79"/>
        <v>116</v>
      </c>
      <c r="P143" s="28">
        <f t="shared" si="79"/>
        <v>0</v>
      </c>
      <c r="Q143" s="28">
        <f t="shared" si="79"/>
        <v>0</v>
      </c>
      <c r="R143" s="28">
        <f t="shared" si="79"/>
        <v>0</v>
      </c>
      <c r="S143" s="28">
        <f t="shared" si="77"/>
        <v>1616</v>
      </c>
      <c r="T143" s="86">
        <v>6.9</v>
      </c>
      <c r="U143" s="31">
        <f t="shared" si="78"/>
        <v>11150.400000000001</v>
      </c>
    </row>
    <row r="144" spans="1:21" x14ac:dyDescent="0.25">
      <c r="A144" s="1"/>
      <c r="B144" s="148"/>
      <c r="C144" s="155"/>
      <c r="D144" s="144"/>
      <c r="E144" s="33">
        <v>506896</v>
      </c>
      <c r="F144" s="26" t="s">
        <v>38</v>
      </c>
      <c r="G144" s="95" t="s">
        <v>71</v>
      </c>
      <c r="H144" s="152"/>
      <c r="I144" s="30"/>
      <c r="J144" s="28"/>
      <c r="K144" s="28">
        <f t="shared" ref="K144:R144" si="80">K7+K35+K43+K53+K63+K83+K102+K112+K129</f>
        <v>787</v>
      </c>
      <c r="L144" s="28">
        <f t="shared" si="80"/>
        <v>2397</v>
      </c>
      <c r="M144" s="28">
        <f t="shared" si="80"/>
        <v>3147</v>
      </c>
      <c r="N144" s="28">
        <f t="shared" si="80"/>
        <v>1860</v>
      </c>
      <c r="O144" s="28">
        <f t="shared" si="80"/>
        <v>1051</v>
      </c>
      <c r="P144" s="28">
        <f t="shared" si="80"/>
        <v>0</v>
      </c>
      <c r="Q144" s="28">
        <f t="shared" si="80"/>
        <v>0</v>
      </c>
      <c r="R144" s="28">
        <f t="shared" si="80"/>
        <v>0</v>
      </c>
      <c r="S144" s="28">
        <f t="shared" si="77"/>
        <v>9242</v>
      </c>
      <c r="T144" s="86">
        <v>5.6</v>
      </c>
      <c r="U144" s="31">
        <f t="shared" si="78"/>
        <v>51755.199999999997</v>
      </c>
    </row>
    <row r="145" spans="1:21" x14ac:dyDescent="0.25">
      <c r="A145" s="1"/>
      <c r="B145" s="148"/>
      <c r="C145" s="155"/>
      <c r="D145" s="144"/>
      <c r="E145" s="33">
        <v>506896</v>
      </c>
      <c r="F145" s="26" t="s">
        <v>39</v>
      </c>
      <c r="G145" s="95" t="s">
        <v>55</v>
      </c>
      <c r="H145" s="153"/>
      <c r="I145" s="30"/>
      <c r="J145" s="28"/>
      <c r="K145" s="28">
        <f>K8+K84</f>
        <v>252</v>
      </c>
      <c r="L145" s="28">
        <f t="shared" ref="L145:R145" si="81">L8+L84</f>
        <v>764</v>
      </c>
      <c r="M145" s="28">
        <f t="shared" si="81"/>
        <v>924</v>
      </c>
      <c r="N145" s="28">
        <f t="shared" si="81"/>
        <v>524</v>
      </c>
      <c r="O145" s="28">
        <f t="shared" si="81"/>
        <v>186</v>
      </c>
      <c r="P145" s="28">
        <f t="shared" si="81"/>
        <v>0</v>
      </c>
      <c r="Q145" s="28">
        <f t="shared" si="81"/>
        <v>0</v>
      </c>
      <c r="R145" s="28">
        <f t="shared" si="81"/>
        <v>0</v>
      </c>
      <c r="S145" s="28">
        <f t="shared" si="77"/>
        <v>2650</v>
      </c>
      <c r="T145" s="86">
        <v>7.15</v>
      </c>
      <c r="U145" s="31">
        <f t="shared" si="78"/>
        <v>18947.5</v>
      </c>
    </row>
    <row r="146" spans="1:21" x14ac:dyDescent="0.25">
      <c r="A146" s="1"/>
      <c r="B146" s="148"/>
      <c r="C146" s="155"/>
      <c r="D146" s="144"/>
      <c r="E146" s="33">
        <v>506896</v>
      </c>
      <c r="F146" s="26" t="s">
        <v>40</v>
      </c>
      <c r="G146" s="95" t="s">
        <v>73</v>
      </c>
      <c r="H146" s="153"/>
      <c r="I146" s="30"/>
      <c r="J146" s="28"/>
      <c r="K146" s="28">
        <f>K9+K85</f>
        <v>261</v>
      </c>
      <c r="L146" s="28">
        <f t="shared" ref="L146:R146" si="82">L9+L85</f>
        <v>979</v>
      </c>
      <c r="M146" s="28">
        <f t="shared" si="82"/>
        <v>1096</v>
      </c>
      <c r="N146" s="28">
        <f t="shared" si="82"/>
        <v>539</v>
      </c>
      <c r="O146" s="28">
        <f t="shared" si="82"/>
        <v>276</v>
      </c>
      <c r="P146" s="28">
        <f t="shared" si="82"/>
        <v>0</v>
      </c>
      <c r="Q146" s="28">
        <f t="shared" si="82"/>
        <v>0</v>
      </c>
      <c r="R146" s="28">
        <f t="shared" si="82"/>
        <v>0</v>
      </c>
      <c r="S146" s="28">
        <f t="shared" si="77"/>
        <v>3151</v>
      </c>
      <c r="T146" s="86">
        <v>5.84</v>
      </c>
      <c r="U146" s="31">
        <f t="shared" si="78"/>
        <v>18401.84</v>
      </c>
    </row>
    <row r="147" spans="1:21" x14ac:dyDescent="0.25">
      <c r="A147" s="1"/>
      <c r="B147" s="148"/>
      <c r="C147" s="155"/>
      <c r="D147" s="144"/>
      <c r="E147" s="33">
        <v>506896</v>
      </c>
      <c r="F147" s="26" t="s">
        <v>41</v>
      </c>
      <c r="G147" s="95" t="s">
        <v>53</v>
      </c>
      <c r="H147" s="153"/>
      <c r="I147" s="30"/>
      <c r="J147" s="28"/>
      <c r="K147" s="28">
        <f>K10+K36</f>
        <v>40</v>
      </c>
      <c r="L147" s="28">
        <f t="shared" ref="L147:R147" si="83">L10+L36</f>
        <v>111</v>
      </c>
      <c r="M147" s="28">
        <f t="shared" si="83"/>
        <v>129</v>
      </c>
      <c r="N147" s="28">
        <f t="shared" si="83"/>
        <v>71</v>
      </c>
      <c r="O147" s="28">
        <f t="shared" si="83"/>
        <v>25</v>
      </c>
      <c r="P147" s="28">
        <f t="shared" si="83"/>
        <v>0</v>
      </c>
      <c r="Q147" s="28">
        <f t="shared" si="83"/>
        <v>0</v>
      </c>
      <c r="R147" s="28">
        <f t="shared" si="83"/>
        <v>0</v>
      </c>
      <c r="S147" s="28">
        <f t="shared" si="77"/>
        <v>376</v>
      </c>
      <c r="T147" s="86">
        <v>6.9</v>
      </c>
      <c r="U147" s="31">
        <f t="shared" si="78"/>
        <v>2594.4</v>
      </c>
    </row>
    <row r="148" spans="1:21" x14ac:dyDescent="0.25">
      <c r="A148" s="1"/>
      <c r="B148" s="148"/>
      <c r="C148" s="155"/>
      <c r="D148" s="144"/>
      <c r="E148" s="33">
        <v>506896</v>
      </c>
      <c r="F148" s="85" t="s">
        <v>85</v>
      </c>
      <c r="G148" s="95" t="s">
        <v>75</v>
      </c>
      <c r="H148" s="153"/>
      <c r="I148" s="30"/>
      <c r="J148" s="28"/>
      <c r="K148" s="28">
        <v>12</v>
      </c>
      <c r="L148" s="28">
        <v>24</v>
      </c>
      <c r="M148" s="28">
        <v>24</v>
      </c>
      <c r="N148" s="28">
        <v>12</v>
      </c>
      <c r="O148" s="28">
        <v>0</v>
      </c>
      <c r="P148" s="28">
        <v>0</v>
      </c>
      <c r="Q148" s="28">
        <v>0</v>
      </c>
      <c r="R148" s="28">
        <v>0</v>
      </c>
      <c r="S148" s="28">
        <f t="shared" si="77"/>
        <v>72</v>
      </c>
      <c r="T148" s="86">
        <v>6.96</v>
      </c>
      <c r="U148" s="31">
        <f t="shared" si="78"/>
        <v>501.12</v>
      </c>
    </row>
    <row r="149" spans="1:21" x14ac:dyDescent="0.25">
      <c r="A149" s="1"/>
      <c r="B149" s="148"/>
      <c r="C149" s="155"/>
      <c r="D149" s="144"/>
      <c r="E149" s="33">
        <v>507209</v>
      </c>
      <c r="F149" s="26" t="s">
        <v>47</v>
      </c>
      <c r="G149" s="95" t="s">
        <v>57</v>
      </c>
      <c r="H149" s="153"/>
      <c r="I149" s="30"/>
      <c r="J149" s="28"/>
      <c r="K149" s="28">
        <f>K46+K56+K66+K73+K105+K115+K132</f>
        <v>402</v>
      </c>
      <c r="L149" s="28">
        <f t="shared" ref="L149:R149" si="84">L46+L56+L66+L73+L105+L115+L132</f>
        <v>1008</v>
      </c>
      <c r="M149" s="28">
        <f t="shared" si="84"/>
        <v>1590</v>
      </c>
      <c r="N149" s="28">
        <f t="shared" si="84"/>
        <v>1188</v>
      </c>
      <c r="O149" s="28">
        <f t="shared" si="84"/>
        <v>786</v>
      </c>
      <c r="P149" s="28">
        <f t="shared" si="84"/>
        <v>0</v>
      </c>
      <c r="Q149" s="28">
        <f t="shared" si="84"/>
        <v>0</v>
      </c>
      <c r="R149" s="28">
        <f t="shared" si="84"/>
        <v>0</v>
      </c>
      <c r="S149" s="28">
        <f t="shared" si="77"/>
        <v>4974</v>
      </c>
      <c r="T149" s="86">
        <v>5.82</v>
      </c>
      <c r="U149" s="31">
        <f t="shared" si="78"/>
        <v>28948.68</v>
      </c>
    </row>
    <row r="150" spans="1:21" x14ac:dyDescent="0.25">
      <c r="A150" s="1"/>
      <c r="B150" s="148"/>
      <c r="C150" s="155"/>
      <c r="D150" s="144"/>
      <c r="E150" s="33">
        <v>507209</v>
      </c>
      <c r="F150" s="26" t="s">
        <v>42</v>
      </c>
      <c r="G150" s="95" t="s">
        <v>59</v>
      </c>
      <c r="H150" s="153"/>
      <c r="I150" s="30"/>
      <c r="J150" s="28"/>
      <c r="K150" s="28">
        <f>K11+K86</f>
        <v>130</v>
      </c>
      <c r="L150" s="28">
        <f t="shared" ref="L150:R150" si="85">L11+L86</f>
        <v>395</v>
      </c>
      <c r="M150" s="28">
        <f t="shared" si="85"/>
        <v>477</v>
      </c>
      <c r="N150" s="28">
        <f t="shared" si="85"/>
        <v>273</v>
      </c>
      <c r="O150" s="28">
        <f t="shared" si="85"/>
        <v>96</v>
      </c>
      <c r="P150" s="28">
        <f t="shared" si="85"/>
        <v>0</v>
      </c>
      <c r="Q150" s="28">
        <f t="shared" si="85"/>
        <v>0</v>
      </c>
      <c r="R150" s="28">
        <f t="shared" si="85"/>
        <v>0</v>
      </c>
      <c r="S150" s="28">
        <f t="shared" si="77"/>
        <v>1371</v>
      </c>
      <c r="T150" s="86">
        <v>5.82</v>
      </c>
      <c r="U150" s="31">
        <f t="shared" si="78"/>
        <v>7979.22</v>
      </c>
    </row>
    <row r="151" spans="1:21" x14ac:dyDescent="0.25">
      <c r="A151" s="1"/>
      <c r="B151" s="148"/>
      <c r="C151" s="155"/>
      <c r="D151" s="144"/>
      <c r="E151" s="33">
        <v>507209</v>
      </c>
      <c r="F151" s="26" t="s">
        <v>43</v>
      </c>
      <c r="G151" s="95" t="s">
        <v>62</v>
      </c>
      <c r="H151" s="153"/>
      <c r="I151" s="30"/>
      <c r="J151" s="28"/>
      <c r="K151" s="28">
        <f>K12+K87</f>
        <v>124</v>
      </c>
      <c r="L151" s="28">
        <f t="shared" ref="L151:R151" si="86">L12+L87</f>
        <v>374</v>
      </c>
      <c r="M151" s="28">
        <f t="shared" si="86"/>
        <v>454</v>
      </c>
      <c r="N151" s="28">
        <f t="shared" si="86"/>
        <v>258</v>
      </c>
      <c r="O151" s="28">
        <f t="shared" si="86"/>
        <v>90</v>
      </c>
      <c r="P151" s="28">
        <f t="shared" si="86"/>
        <v>0</v>
      </c>
      <c r="Q151" s="28">
        <f t="shared" si="86"/>
        <v>0</v>
      </c>
      <c r="R151" s="28">
        <f t="shared" si="86"/>
        <v>0</v>
      </c>
      <c r="S151" s="28">
        <f t="shared" si="77"/>
        <v>1300</v>
      </c>
      <c r="T151" s="86">
        <v>6.45</v>
      </c>
      <c r="U151" s="31">
        <f t="shared" si="78"/>
        <v>8385</v>
      </c>
    </row>
    <row r="152" spans="1:21" x14ac:dyDescent="0.25">
      <c r="A152" s="1"/>
      <c r="B152" s="148"/>
      <c r="C152" s="155"/>
      <c r="D152" s="144"/>
      <c r="E152" s="33">
        <v>507209</v>
      </c>
      <c r="F152" s="26" t="s">
        <v>44</v>
      </c>
      <c r="G152" s="95" t="s">
        <v>61</v>
      </c>
      <c r="H152" s="153"/>
      <c r="I152" s="30"/>
      <c r="J152" s="28"/>
      <c r="K152" s="28">
        <f t="shared" ref="K152:R152" si="87">K13+K44+K54+K64+K72+K88+K103+K113+K130</f>
        <v>408</v>
      </c>
      <c r="L152" s="28">
        <f t="shared" si="87"/>
        <v>1120</v>
      </c>
      <c r="M152" s="28">
        <f t="shared" si="87"/>
        <v>1533</v>
      </c>
      <c r="N152" s="28">
        <f t="shared" si="87"/>
        <v>1001</v>
      </c>
      <c r="O152" s="28">
        <f t="shared" si="87"/>
        <v>529</v>
      </c>
      <c r="P152" s="28">
        <f t="shared" si="87"/>
        <v>0</v>
      </c>
      <c r="Q152" s="28">
        <f t="shared" si="87"/>
        <v>0</v>
      </c>
      <c r="R152" s="28">
        <f t="shared" si="87"/>
        <v>0</v>
      </c>
      <c r="S152" s="28">
        <f t="shared" si="77"/>
        <v>4591</v>
      </c>
      <c r="T152" s="86">
        <v>5.82</v>
      </c>
      <c r="U152" s="31">
        <f t="shared" si="78"/>
        <v>26719.620000000003</v>
      </c>
    </row>
    <row r="153" spans="1:21" x14ac:dyDescent="0.25">
      <c r="A153" s="1"/>
      <c r="B153" s="148"/>
      <c r="C153" s="155"/>
      <c r="D153" s="144"/>
      <c r="E153" s="33">
        <v>507209</v>
      </c>
      <c r="F153" s="26" t="s">
        <v>46</v>
      </c>
      <c r="G153" s="95" t="s">
        <v>56</v>
      </c>
      <c r="H153" s="153"/>
      <c r="I153" s="30"/>
      <c r="J153" s="28"/>
      <c r="K153" s="28">
        <f t="shared" ref="K153:R153" si="88">K14+K45+K55+K65+K89+K104+K114+K121+K131</f>
        <v>886</v>
      </c>
      <c r="L153" s="28">
        <f t="shared" si="88"/>
        <v>2510</v>
      </c>
      <c r="M153" s="28">
        <f t="shared" si="88"/>
        <v>3365</v>
      </c>
      <c r="N153" s="28">
        <f t="shared" si="88"/>
        <v>2148</v>
      </c>
      <c r="O153" s="28">
        <f t="shared" si="88"/>
        <v>1074</v>
      </c>
      <c r="P153" s="28">
        <f t="shared" si="88"/>
        <v>0</v>
      </c>
      <c r="Q153" s="28">
        <f t="shared" si="88"/>
        <v>0</v>
      </c>
      <c r="R153" s="28">
        <f t="shared" si="88"/>
        <v>0</v>
      </c>
      <c r="S153" s="28">
        <f t="shared" si="77"/>
        <v>9983</v>
      </c>
      <c r="T153" s="86">
        <v>5.9</v>
      </c>
      <c r="U153" s="31">
        <f t="shared" si="78"/>
        <v>58899.700000000004</v>
      </c>
    </row>
    <row r="154" spans="1:21" x14ac:dyDescent="0.25">
      <c r="A154" s="1"/>
      <c r="B154" s="148"/>
      <c r="C154" s="155"/>
      <c r="D154" s="144"/>
      <c r="E154" s="33">
        <v>507209</v>
      </c>
      <c r="F154" s="26" t="s">
        <v>49</v>
      </c>
      <c r="G154" s="95" t="s">
        <v>63</v>
      </c>
      <c r="H154" s="153"/>
      <c r="I154" s="30"/>
      <c r="J154" s="28"/>
      <c r="K154" s="28">
        <f>K15</f>
        <v>91</v>
      </c>
      <c r="L154" s="28">
        <f t="shared" ref="L154:R154" si="89">L15</f>
        <v>275</v>
      </c>
      <c r="M154" s="28">
        <f t="shared" si="89"/>
        <v>336</v>
      </c>
      <c r="N154" s="28">
        <f t="shared" si="89"/>
        <v>190</v>
      </c>
      <c r="O154" s="28">
        <f t="shared" si="89"/>
        <v>69</v>
      </c>
      <c r="P154" s="28">
        <f t="shared" si="89"/>
        <v>0</v>
      </c>
      <c r="Q154" s="28">
        <f t="shared" si="89"/>
        <v>0</v>
      </c>
      <c r="R154" s="28">
        <f t="shared" si="89"/>
        <v>0</v>
      </c>
      <c r="S154" s="28">
        <f t="shared" si="77"/>
        <v>961</v>
      </c>
      <c r="T154" s="86">
        <v>5.95</v>
      </c>
      <c r="U154" s="31">
        <f t="shared" si="78"/>
        <v>5717.95</v>
      </c>
    </row>
    <row r="155" spans="1:21" x14ac:dyDescent="0.25">
      <c r="A155" s="1"/>
      <c r="B155" s="148"/>
      <c r="C155" s="155"/>
      <c r="D155" s="144"/>
      <c r="E155" s="33">
        <v>507209</v>
      </c>
      <c r="F155" s="26" t="s">
        <v>51</v>
      </c>
      <c r="G155" s="95" t="s">
        <v>60</v>
      </c>
      <c r="H155" s="153"/>
      <c r="I155" s="30"/>
      <c r="J155" s="28"/>
      <c r="K155" s="28">
        <f>K16</f>
        <v>71</v>
      </c>
      <c r="L155" s="28">
        <f t="shared" ref="L155:R155" si="90">L16</f>
        <v>217</v>
      </c>
      <c r="M155" s="28">
        <f t="shared" si="90"/>
        <v>262</v>
      </c>
      <c r="N155" s="28">
        <f t="shared" si="90"/>
        <v>148</v>
      </c>
      <c r="O155" s="28">
        <f t="shared" si="90"/>
        <v>52</v>
      </c>
      <c r="P155" s="28">
        <f t="shared" si="90"/>
        <v>0</v>
      </c>
      <c r="Q155" s="28">
        <f t="shared" si="90"/>
        <v>0</v>
      </c>
      <c r="R155" s="28">
        <f t="shared" si="90"/>
        <v>0</v>
      </c>
      <c r="S155" s="28">
        <f t="shared" si="77"/>
        <v>750</v>
      </c>
      <c r="T155" s="86">
        <v>5.82</v>
      </c>
      <c r="U155" s="31">
        <f t="shared" si="78"/>
        <v>4365</v>
      </c>
    </row>
    <row r="156" spans="1:21" x14ac:dyDescent="0.25">
      <c r="A156" s="1"/>
      <c r="B156" s="148"/>
      <c r="C156" s="155"/>
      <c r="D156" s="144"/>
      <c r="E156" s="33">
        <v>507209</v>
      </c>
      <c r="F156" s="26" t="s">
        <v>45</v>
      </c>
      <c r="G156" s="95" t="s">
        <v>64</v>
      </c>
      <c r="H156" s="153"/>
      <c r="I156" s="30"/>
      <c r="J156" s="28"/>
      <c r="K156" s="28">
        <f t="shared" ref="K156:R156" si="91">K17+K47+K57+K67+K90+K106+K116+K133</f>
        <v>383</v>
      </c>
      <c r="L156" s="28">
        <f t="shared" si="91"/>
        <v>1022</v>
      </c>
      <c r="M156" s="28">
        <f t="shared" si="91"/>
        <v>1507</v>
      </c>
      <c r="N156" s="28">
        <f t="shared" si="91"/>
        <v>1059</v>
      </c>
      <c r="O156" s="28">
        <f t="shared" si="91"/>
        <v>632</v>
      </c>
      <c r="P156" s="28">
        <f t="shared" si="91"/>
        <v>0</v>
      </c>
      <c r="Q156" s="28">
        <f t="shared" si="91"/>
        <v>0</v>
      </c>
      <c r="R156" s="28">
        <f t="shared" si="91"/>
        <v>0</v>
      </c>
      <c r="S156" s="28">
        <f t="shared" si="77"/>
        <v>4603</v>
      </c>
      <c r="T156" s="86">
        <v>5.9</v>
      </c>
      <c r="U156" s="31">
        <f t="shared" si="78"/>
        <v>27157.7</v>
      </c>
    </row>
    <row r="157" spans="1:21" x14ac:dyDescent="0.25">
      <c r="A157" s="1"/>
      <c r="B157" s="148"/>
      <c r="C157" s="155"/>
      <c r="D157" s="144"/>
      <c r="E157" s="33">
        <v>507209</v>
      </c>
      <c r="F157" s="85" t="s">
        <v>86</v>
      </c>
      <c r="G157" s="95" t="s">
        <v>77</v>
      </c>
      <c r="H157" s="153"/>
      <c r="I157" s="30"/>
      <c r="J157" s="28"/>
      <c r="K157" s="28">
        <f t="shared" ref="K157:R157" si="92">K18+K28+K75+K91+K122</f>
        <v>702</v>
      </c>
      <c r="L157" s="28">
        <f t="shared" si="92"/>
        <v>2144</v>
      </c>
      <c r="M157" s="28">
        <f t="shared" si="92"/>
        <v>2589</v>
      </c>
      <c r="N157" s="28">
        <f t="shared" si="92"/>
        <v>1401</v>
      </c>
      <c r="O157" s="28">
        <f t="shared" si="92"/>
        <v>491</v>
      </c>
      <c r="P157" s="28">
        <f t="shared" si="92"/>
        <v>0</v>
      </c>
      <c r="Q157" s="28">
        <f t="shared" si="92"/>
        <v>0</v>
      </c>
      <c r="R157" s="28">
        <f t="shared" si="92"/>
        <v>0</v>
      </c>
      <c r="S157" s="28">
        <f t="shared" si="77"/>
        <v>7327</v>
      </c>
      <c r="T157" s="86">
        <v>6.05</v>
      </c>
      <c r="U157" s="31">
        <f t="shared" si="78"/>
        <v>44328.35</v>
      </c>
    </row>
    <row r="158" spans="1:21" x14ac:dyDescent="0.25">
      <c r="A158" s="1"/>
      <c r="B158" s="148"/>
      <c r="C158" s="155"/>
      <c r="D158" s="144"/>
      <c r="E158" s="33">
        <v>507209</v>
      </c>
      <c r="F158" s="85" t="s">
        <v>88</v>
      </c>
      <c r="G158" s="95" t="s">
        <v>78</v>
      </c>
      <c r="H158" s="153"/>
      <c r="I158" s="30"/>
      <c r="J158" s="28"/>
      <c r="K158" s="28">
        <f>K19+K92</f>
        <v>217</v>
      </c>
      <c r="L158" s="28">
        <f t="shared" ref="L158:R158" si="93">L19+L92</f>
        <v>657</v>
      </c>
      <c r="M158" s="28">
        <f t="shared" si="93"/>
        <v>796</v>
      </c>
      <c r="N158" s="28">
        <f t="shared" si="93"/>
        <v>448</v>
      </c>
      <c r="O158" s="28">
        <f t="shared" si="93"/>
        <v>157</v>
      </c>
      <c r="P158" s="28">
        <f t="shared" si="93"/>
        <v>0</v>
      </c>
      <c r="Q158" s="28">
        <f t="shared" si="93"/>
        <v>0</v>
      </c>
      <c r="R158" s="28">
        <f t="shared" si="93"/>
        <v>0</v>
      </c>
      <c r="S158" s="28">
        <f t="shared" si="77"/>
        <v>2275</v>
      </c>
      <c r="T158" s="86">
        <v>6.45</v>
      </c>
      <c r="U158" s="31">
        <f t="shared" si="78"/>
        <v>14673.75</v>
      </c>
    </row>
    <row r="159" spans="1:21" x14ac:dyDescent="0.25">
      <c r="A159" s="1"/>
      <c r="B159" s="148"/>
      <c r="C159" s="155"/>
      <c r="D159" s="144"/>
      <c r="E159" s="33">
        <v>507209</v>
      </c>
      <c r="F159" s="26" t="s">
        <v>50</v>
      </c>
      <c r="G159" s="95" t="s">
        <v>90</v>
      </c>
      <c r="H159" s="153"/>
      <c r="I159" s="30"/>
      <c r="J159" s="28"/>
      <c r="K159" s="28">
        <f>K74</f>
        <v>12</v>
      </c>
      <c r="L159" s="28">
        <f t="shared" ref="L159:R159" si="94">L74</f>
        <v>24</v>
      </c>
      <c r="M159" s="28">
        <f t="shared" si="94"/>
        <v>24</v>
      </c>
      <c r="N159" s="28">
        <f t="shared" si="94"/>
        <v>12</v>
      </c>
      <c r="O159" s="28">
        <f t="shared" si="94"/>
        <v>0</v>
      </c>
      <c r="P159" s="28">
        <f t="shared" si="94"/>
        <v>0</v>
      </c>
      <c r="Q159" s="28">
        <f t="shared" si="94"/>
        <v>0</v>
      </c>
      <c r="R159" s="28">
        <f t="shared" si="94"/>
        <v>0</v>
      </c>
      <c r="S159" s="28">
        <f t="shared" si="77"/>
        <v>72</v>
      </c>
      <c r="T159" s="86">
        <v>5.95</v>
      </c>
      <c r="U159" s="31">
        <f t="shared" si="78"/>
        <v>428.40000000000003</v>
      </c>
    </row>
    <row r="160" spans="1:21" x14ac:dyDescent="0.25">
      <c r="A160" s="1"/>
      <c r="B160" s="148"/>
      <c r="C160" s="155"/>
      <c r="D160" s="144"/>
      <c r="E160" s="33">
        <v>507209</v>
      </c>
      <c r="F160" s="85" t="s">
        <v>87</v>
      </c>
      <c r="G160" s="95" t="s">
        <v>79</v>
      </c>
      <c r="H160" s="153"/>
      <c r="I160" s="30"/>
      <c r="J160" s="28"/>
      <c r="K160" s="28">
        <f t="shared" ref="K160:R160" si="95">K20+K29+K76+K93+K123</f>
        <v>674</v>
      </c>
      <c r="L160" s="28">
        <f t="shared" si="95"/>
        <v>2014</v>
      </c>
      <c r="M160" s="28">
        <f t="shared" si="95"/>
        <v>2464</v>
      </c>
      <c r="N160" s="28">
        <f t="shared" si="95"/>
        <v>1376</v>
      </c>
      <c r="O160" s="28">
        <f t="shared" si="95"/>
        <v>475</v>
      </c>
      <c r="P160" s="28">
        <f t="shared" si="95"/>
        <v>0</v>
      </c>
      <c r="Q160" s="28">
        <f t="shared" si="95"/>
        <v>0</v>
      </c>
      <c r="R160" s="28">
        <f t="shared" si="95"/>
        <v>0</v>
      </c>
      <c r="S160" s="28">
        <f t="shared" si="77"/>
        <v>7003</v>
      </c>
      <c r="T160" s="86">
        <v>8</v>
      </c>
      <c r="U160" s="31">
        <f t="shared" si="78"/>
        <v>56024</v>
      </c>
    </row>
    <row r="161" spans="1:22" x14ac:dyDescent="0.25">
      <c r="A161" s="1"/>
      <c r="B161" s="148"/>
      <c r="C161" s="155"/>
      <c r="D161" s="27"/>
      <c r="E161" s="33" t="s">
        <v>9</v>
      </c>
      <c r="F161" s="26"/>
      <c r="G161" s="94"/>
      <c r="H161" s="153"/>
      <c r="I161" s="53">
        <f>SUM(I147:I147)</f>
        <v>0</v>
      </c>
      <c r="J161" s="54"/>
      <c r="K161" s="54">
        <f>SUM(K141:K160)</f>
        <v>6166</v>
      </c>
      <c r="L161" s="54">
        <f>SUM(L141:L160)</f>
        <v>17667</v>
      </c>
      <c r="M161" s="54">
        <f>SUM(M141:M160)</f>
        <v>22854</v>
      </c>
      <c r="N161" s="54">
        <f>SUM(N141:N160)</f>
        <v>14051</v>
      </c>
      <c r="O161" s="54">
        <f>SUM(O141:O160)</f>
        <v>6807</v>
      </c>
      <c r="P161" s="54">
        <f>SUM(P141:P150)</f>
        <v>0</v>
      </c>
      <c r="Q161" s="54">
        <f>SUM(Q141:Q150)</f>
        <v>0</v>
      </c>
      <c r="R161" s="54">
        <f>SUM(R141:R150)</f>
        <v>0</v>
      </c>
      <c r="S161" s="54">
        <f>SUM(S141:S160)</f>
        <v>67545</v>
      </c>
      <c r="T161" s="54"/>
      <c r="U161" s="55">
        <f>SUM(U141:U160)</f>
        <v>416415.43</v>
      </c>
    </row>
    <row r="162" spans="1:22" x14ac:dyDescent="0.25">
      <c r="A162" s="1"/>
      <c r="B162" s="148"/>
      <c r="C162" s="155"/>
      <c r="D162" s="143" t="s">
        <v>65</v>
      </c>
      <c r="E162" s="33">
        <v>529692</v>
      </c>
      <c r="F162" s="29" t="s">
        <v>39</v>
      </c>
      <c r="G162" s="95" t="s">
        <v>68</v>
      </c>
      <c r="H162" s="153"/>
      <c r="I162" s="30"/>
      <c r="J162" s="28"/>
      <c r="K162" s="28">
        <f>K22</f>
        <v>0</v>
      </c>
      <c r="L162" s="28">
        <f t="shared" ref="L162:S162" si="96">L22</f>
        <v>0</v>
      </c>
      <c r="M162" s="28">
        <f t="shared" si="96"/>
        <v>0</v>
      </c>
      <c r="N162" s="28">
        <f t="shared" si="96"/>
        <v>0</v>
      </c>
      <c r="O162" s="28">
        <f t="shared" si="96"/>
        <v>0</v>
      </c>
      <c r="P162" s="28">
        <f t="shared" si="96"/>
        <v>145</v>
      </c>
      <c r="Q162" s="28">
        <f t="shared" si="96"/>
        <v>118</v>
      </c>
      <c r="R162" s="28">
        <f t="shared" si="96"/>
        <v>37</v>
      </c>
      <c r="S162" s="28">
        <f t="shared" si="96"/>
        <v>300</v>
      </c>
      <c r="T162" s="86">
        <v>7.63</v>
      </c>
      <c r="U162" s="31">
        <f t="shared" ref="U162:U164" si="97">T162*S162</f>
        <v>2289</v>
      </c>
    </row>
    <row r="163" spans="1:22" x14ac:dyDescent="0.25">
      <c r="A163" s="1"/>
      <c r="B163" s="148"/>
      <c r="C163" s="155"/>
      <c r="D163" s="144"/>
      <c r="E163" s="33">
        <v>529688</v>
      </c>
      <c r="F163" s="26" t="s">
        <v>46</v>
      </c>
      <c r="G163" s="95" t="s">
        <v>67</v>
      </c>
      <c r="H163" s="153"/>
      <c r="I163" s="30"/>
      <c r="J163" s="28"/>
      <c r="K163" s="28">
        <f>K23+K96</f>
        <v>0</v>
      </c>
      <c r="L163" s="28">
        <f t="shared" ref="L163:S163" si="98">L23+L96</f>
        <v>0</v>
      </c>
      <c r="M163" s="28">
        <f t="shared" si="98"/>
        <v>0</v>
      </c>
      <c r="N163" s="28">
        <f t="shared" si="98"/>
        <v>0</v>
      </c>
      <c r="O163" s="28">
        <f t="shared" si="98"/>
        <v>0</v>
      </c>
      <c r="P163" s="28">
        <f t="shared" si="98"/>
        <v>470</v>
      </c>
      <c r="Q163" s="28">
        <f t="shared" si="98"/>
        <v>388</v>
      </c>
      <c r="R163" s="28">
        <f t="shared" si="98"/>
        <v>118</v>
      </c>
      <c r="S163" s="28">
        <f t="shared" si="98"/>
        <v>976</v>
      </c>
      <c r="T163" s="86">
        <v>6.35</v>
      </c>
      <c r="U163" s="31">
        <f t="shared" si="97"/>
        <v>6197.5999999999995</v>
      </c>
    </row>
    <row r="164" spans="1:22" x14ac:dyDescent="0.25">
      <c r="A164" s="1"/>
      <c r="B164" s="148"/>
      <c r="C164" s="155"/>
      <c r="D164" s="144"/>
      <c r="E164" s="33">
        <v>529692</v>
      </c>
      <c r="F164" s="26" t="s">
        <v>38</v>
      </c>
      <c r="G164" s="95" t="s">
        <v>69</v>
      </c>
      <c r="H164" s="153"/>
      <c r="I164" s="30"/>
      <c r="J164" s="28"/>
      <c r="K164" s="28">
        <f>K95</f>
        <v>0</v>
      </c>
      <c r="L164" s="28">
        <f t="shared" ref="L164:S164" si="99">L95</f>
        <v>0</v>
      </c>
      <c r="M164" s="28">
        <f t="shared" si="99"/>
        <v>0</v>
      </c>
      <c r="N164" s="28">
        <f t="shared" si="99"/>
        <v>0</v>
      </c>
      <c r="O164" s="28">
        <f t="shared" si="99"/>
        <v>0</v>
      </c>
      <c r="P164" s="28">
        <f t="shared" si="99"/>
        <v>107</v>
      </c>
      <c r="Q164" s="28">
        <f t="shared" si="99"/>
        <v>92</v>
      </c>
      <c r="R164" s="28">
        <f t="shared" si="99"/>
        <v>26</v>
      </c>
      <c r="S164" s="28">
        <f t="shared" si="99"/>
        <v>225</v>
      </c>
      <c r="T164" s="86">
        <v>6.03</v>
      </c>
      <c r="U164" s="31">
        <f t="shared" si="97"/>
        <v>1356.75</v>
      </c>
    </row>
    <row r="165" spans="1:22" x14ac:dyDescent="0.25">
      <c r="A165" s="1"/>
      <c r="B165" s="148"/>
      <c r="C165" s="27" t="s">
        <v>10</v>
      </c>
      <c r="D165" s="27"/>
      <c r="E165" s="33" t="s">
        <v>9</v>
      </c>
      <c r="F165" s="26"/>
      <c r="G165" s="94"/>
      <c r="H165" s="46"/>
      <c r="I165" s="53"/>
      <c r="J165" s="54">
        <f>SUM(J141:J164)</f>
        <v>0</v>
      </c>
      <c r="K165" s="54">
        <f t="shared" ref="K165:S165" si="100">SUM(K162:K164)</f>
        <v>0</v>
      </c>
      <c r="L165" s="54">
        <f t="shared" si="100"/>
        <v>0</v>
      </c>
      <c r="M165" s="54">
        <f t="shared" si="100"/>
        <v>0</v>
      </c>
      <c r="N165" s="54">
        <f t="shared" si="100"/>
        <v>0</v>
      </c>
      <c r="O165" s="54">
        <f t="shared" si="100"/>
        <v>0</v>
      </c>
      <c r="P165" s="54">
        <f t="shared" si="100"/>
        <v>722</v>
      </c>
      <c r="Q165" s="54">
        <f t="shared" si="100"/>
        <v>598</v>
      </c>
      <c r="R165" s="54">
        <f t="shared" si="100"/>
        <v>181</v>
      </c>
      <c r="S165" s="54">
        <f t="shared" si="100"/>
        <v>1501</v>
      </c>
      <c r="T165" s="54"/>
      <c r="U165" s="55">
        <f>SUM(U162:U164)</f>
        <v>9843.3499999999985</v>
      </c>
    </row>
    <row r="166" spans="1:22" x14ac:dyDescent="0.25">
      <c r="A166" s="1"/>
      <c r="B166" s="149"/>
      <c r="C166" s="26"/>
      <c r="D166" s="26"/>
      <c r="E166" s="33"/>
      <c r="F166" s="33" t="s">
        <v>13</v>
      </c>
      <c r="G166" s="94" t="s">
        <v>13</v>
      </c>
      <c r="H166" s="47"/>
      <c r="I166" s="27">
        <f>SUM(I165)</f>
        <v>0</v>
      </c>
      <c r="J166" s="27">
        <f t="shared" ref="J166" si="101">SUM(J165)</f>
        <v>0</v>
      </c>
      <c r="K166" s="34">
        <f t="shared" ref="K166:U166" si="102">SUM(K165,K161)</f>
        <v>6166</v>
      </c>
      <c r="L166" s="34">
        <f t="shared" si="102"/>
        <v>17667</v>
      </c>
      <c r="M166" s="34">
        <f t="shared" si="102"/>
        <v>22854</v>
      </c>
      <c r="N166" s="34">
        <f t="shared" si="102"/>
        <v>14051</v>
      </c>
      <c r="O166" s="34">
        <f t="shared" si="102"/>
        <v>6807</v>
      </c>
      <c r="P166" s="34">
        <f t="shared" si="102"/>
        <v>722</v>
      </c>
      <c r="Q166" s="34">
        <f t="shared" si="102"/>
        <v>598</v>
      </c>
      <c r="R166" s="34">
        <f t="shared" si="102"/>
        <v>181</v>
      </c>
      <c r="S166" s="34">
        <f t="shared" si="102"/>
        <v>69046</v>
      </c>
      <c r="T166" s="27">
        <f t="shared" si="102"/>
        <v>0</v>
      </c>
      <c r="U166" s="32">
        <f t="shared" si="102"/>
        <v>426258.77999999997</v>
      </c>
    </row>
    <row r="167" spans="1:22" x14ac:dyDescent="0.25">
      <c r="A167" s="1"/>
      <c r="B167" s="1"/>
      <c r="C167" s="1"/>
      <c r="D167" s="1"/>
      <c r="E167" s="35"/>
      <c r="F167" s="1"/>
      <c r="G167" s="87"/>
      <c r="H167" s="4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2" s="25" customFormat="1" x14ac:dyDescent="0.25">
      <c r="A168" s="19"/>
      <c r="B168" s="20"/>
      <c r="C168" s="21"/>
      <c r="D168" s="21"/>
      <c r="E168" s="20"/>
      <c r="F168" s="20"/>
      <c r="G168" s="93"/>
      <c r="H168" s="44"/>
      <c r="I168" s="22"/>
      <c r="J168" s="22"/>
      <c r="K168" s="23"/>
      <c r="L168" s="23"/>
      <c r="M168" s="23"/>
      <c r="N168" s="23"/>
      <c r="O168" s="23"/>
      <c r="P168" s="23"/>
      <c r="Q168" s="23"/>
      <c r="R168" s="23"/>
      <c r="S168" s="23"/>
      <c r="T168" s="22"/>
      <c r="U168" s="24"/>
    </row>
    <row r="169" spans="1:22" ht="15" thickBot="1" x14ac:dyDescent="0.3">
      <c r="F169" s="1" t="s">
        <v>31</v>
      </c>
      <c r="G169" s="87"/>
      <c r="H169" s="4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2" ht="15.6" x14ac:dyDescent="0.25">
      <c r="F170" s="56" t="s">
        <v>17</v>
      </c>
      <c r="G170" s="96" t="s">
        <v>18</v>
      </c>
      <c r="H170" s="57"/>
      <c r="I170" s="57" t="s">
        <v>19</v>
      </c>
      <c r="J170" s="57" t="s">
        <v>20</v>
      </c>
      <c r="K170" s="57" t="s">
        <v>21</v>
      </c>
      <c r="L170" s="57" t="s">
        <v>22</v>
      </c>
      <c r="M170" s="150" t="s">
        <v>23</v>
      </c>
      <c r="N170" s="150"/>
      <c r="O170" s="150" t="s">
        <v>32</v>
      </c>
      <c r="P170" s="150"/>
      <c r="Q170" s="145" t="s">
        <v>33</v>
      </c>
      <c r="R170" s="157"/>
      <c r="S170" s="57" t="s">
        <v>34</v>
      </c>
      <c r="T170" s="145" t="s">
        <v>24</v>
      </c>
      <c r="U170" s="146"/>
    </row>
    <row r="171" spans="1:22" ht="14.4" customHeight="1" x14ac:dyDescent="0.25">
      <c r="F171" s="121" t="s">
        <v>91</v>
      </c>
      <c r="G171" s="97" t="s">
        <v>92</v>
      </c>
      <c r="H171" s="58"/>
      <c r="I171" s="59">
        <v>393</v>
      </c>
      <c r="J171" s="60">
        <v>1003</v>
      </c>
      <c r="K171" s="61">
        <v>1457</v>
      </c>
      <c r="L171" s="60">
        <v>1097</v>
      </c>
      <c r="M171" s="115">
        <v>608</v>
      </c>
      <c r="N171" s="115"/>
      <c r="O171" s="115"/>
      <c r="P171" s="115"/>
      <c r="Q171" s="116"/>
      <c r="R171" s="116"/>
      <c r="S171" s="60"/>
      <c r="T171" s="117">
        <f t="shared" ref="T171:T181" si="103">SUM(H171:S171)</f>
        <v>4558</v>
      </c>
      <c r="U171" s="118"/>
      <c r="V171" s="50">
        <v>4558</v>
      </c>
    </row>
    <row r="172" spans="1:22" ht="15.6" x14ac:dyDescent="0.25">
      <c r="F172" s="121"/>
      <c r="G172" s="97" t="s">
        <v>93</v>
      </c>
      <c r="H172" s="58"/>
      <c r="I172" s="59">
        <v>167</v>
      </c>
      <c r="J172" s="60">
        <v>162</v>
      </c>
      <c r="K172" s="61">
        <v>122</v>
      </c>
      <c r="L172" s="60">
        <v>125</v>
      </c>
      <c r="M172" s="115">
        <v>94</v>
      </c>
      <c r="N172" s="115"/>
      <c r="O172" s="115"/>
      <c r="P172" s="115"/>
      <c r="Q172" s="116"/>
      <c r="R172" s="116"/>
      <c r="S172" s="60"/>
      <c r="T172" s="117">
        <f t="shared" si="103"/>
        <v>670</v>
      </c>
      <c r="U172" s="118"/>
      <c r="V172" s="50">
        <v>670</v>
      </c>
    </row>
    <row r="173" spans="1:22" ht="15.6" x14ac:dyDescent="0.25">
      <c r="F173" s="121"/>
      <c r="G173" s="97" t="s">
        <v>94</v>
      </c>
      <c r="H173" s="58"/>
      <c r="I173" s="59">
        <v>154</v>
      </c>
      <c r="J173" s="60">
        <v>467</v>
      </c>
      <c r="K173" s="61">
        <v>558</v>
      </c>
      <c r="L173" s="60">
        <v>321</v>
      </c>
      <c r="M173" s="115">
        <v>116</v>
      </c>
      <c r="N173" s="115"/>
      <c r="O173" s="115"/>
      <c r="P173" s="115"/>
      <c r="Q173" s="116"/>
      <c r="R173" s="116"/>
      <c r="S173" s="60"/>
      <c r="T173" s="117">
        <f t="shared" si="103"/>
        <v>1616</v>
      </c>
      <c r="U173" s="118"/>
      <c r="V173" s="50">
        <v>1616</v>
      </c>
    </row>
    <row r="174" spans="1:22" ht="15.6" x14ac:dyDescent="0.25">
      <c r="F174" s="121"/>
      <c r="G174" s="97" t="s">
        <v>95</v>
      </c>
      <c r="H174" s="58"/>
      <c r="I174" s="59">
        <v>787</v>
      </c>
      <c r="J174" s="60">
        <v>2397</v>
      </c>
      <c r="K174" s="61">
        <v>3147</v>
      </c>
      <c r="L174" s="60">
        <v>1860</v>
      </c>
      <c r="M174" s="115">
        <v>1051</v>
      </c>
      <c r="N174" s="115"/>
      <c r="O174" s="115"/>
      <c r="P174" s="115"/>
      <c r="Q174" s="116"/>
      <c r="R174" s="116"/>
      <c r="S174" s="60"/>
      <c r="T174" s="117">
        <f t="shared" si="103"/>
        <v>9242</v>
      </c>
      <c r="U174" s="118"/>
      <c r="V174" s="50">
        <v>9242</v>
      </c>
    </row>
    <row r="175" spans="1:22" ht="14.4" customHeight="1" x14ac:dyDescent="0.25">
      <c r="F175" s="121"/>
      <c r="G175" s="97" t="s">
        <v>96</v>
      </c>
      <c r="H175" s="58"/>
      <c r="I175" s="59">
        <v>252</v>
      </c>
      <c r="J175" s="60">
        <v>764</v>
      </c>
      <c r="K175" s="61">
        <v>924</v>
      </c>
      <c r="L175" s="60">
        <v>524</v>
      </c>
      <c r="M175" s="115">
        <v>186</v>
      </c>
      <c r="N175" s="115"/>
      <c r="O175" s="115"/>
      <c r="P175" s="115"/>
      <c r="Q175" s="116"/>
      <c r="R175" s="116"/>
      <c r="S175" s="60"/>
      <c r="T175" s="117">
        <f t="shared" si="103"/>
        <v>2650</v>
      </c>
      <c r="U175" s="118"/>
      <c r="V175" s="50">
        <v>2650</v>
      </c>
    </row>
    <row r="176" spans="1:22" ht="15.6" x14ac:dyDescent="0.25">
      <c r="F176" s="121"/>
      <c r="G176" s="97" t="s">
        <v>97</v>
      </c>
      <c r="H176" s="58"/>
      <c r="I176" s="59">
        <v>261</v>
      </c>
      <c r="J176" s="60">
        <v>979</v>
      </c>
      <c r="K176" s="61">
        <v>1096</v>
      </c>
      <c r="L176" s="60">
        <v>539</v>
      </c>
      <c r="M176" s="115">
        <v>276</v>
      </c>
      <c r="N176" s="115"/>
      <c r="O176" s="115"/>
      <c r="P176" s="115"/>
      <c r="Q176" s="116"/>
      <c r="R176" s="116"/>
      <c r="S176" s="60"/>
      <c r="T176" s="117">
        <f t="shared" si="103"/>
        <v>3151</v>
      </c>
      <c r="U176" s="118"/>
      <c r="V176" s="50">
        <v>3151</v>
      </c>
    </row>
    <row r="177" spans="6:22" ht="15.6" x14ac:dyDescent="0.25">
      <c r="F177" s="121"/>
      <c r="G177" s="97" t="s">
        <v>98</v>
      </c>
      <c r="H177" s="58"/>
      <c r="I177" s="59">
        <v>40</v>
      </c>
      <c r="J177" s="60">
        <v>111</v>
      </c>
      <c r="K177" s="61">
        <v>129</v>
      </c>
      <c r="L177" s="60">
        <v>71</v>
      </c>
      <c r="M177" s="115">
        <v>25</v>
      </c>
      <c r="N177" s="115"/>
      <c r="O177" s="115"/>
      <c r="P177" s="115"/>
      <c r="Q177" s="116"/>
      <c r="R177" s="116"/>
      <c r="S177" s="60"/>
      <c r="T177" s="117">
        <f t="shared" si="103"/>
        <v>376</v>
      </c>
      <c r="U177" s="118"/>
      <c r="V177" s="50">
        <v>376</v>
      </c>
    </row>
    <row r="178" spans="6:22" ht="15.6" x14ac:dyDescent="0.25">
      <c r="F178" s="121"/>
      <c r="G178" s="97" t="s">
        <v>99</v>
      </c>
      <c r="H178" s="58"/>
      <c r="I178" s="59">
        <v>130</v>
      </c>
      <c r="J178" s="60">
        <v>395</v>
      </c>
      <c r="K178" s="61">
        <v>477</v>
      </c>
      <c r="L178" s="60">
        <v>273</v>
      </c>
      <c r="M178" s="115">
        <v>96</v>
      </c>
      <c r="N178" s="115"/>
      <c r="O178" s="115"/>
      <c r="P178" s="115"/>
      <c r="Q178" s="116"/>
      <c r="R178" s="116"/>
      <c r="S178" s="60"/>
      <c r="T178" s="117">
        <f t="shared" si="103"/>
        <v>1371</v>
      </c>
      <c r="U178" s="118"/>
      <c r="V178" s="50">
        <v>1371</v>
      </c>
    </row>
    <row r="179" spans="6:22" ht="15.6" x14ac:dyDescent="0.25">
      <c r="F179" s="121"/>
      <c r="G179" s="97" t="s">
        <v>100</v>
      </c>
      <c r="H179" s="58"/>
      <c r="I179" s="59">
        <v>124</v>
      </c>
      <c r="J179" s="60">
        <v>374</v>
      </c>
      <c r="K179" s="61">
        <v>454</v>
      </c>
      <c r="L179" s="60">
        <v>258</v>
      </c>
      <c r="M179" s="115">
        <v>90</v>
      </c>
      <c r="N179" s="115"/>
      <c r="O179" s="115"/>
      <c r="P179" s="115"/>
      <c r="Q179" s="116"/>
      <c r="R179" s="116"/>
      <c r="S179" s="60"/>
      <c r="T179" s="117">
        <f t="shared" si="103"/>
        <v>1300</v>
      </c>
      <c r="U179" s="118"/>
      <c r="V179" s="50">
        <v>1300</v>
      </c>
    </row>
    <row r="180" spans="6:22" ht="15.6" customHeight="1" x14ac:dyDescent="0.25">
      <c r="F180" s="121"/>
      <c r="G180" s="97" t="s">
        <v>101</v>
      </c>
      <c r="H180" s="58"/>
      <c r="I180" s="59">
        <v>408</v>
      </c>
      <c r="J180" s="60">
        <v>1120</v>
      </c>
      <c r="K180" s="61">
        <v>1533</v>
      </c>
      <c r="L180" s="60">
        <v>1001</v>
      </c>
      <c r="M180" s="115">
        <v>529</v>
      </c>
      <c r="N180" s="115"/>
      <c r="O180" s="115"/>
      <c r="P180" s="115"/>
      <c r="Q180" s="116"/>
      <c r="R180" s="116"/>
      <c r="S180" s="60"/>
      <c r="T180" s="117">
        <f t="shared" si="103"/>
        <v>4591</v>
      </c>
      <c r="U180" s="118"/>
      <c r="V180" s="50">
        <v>4591</v>
      </c>
    </row>
    <row r="181" spans="6:22" ht="15.6" x14ac:dyDescent="0.25">
      <c r="F181" s="121"/>
      <c r="G181" s="97" t="s">
        <v>102</v>
      </c>
      <c r="H181" s="58"/>
      <c r="I181" s="62">
        <f>910-24</f>
        <v>886</v>
      </c>
      <c r="J181" s="63">
        <f>2558-48</f>
        <v>2510</v>
      </c>
      <c r="K181" s="64">
        <f>3413-48</f>
        <v>3365</v>
      </c>
      <c r="L181" s="63">
        <f>2172-24</f>
        <v>2148</v>
      </c>
      <c r="M181" s="119">
        <f>1086-12</f>
        <v>1074</v>
      </c>
      <c r="N181" s="119"/>
      <c r="O181" s="115"/>
      <c r="P181" s="115"/>
      <c r="Q181" s="116"/>
      <c r="R181" s="116"/>
      <c r="S181" s="60"/>
      <c r="T181" s="117">
        <f t="shared" si="103"/>
        <v>9983</v>
      </c>
      <c r="U181" s="118"/>
      <c r="V181" s="50">
        <v>9983</v>
      </c>
    </row>
    <row r="182" spans="6:22" ht="15.6" x14ac:dyDescent="0.25">
      <c r="F182" s="121"/>
      <c r="G182" s="97" t="s">
        <v>103</v>
      </c>
      <c r="H182" s="58"/>
      <c r="I182" s="65">
        <v>91</v>
      </c>
      <c r="J182" s="66">
        <v>275</v>
      </c>
      <c r="K182" s="67">
        <v>336</v>
      </c>
      <c r="L182" s="66">
        <v>190</v>
      </c>
      <c r="M182" s="127">
        <v>69</v>
      </c>
      <c r="N182" s="127"/>
      <c r="O182" s="127"/>
      <c r="P182" s="127"/>
      <c r="Q182" s="156"/>
      <c r="R182" s="156"/>
      <c r="S182" s="66"/>
      <c r="T182" s="128">
        <f>SUM(H182:S182)</f>
        <v>961</v>
      </c>
      <c r="U182" s="129"/>
      <c r="V182" s="50">
        <v>961</v>
      </c>
    </row>
    <row r="183" spans="6:22" ht="15.6" x14ac:dyDescent="0.25">
      <c r="F183" s="121"/>
      <c r="G183" s="97" t="s">
        <v>104</v>
      </c>
      <c r="H183" s="58"/>
      <c r="I183" s="59">
        <v>402</v>
      </c>
      <c r="J183" s="60">
        <v>1008</v>
      </c>
      <c r="K183" s="61">
        <v>1590</v>
      </c>
      <c r="L183" s="60">
        <v>1188</v>
      </c>
      <c r="M183" s="115">
        <v>786</v>
      </c>
      <c r="N183" s="115"/>
      <c r="O183" s="115"/>
      <c r="P183" s="115"/>
      <c r="Q183" s="116"/>
      <c r="R183" s="116"/>
      <c r="S183" s="60"/>
      <c r="T183" s="117">
        <f t="shared" ref="T183:T192" si="104">SUM(H183:S183)</f>
        <v>4974</v>
      </c>
      <c r="U183" s="118"/>
      <c r="V183" s="50">
        <v>4974</v>
      </c>
    </row>
    <row r="184" spans="6:22" ht="15.6" x14ac:dyDescent="0.25">
      <c r="F184" s="121"/>
      <c r="G184" s="97" t="s">
        <v>105</v>
      </c>
      <c r="H184" s="58"/>
      <c r="I184" s="59"/>
      <c r="J184" s="60"/>
      <c r="K184" s="61"/>
      <c r="L184" s="60"/>
      <c r="M184" s="115"/>
      <c r="N184" s="115"/>
      <c r="O184" s="115"/>
      <c r="P184" s="115"/>
      <c r="Q184" s="116"/>
      <c r="R184" s="116"/>
      <c r="S184" s="60"/>
      <c r="T184" s="117">
        <f t="shared" si="104"/>
        <v>0</v>
      </c>
      <c r="U184" s="118"/>
      <c r="V184" s="50"/>
    </row>
    <row r="185" spans="6:22" ht="15.6" x14ac:dyDescent="0.25">
      <c r="F185" s="121"/>
      <c r="G185" s="97" t="s">
        <v>106</v>
      </c>
      <c r="H185" s="58"/>
      <c r="I185" s="59">
        <v>12</v>
      </c>
      <c r="J185" s="60">
        <v>24</v>
      </c>
      <c r="K185" s="61">
        <v>24</v>
      </c>
      <c r="L185" s="60">
        <v>12</v>
      </c>
      <c r="M185" s="115"/>
      <c r="N185" s="115"/>
      <c r="O185" s="115"/>
      <c r="P185" s="115"/>
      <c r="Q185" s="116"/>
      <c r="R185" s="116"/>
      <c r="S185" s="60"/>
      <c r="T185" s="117">
        <f t="shared" si="104"/>
        <v>72</v>
      </c>
      <c r="U185" s="118"/>
      <c r="V185" s="50">
        <v>72</v>
      </c>
    </row>
    <row r="186" spans="6:22" ht="15.6" x14ac:dyDescent="0.25">
      <c r="F186" s="122"/>
      <c r="G186" s="98" t="s">
        <v>107</v>
      </c>
      <c r="H186" s="58"/>
      <c r="I186" s="59">
        <v>71</v>
      </c>
      <c r="J186" s="60">
        <v>217</v>
      </c>
      <c r="K186" s="61">
        <v>262</v>
      </c>
      <c r="L186" s="60">
        <v>148</v>
      </c>
      <c r="M186" s="115">
        <v>52</v>
      </c>
      <c r="N186" s="115"/>
      <c r="O186" s="115"/>
      <c r="P186" s="115"/>
      <c r="Q186" s="116"/>
      <c r="R186" s="116"/>
      <c r="S186" s="60"/>
      <c r="T186" s="117">
        <f t="shared" si="104"/>
        <v>750</v>
      </c>
      <c r="U186" s="118"/>
      <c r="V186" s="50">
        <v>750</v>
      </c>
    </row>
    <row r="187" spans="6:22" ht="15.6" x14ac:dyDescent="0.25">
      <c r="F187" s="122"/>
      <c r="G187" s="99" t="s">
        <v>108</v>
      </c>
      <c r="H187" s="68"/>
      <c r="I187" s="62">
        <v>383</v>
      </c>
      <c r="J187" s="63">
        <v>1022</v>
      </c>
      <c r="K187" s="64">
        <v>1507</v>
      </c>
      <c r="L187" s="63">
        <v>1059</v>
      </c>
      <c r="M187" s="119">
        <v>632</v>
      </c>
      <c r="N187" s="119"/>
      <c r="O187" s="119"/>
      <c r="P187" s="119"/>
      <c r="Q187" s="120"/>
      <c r="R187" s="120"/>
      <c r="S187" s="63"/>
      <c r="T187" s="109">
        <f t="shared" si="104"/>
        <v>4603</v>
      </c>
      <c r="U187" s="110"/>
      <c r="V187" s="50">
        <v>4603</v>
      </c>
    </row>
    <row r="188" spans="6:22" ht="15.6" x14ac:dyDescent="0.25">
      <c r="F188" s="123"/>
      <c r="G188" s="99" t="s">
        <v>109</v>
      </c>
      <c r="H188" s="68"/>
      <c r="I188" s="62"/>
      <c r="J188" s="63"/>
      <c r="K188" s="64"/>
      <c r="L188" s="63"/>
      <c r="M188" s="117"/>
      <c r="N188" s="158"/>
      <c r="O188" s="69"/>
      <c r="P188" s="70"/>
      <c r="Q188" s="71"/>
      <c r="R188" s="72"/>
      <c r="S188" s="63"/>
      <c r="T188" s="109">
        <f t="shared" si="104"/>
        <v>0</v>
      </c>
      <c r="U188" s="110"/>
      <c r="V188" s="50"/>
    </row>
    <row r="189" spans="6:22" ht="15.6" x14ac:dyDescent="0.25">
      <c r="F189" s="123"/>
      <c r="G189" s="99" t="s">
        <v>110</v>
      </c>
      <c r="H189" s="68"/>
      <c r="I189" s="62">
        <v>12</v>
      </c>
      <c r="J189" s="63">
        <v>24</v>
      </c>
      <c r="K189" s="64">
        <v>24</v>
      </c>
      <c r="L189" s="63">
        <v>12</v>
      </c>
      <c r="M189" s="109"/>
      <c r="N189" s="125"/>
      <c r="O189" s="109"/>
      <c r="P189" s="125"/>
      <c r="Q189" s="71"/>
      <c r="R189" s="72"/>
      <c r="S189" s="63"/>
      <c r="T189" s="109">
        <f t="shared" si="104"/>
        <v>72</v>
      </c>
      <c r="U189" s="110"/>
      <c r="V189" s="50">
        <v>72</v>
      </c>
    </row>
    <row r="190" spans="6:22" ht="15.6" x14ac:dyDescent="0.25">
      <c r="F190" s="123"/>
      <c r="G190" s="99" t="s">
        <v>111</v>
      </c>
      <c r="H190" s="68"/>
      <c r="I190" s="62">
        <v>702</v>
      </c>
      <c r="J190" s="63">
        <v>2144</v>
      </c>
      <c r="K190" s="64">
        <v>2589</v>
      </c>
      <c r="L190" s="63">
        <v>1401</v>
      </c>
      <c r="M190" s="109">
        <v>491</v>
      </c>
      <c r="N190" s="125"/>
      <c r="O190" s="109"/>
      <c r="P190" s="125"/>
      <c r="Q190" s="71"/>
      <c r="R190" s="72"/>
      <c r="S190" s="63"/>
      <c r="T190" s="109">
        <f t="shared" si="104"/>
        <v>7327</v>
      </c>
      <c r="U190" s="110"/>
      <c r="V190" s="50">
        <v>7327</v>
      </c>
    </row>
    <row r="191" spans="6:22" ht="15.6" x14ac:dyDescent="0.25">
      <c r="F191" s="123"/>
      <c r="G191" s="99" t="s">
        <v>112</v>
      </c>
      <c r="H191" s="68"/>
      <c r="I191" s="62">
        <v>674</v>
      </c>
      <c r="J191" s="63">
        <v>2014</v>
      </c>
      <c r="K191" s="64">
        <v>2464</v>
      </c>
      <c r="L191" s="63">
        <v>1376</v>
      </c>
      <c r="M191" s="109">
        <v>475</v>
      </c>
      <c r="N191" s="125"/>
      <c r="O191" s="109"/>
      <c r="P191" s="125"/>
      <c r="Q191" s="71"/>
      <c r="R191" s="72"/>
      <c r="S191" s="63"/>
      <c r="T191" s="109">
        <f t="shared" si="104"/>
        <v>7003</v>
      </c>
      <c r="U191" s="110"/>
      <c r="V191" s="50">
        <v>7003</v>
      </c>
    </row>
    <row r="192" spans="6:22" ht="14.4" customHeight="1" thickBot="1" x14ac:dyDescent="0.3">
      <c r="F192" s="123"/>
      <c r="G192" s="100" t="s">
        <v>113</v>
      </c>
      <c r="H192" s="73"/>
      <c r="I192" s="74">
        <v>217</v>
      </c>
      <c r="J192" s="75">
        <v>657</v>
      </c>
      <c r="K192" s="76">
        <v>796</v>
      </c>
      <c r="L192" s="75">
        <v>448</v>
      </c>
      <c r="M192" s="113">
        <v>157</v>
      </c>
      <c r="N192" s="126"/>
      <c r="O192" s="113"/>
      <c r="P192" s="126"/>
      <c r="Q192" s="77"/>
      <c r="R192" s="78"/>
      <c r="S192" s="75"/>
      <c r="T192" s="113">
        <f t="shared" si="104"/>
        <v>2275</v>
      </c>
      <c r="U192" s="114"/>
      <c r="V192" s="50">
        <v>2275</v>
      </c>
    </row>
    <row r="193" spans="6:22" ht="16.2" thickBot="1" x14ac:dyDescent="0.3">
      <c r="F193" s="124"/>
      <c r="G193" s="101" t="s">
        <v>24</v>
      </c>
      <c r="H193" s="79">
        <f>SUM(H171:H187)</f>
        <v>0</v>
      </c>
      <c r="I193" s="79">
        <f>SUM(I171:I192)</f>
        <v>6166</v>
      </c>
      <c r="J193" s="79">
        <f>SUM(J171:J192)</f>
        <v>17667</v>
      </c>
      <c r="K193" s="79">
        <f>SUM(K171:K192)</f>
        <v>22854</v>
      </c>
      <c r="L193" s="79">
        <f>SUM(L171:L192)</f>
        <v>14051</v>
      </c>
      <c r="M193" s="103">
        <f>SUM(M171:N192)</f>
        <v>6807</v>
      </c>
      <c r="N193" s="104"/>
      <c r="O193" s="103">
        <f>SUM(O171:O189)</f>
        <v>0</v>
      </c>
      <c r="P193" s="104"/>
      <c r="Q193" s="103">
        <f>SUM(Q171:Q189)</f>
        <v>0</v>
      </c>
      <c r="R193" s="104"/>
      <c r="S193" s="79">
        <f>SUM(S171:S189)</f>
        <v>0</v>
      </c>
      <c r="T193" s="105">
        <f>SUM(T171:U192)</f>
        <v>67545</v>
      </c>
      <c r="U193" s="106"/>
      <c r="V193" s="50"/>
    </row>
    <row r="194" spans="6:22" ht="15.6" x14ac:dyDescent="0.25">
      <c r="F194" s="121" t="s">
        <v>114</v>
      </c>
      <c r="G194" s="97" t="s">
        <v>92</v>
      </c>
      <c r="H194" s="58"/>
      <c r="I194" s="59"/>
      <c r="J194" s="60"/>
      <c r="K194" s="61"/>
      <c r="L194" s="60"/>
      <c r="M194" s="115"/>
      <c r="N194" s="115"/>
      <c r="O194" s="115"/>
      <c r="P194" s="115"/>
      <c r="Q194" s="116"/>
      <c r="R194" s="116"/>
      <c r="S194" s="60"/>
      <c r="T194" s="117">
        <f t="shared" ref="T194:T215" si="105">SUM(H194:S194)</f>
        <v>0</v>
      </c>
      <c r="U194" s="118"/>
      <c r="V194" s="50"/>
    </row>
    <row r="195" spans="6:22" ht="15.6" x14ac:dyDescent="0.25">
      <c r="F195" s="121"/>
      <c r="G195" s="97" t="s">
        <v>93</v>
      </c>
      <c r="H195" s="58"/>
      <c r="I195" s="59"/>
      <c r="J195" s="60"/>
      <c r="K195" s="61"/>
      <c r="L195" s="60"/>
      <c r="M195" s="115"/>
      <c r="N195" s="115"/>
      <c r="O195" s="115"/>
      <c r="P195" s="115"/>
      <c r="Q195" s="116"/>
      <c r="R195" s="116"/>
      <c r="S195" s="60"/>
      <c r="T195" s="117">
        <f t="shared" si="105"/>
        <v>0</v>
      </c>
      <c r="U195" s="118"/>
    </row>
    <row r="196" spans="6:22" ht="15.6" x14ac:dyDescent="0.25">
      <c r="F196" s="121"/>
      <c r="G196" s="97" t="s">
        <v>94</v>
      </c>
      <c r="H196" s="58"/>
      <c r="I196" s="59"/>
      <c r="J196" s="60"/>
      <c r="K196" s="61"/>
      <c r="L196" s="60"/>
      <c r="M196" s="115"/>
      <c r="N196" s="115"/>
      <c r="O196" s="115"/>
      <c r="P196" s="115"/>
      <c r="Q196" s="116"/>
      <c r="R196" s="116"/>
      <c r="S196" s="60"/>
      <c r="T196" s="117">
        <f t="shared" si="105"/>
        <v>0</v>
      </c>
      <c r="U196" s="118"/>
    </row>
    <row r="197" spans="6:22" ht="15.6" x14ac:dyDescent="0.25">
      <c r="F197" s="121"/>
      <c r="G197" s="97" t="s">
        <v>95</v>
      </c>
      <c r="H197" s="58"/>
      <c r="I197" s="59"/>
      <c r="J197" s="60"/>
      <c r="K197" s="61"/>
      <c r="L197" s="60"/>
      <c r="M197" s="115"/>
      <c r="N197" s="115"/>
      <c r="O197" s="115">
        <v>107</v>
      </c>
      <c r="P197" s="115"/>
      <c r="Q197" s="116">
        <v>92</v>
      </c>
      <c r="R197" s="116"/>
      <c r="S197" s="60">
        <v>26</v>
      </c>
      <c r="T197" s="117">
        <f t="shared" si="105"/>
        <v>225</v>
      </c>
      <c r="U197" s="118"/>
      <c r="V197" s="2">
        <v>225</v>
      </c>
    </row>
    <row r="198" spans="6:22" ht="15.6" x14ac:dyDescent="0.25">
      <c r="F198" s="121"/>
      <c r="G198" s="97" t="s">
        <v>96</v>
      </c>
      <c r="H198" s="58"/>
      <c r="I198" s="59"/>
      <c r="J198" s="60"/>
      <c r="K198" s="61"/>
      <c r="L198" s="60"/>
      <c r="M198" s="115"/>
      <c r="N198" s="115"/>
      <c r="O198" s="115">
        <v>145</v>
      </c>
      <c r="P198" s="115"/>
      <c r="Q198" s="116">
        <v>118</v>
      </c>
      <c r="R198" s="116"/>
      <c r="S198" s="60">
        <v>37</v>
      </c>
      <c r="T198" s="117">
        <f t="shared" si="105"/>
        <v>300</v>
      </c>
      <c r="U198" s="118"/>
      <c r="V198" s="2">
        <v>300</v>
      </c>
    </row>
    <row r="199" spans="6:22" ht="15.6" x14ac:dyDescent="0.25">
      <c r="F199" s="121"/>
      <c r="G199" s="97" t="s">
        <v>97</v>
      </c>
      <c r="H199" s="58"/>
      <c r="I199" s="59"/>
      <c r="J199" s="60"/>
      <c r="K199" s="61"/>
      <c r="L199" s="60"/>
      <c r="M199" s="115"/>
      <c r="N199" s="115"/>
      <c r="O199" s="115"/>
      <c r="P199" s="115"/>
      <c r="Q199" s="116"/>
      <c r="R199" s="116"/>
      <c r="S199" s="60"/>
      <c r="T199" s="117">
        <f t="shared" si="105"/>
        <v>0</v>
      </c>
      <c r="U199" s="118"/>
    </row>
    <row r="200" spans="6:22" ht="15.6" x14ac:dyDescent="0.25">
      <c r="F200" s="121"/>
      <c r="G200" s="97" t="s">
        <v>98</v>
      </c>
      <c r="H200" s="58"/>
      <c r="I200" s="59"/>
      <c r="J200" s="60"/>
      <c r="K200" s="61"/>
      <c r="L200" s="60"/>
      <c r="M200" s="115"/>
      <c r="N200" s="115"/>
      <c r="O200" s="115"/>
      <c r="P200" s="115"/>
      <c r="Q200" s="116"/>
      <c r="R200" s="116"/>
      <c r="S200" s="60"/>
      <c r="T200" s="117">
        <f t="shared" si="105"/>
        <v>0</v>
      </c>
      <c r="U200" s="118"/>
    </row>
    <row r="201" spans="6:22" ht="15.6" x14ac:dyDescent="0.25">
      <c r="F201" s="121"/>
      <c r="G201" s="97" t="s">
        <v>99</v>
      </c>
      <c r="H201" s="58"/>
      <c r="I201" s="59"/>
      <c r="J201" s="60"/>
      <c r="K201" s="61"/>
      <c r="L201" s="60"/>
      <c r="M201" s="115"/>
      <c r="N201" s="115"/>
      <c r="O201" s="115"/>
      <c r="P201" s="115"/>
      <c r="Q201" s="116"/>
      <c r="R201" s="116"/>
      <c r="S201" s="60"/>
      <c r="T201" s="117">
        <f t="shared" si="105"/>
        <v>0</v>
      </c>
      <c r="U201" s="118"/>
    </row>
    <row r="202" spans="6:22" ht="15.6" x14ac:dyDescent="0.25">
      <c r="F202" s="121"/>
      <c r="G202" s="97" t="s">
        <v>100</v>
      </c>
      <c r="H202" s="58"/>
      <c r="I202" s="59"/>
      <c r="J202" s="60"/>
      <c r="K202" s="61"/>
      <c r="L202" s="60"/>
      <c r="M202" s="115"/>
      <c r="N202" s="115"/>
      <c r="O202" s="115"/>
      <c r="P202" s="115"/>
      <c r="Q202" s="116"/>
      <c r="R202" s="116"/>
      <c r="S202" s="60"/>
      <c r="T202" s="117">
        <f t="shared" si="105"/>
        <v>0</v>
      </c>
      <c r="U202" s="118"/>
    </row>
    <row r="203" spans="6:22" ht="15.6" x14ac:dyDescent="0.25">
      <c r="F203" s="121"/>
      <c r="G203" s="97" t="s">
        <v>101</v>
      </c>
      <c r="H203" s="58"/>
      <c r="I203" s="59"/>
      <c r="J203" s="60"/>
      <c r="K203" s="61"/>
      <c r="L203" s="60"/>
      <c r="M203" s="115"/>
      <c r="N203" s="115"/>
      <c r="O203" s="115"/>
      <c r="P203" s="115"/>
      <c r="Q203" s="116"/>
      <c r="R203" s="116"/>
      <c r="S203" s="60"/>
      <c r="T203" s="117">
        <f t="shared" si="105"/>
        <v>0</v>
      </c>
      <c r="U203" s="118"/>
    </row>
    <row r="204" spans="6:22" ht="15.6" x14ac:dyDescent="0.25">
      <c r="F204" s="121"/>
      <c r="G204" s="97" t="s">
        <v>102</v>
      </c>
      <c r="H204" s="58"/>
      <c r="I204" s="59"/>
      <c r="J204" s="60"/>
      <c r="K204" s="61"/>
      <c r="L204" s="60"/>
      <c r="M204" s="115"/>
      <c r="N204" s="115"/>
      <c r="O204" s="115">
        <v>470</v>
      </c>
      <c r="P204" s="115"/>
      <c r="Q204" s="116">
        <v>388</v>
      </c>
      <c r="R204" s="116"/>
      <c r="S204" s="60">
        <v>118</v>
      </c>
      <c r="T204" s="117">
        <f t="shared" si="105"/>
        <v>976</v>
      </c>
      <c r="U204" s="118"/>
      <c r="V204" s="2">
        <v>976</v>
      </c>
    </row>
    <row r="205" spans="6:22" ht="15.6" x14ac:dyDescent="0.25">
      <c r="F205" s="121"/>
      <c r="G205" s="97" t="s">
        <v>103</v>
      </c>
      <c r="H205" s="58"/>
      <c r="I205" s="59"/>
      <c r="J205" s="60"/>
      <c r="K205" s="61"/>
      <c r="L205" s="60"/>
      <c r="M205" s="115"/>
      <c r="N205" s="115"/>
      <c r="O205" s="115"/>
      <c r="P205" s="115"/>
      <c r="Q205" s="116"/>
      <c r="R205" s="116"/>
      <c r="S205" s="60"/>
      <c r="T205" s="117">
        <f t="shared" si="105"/>
        <v>0</v>
      </c>
      <c r="U205" s="118"/>
    </row>
    <row r="206" spans="6:22" ht="15.6" x14ac:dyDescent="0.25">
      <c r="F206" s="121"/>
      <c r="G206" s="97" t="s">
        <v>104</v>
      </c>
      <c r="H206" s="58"/>
      <c r="I206" s="59"/>
      <c r="J206" s="60"/>
      <c r="K206" s="61"/>
      <c r="L206" s="60"/>
      <c r="M206" s="115"/>
      <c r="N206" s="115"/>
      <c r="O206" s="115"/>
      <c r="P206" s="115"/>
      <c r="Q206" s="116"/>
      <c r="R206" s="116"/>
      <c r="S206" s="60"/>
      <c r="T206" s="117">
        <f t="shared" si="105"/>
        <v>0</v>
      </c>
      <c r="U206" s="118"/>
    </row>
    <row r="207" spans="6:22" ht="15.6" x14ac:dyDescent="0.25">
      <c r="F207" s="121"/>
      <c r="G207" s="97" t="s">
        <v>105</v>
      </c>
      <c r="H207" s="58"/>
      <c r="I207" s="59"/>
      <c r="J207" s="60"/>
      <c r="K207" s="61"/>
      <c r="L207" s="60"/>
      <c r="M207" s="115"/>
      <c r="N207" s="115"/>
      <c r="O207" s="115"/>
      <c r="P207" s="115"/>
      <c r="Q207" s="116"/>
      <c r="R207" s="116"/>
      <c r="S207" s="60"/>
      <c r="T207" s="117">
        <f t="shared" si="105"/>
        <v>0</v>
      </c>
      <c r="U207" s="118"/>
    </row>
    <row r="208" spans="6:22" ht="15.6" x14ac:dyDescent="0.25">
      <c r="F208" s="121"/>
      <c r="G208" s="97" t="s">
        <v>106</v>
      </c>
      <c r="H208" s="58"/>
      <c r="I208" s="59"/>
      <c r="J208" s="60"/>
      <c r="K208" s="61"/>
      <c r="L208" s="60"/>
      <c r="M208" s="115"/>
      <c r="N208" s="115"/>
      <c r="O208" s="115"/>
      <c r="P208" s="115"/>
      <c r="Q208" s="116"/>
      <c r="R208" s="116"/>
      <c r="S208" s="60"/>
      <c r="T208" s="117">
        <f t="shared" si="105"/>
        <v>0</v>
      </c>
      <c r="U208" s="118"/>
    </row>
    <row r="209" spans="6:21" ht="15.6" x14ac:dyDescent="0.25">
      <c r="F209" s="122"/>
      <c r="G209" s="98" t="s">
        <v>107</v>
      </c>
      <c r="H209" s="58"/>
      <c r="I209" s="59"/>
      <c r="J209" s="60"/>
      <c r="K209" s="61"/>
      <c r="L209" s="60"/>
      <c r="M209" s="115"/>
      <c r="N209" s="115"/>
      <c r="O209" s="115"/>
      <c r="P209" s="115"/>
      <c r="Q209" s="116"/>
      <c r="R209" s="116"/>
      <c r="S209" s="60"/>
      <c r="T209" s="117">
        <f t="shared" si="105"/>
        <v>0</v>
      </c>
      <c r="U209" s="118"/>
    </row>
    <row r="210" spans="6:21" ht="15.6" x14ac:dyDescent="0.25">
      <c r="F210" s="122"/>
      <c r="G210" s="99" t="s">
        <v>108</v>
      </c>
      <c r="H210" s="80"/>
      <c r="I210" s="62"/>
      <c r="J210" s="63"/>
      <c r="K210" s="64"/>
      <c r="L210" s="63"/>
      <c r="M210" s="119"/>
      <c r="N210" s="119"/>
      <c r="O210" s="119"/>
      <c r="P210" s="119"/>
      <c r="Q210" s="120"/>
      <c r="R210" s="120"/>
      <c r="S210" s="63"/>
      <c r="T210" s="109">
        <f t="shared" si="105"/>
        <v>0</v>
      </c>
      <c r="U210" s="118"/>
    </row>
    <row r="211" spans="6:21" ht="15.6" x14ac:dyDescent="0.25">
      <c r="F211" s="123"/>
      <c r="G211" s="99" t="s">
        <v>109</v>
      </c>
      <c r="H211" s="80"/>
      <c r="I211" s="62"/>
      <c r="J211" s="63"/>
      <c r="K211" s="64"/>
      <c r="L211" s="63"/>
      <c r="M211" s="69"/>
      <c r="N211" s="70"/>
      <c r="O211" s="69"/>
      <c r="P211" s="70"/>
      <c r="Q211" s="71"/>
      <c r="R211" s="72"/>
      <c r="S211" s="63"/>
      <c r="T211" s="109">
        <f t="shared" si="105"/>
        <v>0</v>
      </c>
      <c r="U211" s="118"/>
    </row>
    <row r="212" spans="6:21" ht="15.6" x14ac:dyDescent="0.25">
      <c r="F212" s="123"/>
      <c r="G212" s="99" t="s">
        <v>110</v>
      </c>
      <c r="H212" s="80"/>
      <c r="I212" s="62"/>
      <c r="J212" s="63"/>
      <c r="K212" s="64"/>
      <c r="L212" s="63"/>
      <c r="M212" s="107"/>
      <c r="N212" s="108"/>
      <c r="O212" s="69"/>
      <c r="P212" s="70"/>
      <c r="Q212" s="71"/>
      <c r="R212" s="72"/>
      <c r="S212" s="63"/>
      <c r="T212" s="109">
        <f t="shared" si="105"/>
        <v>0</v>
      </c>
      <c r="U212" s="110"/>
    </row>
    <row r="213" spans="6:21" ht="15.6" x14ac:dyDescent="0.25">
      <c r="F213" s="123"/>
      <c r="G213" s="99" t="s">
        <v>115</v>
      </c>
      <c r="H213" s="68"/>
      <c r="I213" s="62"/>
      <c r="J213" s="81"/>
      <c r="K213" s="82"/>
      <c r="L213" s="81"/>
      <c r="M213" s="107"/>
      <c r="N213" s="108"/>
      <c r="O213" s="107"/>
      <c r="P213" s="108"/>
      <c r="Q213" s="71"/>
      <c r="R213" s="72"/>
      <c r="S213" s="81"/>
      <c r="T213" s="109">
        <f t="shared" si="105"/>
        <v>0</v>
      </c>
      <c r="U213" s="110"/>
    </row>
    <row r="214" spans="6:21" ht="15.6" x14ac:dyDescent="0.25">
      <c r="F214" s="123"/>
      <c r="G214" s="99" t="s">
        <v>116</v>
      </c>
      <c r="H214" s="68"/>
      <c r="I214" s="62"/>
      <c r="J214" s="81"/>
      <c r="K214" s="82"/>
      <c r="L214" s="81"/>
      <c r="M214" s="107"/>
      <c r="N214" s="108"/>
      <c r="O214" s="107"/>
      <c r="P214" s="108"/>
      <c r="Q214" s="71"/>
      <c r="R214" s="72"/>
      <c r="S214" s="81"/>
      <c r="T214" s="109">
        <f t="shared" si="105"/>
        <v>0</v>
      </c>
      <c r="U214" s="110"/>
    </row>
    <row r="215" spans="6:21" ht="16.2" thickBot="1" x14ac:dyDescent="0.3">
      <c r="F215" s="123"/>
      <c r="G215" s="100" t="s">
        <v>117</v>
      </c>
      <c r="H215" s="73"/>
      <c r="I215" s="74"/>
      <c r="J215" s="83"/>
      <c r="K215" s="84"/>
      <c r="L215" s="83"/>
      <c r="M215" s="111"/>
      <c r="N215" s="112"/>
      <c r="O215" s="111"/>
      <c r="P215" s="112"/>
      <c r="Q215" s="77"/>
      <c r="R215" s="78"/>
      <c r="S215" s="83"/>
      <c r="T215" s="113">
        <f t="shared" si="105"/>
        <v>0</v>
      </c>
      <c r="U215" s="114"/>
    </row>
    <row r="216" spans="6:21" ht="16.2" thickBot="1" x14ac:dyDescent="0.3">
      <c r="F216" s="124"/>
      <c r="G216" s="101" t="s">
        <v>24</v>
      </c>
      <c r="H216" s="79">
        <f>SUM(H193:H210)</f>
        <v>0</v>
      </c>
      <c r="I216" s="79">
        <f>SUM(I194:I212)</f>
        <v>0</v>
      </c>
      <c r="J216" s="79">
        <f>SUM(J194:J212)</f>
        <v>0</v>
      </c>
      <c r="K216" s="79">
        <f>SUM(K194:K212)</f>
        <v>0</v>
      </c>
      <c r="L216" s="79">
        <f>SUM(L194:L212)</f>
        <v>0</v>
      </c>
      <c r="M216" s="103">
        <f>SUM(M194:N212)</f>
        <v>0</v>
      </c>
      <c r="N216" s="104"/>
      <c r="O216" s="103">
        <f>SUM(O194:O215)</f>
        <v>722</v>
      </c>
      <c r="P216" s="104"/>
      <c r="Q216" s="103">
        <f>SUM(Q194:Q215)</f>
        <v>598</v>
      </c>
      <c r="R216" s="104"/>
      <c r="S216" s="79">
        <f>SUM(S194:S215)</f>
        <v>181</v>
      </c>
      <c r="T216" s="105">
        <f>SUM(T194:U212)</f>
        <v>1501</v>
      </c>
      <c r="U216" s="106"/>
    </row>
  </sheetData>
  <mergeCells count="231">
    <mergeCell ref="C62:C68"/>
    <mergeCell ref="D62:D67"/>
    <mergeCell ref="H62:H68"/>
    <mergeCell ref="C141:C164"/>
    <mergeCell ref="M196:N196"/>
    <mergeCell ref="O196:P196"/>
    <mergeCell ref="Q196:R196"/>
    <mergeCell ref="M195:N195"/>
    <mergeCell ref="O195:P195"/>
    <mergeCell ref="Q195:R195"/>
    <mergeCell ref="O182:P182"/>
    <mergeCell ref="Q182:R182"/>
    <mergeCell ref="Q171:R171"/>
    <mergeCell ref="Q176:R176"/>
    <mergeCell ref="O177:P177"/>
    <mergeCell ref="Q177:R177"/>
    <mergeCell ref="Q170:R170"/>
    <mergeCell ref="C128:C134"/>
    <mergeCell ref="D128:D133"/>
    <mergeCell ref="H128:H134"/>
    <mergeCell ref="O176:P176"/>
    <mergeCell ref="M178:N178"/>
    <mergeCell ref="M183:N183"/>
    <mergeCell ref="M188:N188"/>
    <mergeCell ref="B4:B25"/>
    <mergeCell ref="B34:B39"/>
    <mergeCell ref="B42:B49"/>
    <mergeCell ref="B62:B69"/>
    <mergeCell ref="B141:B166"/>
    <mergeCell ref="H4:H23"/>
    <mergeCell ref="C4:C23"/>
    <mergeCell ref="M170:N170"/>
    <mergeCell ref="O171:P171"/>
    <mergeCell ref="H28:H30"/>
    <mergeCell ref="C42:C48"/>
    <mergeCell ref="D42:D47"/>
    <mergeCell ref="H42:H48"/>
    <mergeCell ref="D4:D20"/>
    <mergeCell ref="D22:D23"/>
    <mergeCell ref="H141:H164"/>
    <mergeCell ref="D162:D164"/>
    <mergeCell ref="O170:P170"/>
    <mergeCell ref="B111:B118"/>
    <mergeCell ref="C111:C117"/>
    <mergeCell ref="D111:D116"/>
    <mergeCell ref="H111:H117"/>
    <mergeCell ref="H121:H124"/>
    <mergeCell ref="B128:B135"/>
    <mergeCell ref="T170:U170"/>
    <mergeCell ref="F171:F193"/>
    <mergeCell ref="M171:N171"/>
    <mergeCell ref="T171:U171"/>
    <mergeCell ref="M172:N172"/>
    <mergeCell ref="T172:U172"/>
    <mergeCell ref="M173:N173"/>
    <mergeCell ref="O190:P190"/>
    <mergeCell ref="M191:N191"/>
    <mergeCell ref="O191:P191"/>
    <mergeCell ref="O184:P184"/>
    <mergeCell ref="Q184:R184"/>
    <mergeCell ref="O185:P185"/>
    <mergeCell ref="Q185:R185"/>
    <mergeCell ref="O186:P186"/>
    <mergeCell ref="Q186:R186"/>
    <mergeCell ref="Q181:R181"/>
    <mergeCell ref="O172:P172"/>
    <mergeCell ref="Q172:R172"/>
    <mergeCell ref="O175:P175"/>
    <mergeCell ref="Q175:R175"/>
    <mergeCell ref="O174:P174"/>
    <mergeCell ref="Q174:R174"/>
    <mergeCell ref="O178:P178"/>
    <mergeCell ref="B72:B78"/>
    <mergeCell ref="C72:C77"/>
    <mergeCell ref="D72:D76"/>
    <mergeCell ref="H72:H77"/>
    <mergeCell ref="O173:P173"/>
    <mergeCell ref="Q173:R173"/>
    <mergeCell ref="O183:P183"/>
    <mergeCell ref="Q183:R183"/>
    <mergeCell ref="O180:P180"/>
    <mergeCell ref="Q180:R180"/>
    <mergeCell ref="O181:P181"/>
    <mergeCell ref="B101:B108"/>
    <mergeCell ref="C101:C107"/>
    <mergeCell ref="D101:D106"/>
    <mergeCell ref="H101:H107"/>
    <mergeCell ref="B81:B98"/>
    <mergeCell ref="C81:C96"/>
    <mergeCell ref="H81:H96"/>
    <mergeCell ref="D81:D93"/>
    <mergeCell ref="D95:D96"/>
    <mergeCell ref="D141:D160"/>
    <mergeCell ref="B121:B125"/>
    <mergeCell ref="C121:C124"/>
    <mergeCell ref="D121:D123"/>
    <mergeCell ref="B28:B31"/>
    <mergeCell ref="C28:C30"/>
    <mergeCell ref="D28:D29"/>
    <mergeCell ref="C34:C38"/>
    <mergeCell ref="D34:D37"/>
    <mergeCell ref="H34:H38"/>
    <mergeCell ref="B52:B59"/>
    <mergeCell ref="C52:C58"/>
    <mergeCell ref="D52:D57"/>
    <mergeCell ref="H52:H58"/>
    <mergeCell ref="T173:U173"/>
    <mergeCell ref="M174:N174"/>
    <mergeCell ref="T174:U174"/>
    <mergeCell ref="M175:N175"/>
    <mergeCell ref="T175:U175"/>
    <mergeCell ref="M176:N176"/>
    <mergeCell ref="T176:U176"/>
    <mergeCell ref="M177:N177"/>
    <mergeCell ref="T177:U177"/>
    <mergeCell ref="T178:U178"/>
    <mergeCell ref="M179:N179"/>
    <mergeCell ref="T179:U179"/>
    <mergeCell ref="M180:N180"/>
    <mergeCell ref="T180:U180"/>
    <mergeCell ref="M181:N181"/>
    <mergeCell ref="T181:U181"/>
    <mergeCell ref="M182:N182"/>
    <mergeCell ref="T182:U182"/>
    <mergeCell ref="Q178:R178"/>
    <mergeCell ref="O179:P179"/>
    <mergeCell ref="Q179:R179"/>
    <mergeCell ref="T183:U183"/>
    <mergeCell ref="M184:N184"/>
    <mergeCell ref="T184:U184"/>
    <mergeCell ref="M185:N185"/>
    <mergeCell ref="T185:U185"/>
    <mergeCell ref="M186:N186"/>
    <mergeCell ref="T186:U186"/>
    <mergeCell ref="M187:N187"/>
    <mergeCell ref="O187:P187"/>
    <mergeCell ref="Q187:R187"/>
    <mergeCell ref="T187:U187"/>
    <mergeCell ref="T188:U188"/>
    <mergeCell ref="M189:N189"/>
    <mergeCell ref="O189:P189"/>
    <mergeCell ref="T189:U189"/>
    <mergeCell ref="M190:N190"/>
    <mergeCell ref="T190:U190"/>
    <mergeCell ref="T191:U191"/>
    <mergeCell ref="M192:N192"/>
    <mergeCell ref="O192:P192"/>
    <mergeCell ref="T192:U192"/>
    <mergeCell ref="M193:N193"/>
    <mergeCell ref="O193:P193"/>
    <mergeCell ref="Q193:R193"/>
    <mergeCell ref="T193:U193"/>
    <mergeCell ref="F194:F216"/>
    <mergeCell ref="M194:N194"/>
    <mergeCell ref="O194:P194"/>
    <mergeCell ref="Q194:R194"/>
    <mergeCell ref="T194:U194"/>
    <mergeCell ref="T195:U195"/>
    <mergeCell ref="T196:U196"/>
    <mergeCell ref="M197:N197"/>
    <mergeCell ref="O197:P197"/>
    <mergeCell ref="Q197:R197"/>
    <mergeCell ref="T197:U197"/>
    <mergeCell ref="M198:N198"/>
    <mergeCell ref="O198:P198"/>
    <mergeCell ref="Q198:R198"/>
    <mergeCell ref="T198:U198"/>
    <mergeCell ref="M199:N199"/>
    <mergeCell ref="O199:P199"/>
    <mergeCell ref="Q199:R199"/>
    <mergeCell ref="T199:U199"/>
    <mergeCell ref="M200:N200"/>
    <mergeCell ref="O200:P200"/>
    <mergeCell ref="Q200:R200"/>
    <mergeCell ref="T200:U200"/>
    <mergeCell ref="M201:N201"/>
    <mergeCell ref="O201:P201"/>
    <mergeCell ref="Q201:R201"/>
    <mergeCell ref="T201:U201"/>
    <mergeCell ref="M202:N202"/>
    <mergeCell ref="O202:P202"/>
    <mergeCell ref="Q202:R202"/>
    <mergeCell ref="T202:U202"/>
    <mergeCell ref="M203:N203"/>
    <mergeCell ref="O203:P203"/>
    <mergeCell ref="Q203:R203"/>
    <mergeCell ref="T203:U203"/>
    <mergeCell ref="M204:N204"/>
    <mergeCell ref="O204:P204"/>
    <mergeCell ref="Q204:R204"/>
    <mergeCell ref="T204:U204"/>
    <mergeCell ref="M205:N205"/>
    <mergeCell ref="O205:P205"/>
    <mergeCell ref="Q205:R205"/>
    <mergeCell ref="T205:U205"/>
    <mergeCell ref="M206:N206"/>
    <mergeCell ref="O206:P206"/>
    <mergeCell ref="Q206:R206"/>
    <mergeCell ref="T206:U206"/>
    <mergeCell ref="M207:N207"/>
    <mergeCell ref="O207:P207"/>
    <mergeCell ref="Q207:R207"/>
    <mergeCell ref="T207:U207"/>
    <mergeCell ref="M208:N208"/>
    <mergeCell ref="O208:P208"/>
    <mergeCell ref="Q208:R208"/>
    <mergeCell ref="T208:U208"/>
    <mergeCell ref="M209:N209"/>
    <mergeCell ref="O209:P209"/>
    <mergeCell ref="Q209:R209"/>
    <mergeCell ref="T209:U209"/>
    <mergeCell ref="M210:N210"/>
    <mergeCell ref="O210:P210"/>
    <mergeCell ref="Q210:R210"/>
    <mergeCell ref="T210:U210"/>
    <mergeCell ref="T211:U211"/>
    <mergeCell ref="M216:N216"/>
    <mergeCell ref="O216:P216"/>
    <mergeCell ref="Q216:R216"/>
    <mergeCell ref="T216:U216"/>
    <mergeCell ref="M212:N212"/>
    <mergeCell ref="T212:U212"/>
    <mergeCell ref="M213:N213"/>
    <mergeCell ref="O213:P213"/>
    <mergeCell ref="T213:U213"/>
    <mergeCell ref="M214:N214"/>
    <mergeCell ref="O214:P214"/>
    <mergeCell ref="T214:U214"/>
    <mergeCell ref="M215:N215"/>
    <mergeCell ref="O215:P215"/>
    <mergeCell ref="T215:U21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1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Eileen Kang</cp:lastModifiedBy>
  <cp:lastPrinted>2019-11-27T00:29:17Z</cp:lastPrinted>
  <dcterms:created xsi:type="dcterms:W3CDTF">2019-09-30T05:29:53Z</dcterms:created>
  <dcterms:modified xsi:type="dcterms:W3CDTF">2021-10-26T04:34:15Z</dcterms:modified>
</cp:coreProperties>
</file>