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임시공간\"/>
    </mc:Choice>
  </mc:AlternateContent>
  <xr:revisionPtr revIDLastSave="0" documentId="13_ncr:1_{8F8E2E06-D096-429E-9AA2-A2BB2439D116}" xr6:coauthVersionLast="47" xr6:coauthVersionMax="47" xr10:uidLastSave="{00000000-0000-0000-0000-000000000000}"/>
  <bookViews>
    <workbookView xWindow="38290" yWindow="-110" windowWidth="29020" windowHeight="15820" tabRatio="910" xr2:uid="{2CFFB407-D218-41B6-AA64-D815316893B8}"/>
  </bookViews>
  <sheets>
    <sheet name="DHGK-2143" sheetId="122" r:id="rId1"/>
    <sheet name="803841(KARIMA)" sheetId="3" r:id="rId2"/>
    <sheet name="803841(XS01)" sheetId="39" r:id="rId3"/>
    <sheet name="803841(XS01)(Neon)" sheetId="40" r:id="rId4"/>
    <sheet name="803871-803877" sheetId="41" r:id="rId5"/>
  </sheets>
  <definedNames>
    <definedName name="_xlnm._FilterDatabase" localSheetId="1" hidden="1">'803841(KARIMA)'!$AQ$3:$AQ$8</definedName>
    <definedName name="_xlnm._FilterDatabase" localSheetId="2" hidden="1">'803841(XS01)'!$AQ$3:$AQ$8</definedName>
    <definedName name="_xlnm._FilterDatabase" localSheetId="3" hidden="1">'803841(XS01)(Neon)'!$AQ$3:$AQ$8</definedName>
    <definedName name="_xlnm._FilterDatabase" localSheetId="4" hidden="1">'803871-803877'!$AQ$3:$AQ$8</definedName>
    <definedName name="_xlnm.Criteria" localSheetId="1">'803841(KARIMA)'!$AQ$3:$AQ$8</definedName>
    <definedName name="_xlnm.Criteria" localSheetId="2">'803841(XS01)'!$AQ$3:$AQ$8</definedName>
    <definedName name="_xlnm.Criteria" localSheetId="3">'803841(XS01)(Neon)'!$AQ$3:$AQ$8</definedName>
    <definedName name="_xlnm.Criteria" localSheetId="4">'803871-803877'!$AQ$3:$AQ$8</definedName>
    <definedName name="_xlnm.Print_Area" localSheetId="1">'803841(KARIMA)'!$U$1:$AO$71</definedName>
    <definedName name="_xlnm.Print_Area" localSheetId="2">'803841(XS01)'!$U$1:$AO$71</definedName>
    <definedName name="_xlnm.Print_Area" localSheetId="3">'803841(XS01)(Neon)'!$U$1:$AO$71</definedName>
    <definedName name="_xlnm.Print_Area" localSheetId="4">'803871-803877'!$U$1:$AO$71</definedName>
    <definedName name="_xlnm.Print_Area" localSheetId="0">'DHGK-2143'!$A$1:$S$87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0" i="122" l="1"/>
  <c r="M81" i="122"/>
  <c r="M82" i="122"/>
  <c r="F71" i="122"/>
  <c r="K66" i="122"/>
  <c r="M66" i="122" s="1"/>
  <c r="O66" i="122"/>
  <c r="I66" i="122"/>
  <c r="C65" i="122"/>
  <c r="C66" i="122"/>
  <c r="F65" i="122"/>
  <c r="O62" i="122"/>
  <c r="M62" i="122"/>
  <c r="L62" i="122" s="1"/>
  <c r="O61" i="122"/>
  <c r="M61" i="122"/>
  <c r="L61" i="122" s="1"/>
  <c r="O60" i="122"/>
  <c r="M60" i="122"/>
  <c r="L60" i="122" s="1"/>
  <c r="O59" i="122"/>
  <c r="M59" i="122"/>
  <c r="O58" i="122"/>
  <c r="M58" i="122"/>
  <c r="L58" i="122" s="1"/>
  <c r="O57" i="122"/>
  <c r="M57" i="122"/>
  <c r="L57" i="122" s="1"/>
  <c r="O56" i="122"/>
  <c r="M56" i="122"/>
  <c r="L56" i="122" s="1"/>
  <c r="O55" i="122"/>
  <c r="M55" i="122"/>
  <c r="O53" i="122"/>
  <c r="M53" i="122"/>
  <c r="L53" i="122" s="1"/>
  <c r="O52" i="122"/>
  <c r="M52" i="122"/>
  <c r="O51" i="122"/>
  <c r="M51" i="122"/>
  <c r="L51" i="122" s="1"/>
  <c r="O50" i="122"/>
  <c r="M50" i="122"/>
  <c r="L50" i="122" s="1"/>
  <c r="O49" i="122"/>
  <c r="M49" i="122"/>
  <c r="L49" i="122" s="1"/>
  <c r="O33" i="122"/>
  <c r="O34" i="122"/>
  <c r="O35" i="122"/>
  <c r="O36" i="122"/>
  <c r="O37" i="122"/>
  <c r="O38" i="122"/>
  <c r="O39" i="122"/>
  <c r="M40" i="122"/>
  <c r="L40" i="122" s="1"/>
  <c r="O40" i="122"/>
  <c r="O41" i="122"/>
  <c r="O42" i="122"/>
  <c r="O43" i="122"/>
  <c r="O44" i="122"/>
  <c r="M45" i="122"/>
  <c r="L45" i="122" s="1"/>
  <c r="O45" i="122"/>
  <c r="L55" i="122" l="1"/>
  <c r="L59" i="122"/>
  <c r="L52" i="122"/>
  <c r="A56" i="122"/>
  <c r="B56" i="122"/>
  <c r="C56" i="122"/>
  <c r="D56" i="122"/>
  <c r="F56" i="122"/>
  <c r="A57" i="122"/>
  <c r="B57" i="122"/>
  <c r="C57" i="122"/>
  <c r="D57" i="122"/>
  <c r="F57" i="122"/>
  <c r="A58" i="122"/>
  <c r="B58" i="122"/>
  <c r="C58" i="122"/>
  <c r="D58" i="122"/>
  <c r="F58" i="122"/>
  <c r="A59" i="122"/>
  <c r="B59" i="122"/>
  <c r="C59" i="122"/>
  <c r="D59" i="122"/>
  <c r="F59" i="122"/>
  <c r="A60" i="122"/>
  <c r="B60" i="122"/>
  <c r="C60" i="122"/>
  <c r="D60" i="122"/>
  <c r="F60" i="122"/>
  <c r="A61" i="122"/>
  <c r="B61" i="122"/>
  <c r="C61" i="122"/>
  <c r="D61" i="122"/>
  <c r="F61" i="122"/>
  <c r="A62" i="122"/>
  <c r="B62" i="122"/>
  <c r="C62" i="122"/>
  <c r="D62" i="122"/>
  <c r="F62" i="122"/>
  <c r="F55" i="122"/>
  <c r="D55" i="122"/>
  <c r="C55" i="122"/>
  <c r="B55" i="122"/>
  <c r="A55" i="122"/>
  <c r="A50" i="122"/>
  <c r="B50" i="122"/>
  <c r="C50" i="122"/>
  <c r="D50" i="122"/>
  <c r="F50" i="122"/>
  <c r="A51" i="122"/>
  <c r="B51" i="122"/>
  <c r="C51" i="122"/>
  <c r="D51" i="122"/>
  <c r="F51" i="122"/>
  <c r="A52" i="122"/>
  <c r="B52" i="122"/>
  <c r="C52" i="122"/>
  <c r="D52" i="122"/>
  <c r="F52" i="122"/>
  <c r="A53" i="122"/>
  <c r="B53" i="122"/>
  <c r="C53" i="122"/>
  <c r="D53" i="122"/>
  <c r="F53" i="122"/>
  <c r="F49" i="122"/>
  <c r="D49" i="122"/>
  <c r="AK55" i="3"/>
  <c r="AK54" i="3"/>
  <c r="AK53" i="3"/>
  <c r="AK52" i="3"/>
  <c r="AK51" i="3"/>
  <c r="AK50" i="3"/>
  <c r="AK49" i="3"/>
  <c r="AK48" i="3"/>
  <c r="AK44" i="3"/>
  <c r="AK43" i="3"/>
  <c r="AK42" i="3"/>
  <c r="AK41" i="3"/>
  <c r="AK40" i="3"/>
  <c r="AK39" i="3"/>
  <c r="AK38" i="3"/>
  <c r="AK37" i="3"/>
  <c r="C49" i="122"/>
  <c r="B49" i="122"/>
  <c r="A49" i="122"/>
  <c r="T63" i="122"/>
  <c r="V63" i="122"/>
  <c r="X63" i="122"/>
  <c r="Z63" i="122"/>
  <c r="AB63" i="122"/>
  <c r="AK19" i="3"/>
  <c r="A33" i="122"/>
  <c r="B33" i="122"/>
  <c r="C33" i="122"/>
  <c r="D33" i="122"/>
  <c r="F33" i="122"/>
  <c r="A34" i="122"/>
  <c r="B34" i="122"/>
  <c r="C34" i="122"/>
  <c r="D34" i="122"/>
  <c r="F34" i="122"/>
  <c r="A35" i="122"/>
  <c r="B35" i="122"/>
  <c r="C35" i="122"/>
  <c r="D35" i="122"/>
  <c r="F35" i="122"/>
  <c r="A36" i="122"/>
  <c r="B36" i="122"/>
  <c r="C36" i="122"/>
  <c r="D36" i="122"/>
  <c r="F36" i="122"/>
  <c r="A37" i="122"/>
  <c r="B37" i="122"/>
  <c r="C37" i="122"/>
  <c r="D37" i="122"/>
  <c r="F37" i="122"/>
  <c r="A38" i="122"/>
  <c r="B38" i="122"/>
  <c r="C38" i="122"/>
  <c r="D38" i="122"/>
  <c r="F38" i="122"/>
  <c r="A39" i="122"/>
  <c r="B39" i="122"/>
  <c r="C39" i="122"/>
  <c r="D39" i="122"/>
  <c r="F39" i="122"/>
  <c r="A40" i="122"/>
  <c r="B40" i="122"/>
  <c r="C40" i="122"/>
  <c r="D40" i="122"/>
  <c r="F40" i="122"/>
  <c r="A41" i="122"/>
  <c r="B41" i="122"/>
  <c r="C41" i="122"/>
  <c r="D41" i="122"/>
  <c r="F41" i="122"/>
  <c r="A42" i="122"/>
  <c r="B42" i="122"/>
  <c r="C42" i="122"/>
  <c r="D42" i="122"/>
  <c r="F42" i="122"/>
  <c r="A43" i="122"/>
  <c r="B43" i="122"/>
  <c r="C43" i="122"/>
  <c r="D43" i="122"/>
  <c r="F43" i="122"/>
  <c r="A44" i="122"/>
  <c r="B44" i="122"/>
  <c r="C44" i="122"/>
  <c r="D44" i="122"/>
  <c r="F44" i="122"/>
  <c r="A45" i="122"/>
  <c r="B45" i="122"/>
  <c r="C45" i="122"/>
  <c r="D45" i="122"/>
  <c r="F45" i="122"/>
  <c r="F32" i="122"/>
  <c r="D32" i="122"/>
  <c r="C32" i="122"/>
  <c r="AK32" i="3"/>
  <c r="AK21" i="3"/>
  <c r="AK22" i="3"/>
  <c r="AK23" i="3"/>
  <c r="AK24" i="3"/>
  <c r="AK25" i="3"/>
  <c r="AK26" i="3"/>
  <c r="AK27" i="3"/>
  <c r="AK28" i="3"/>
  <c r="AK29" i="3"/>
  <c r="AK30" i="3"/>
  <c r="AK31" i="3"/>
  <c r="AK20" i="3"/>
  <c r="B32" i="122"/>
  <c r="A32" i="122"/>
  <c r="M25" i="122"/>
  <c r="O25" i="122"/>
  <c r="M26" i="122"/>
  <c r="O26" i="122"/>
  <c r="M27" i="122"/>
  <c r="O27" i="122"/>
  <c r="C27" i="122"/>
  <c r="B27" i="122"/>
  <c r="F27" i="122"/>
  <c r="D27" i="122"/>
  <c r="A27" i="122"/>
  <c r="F26" i="122"/>
  <c r="D26" i="122"/>
  <c r="C26" i="122"/>
  <c r="B26" i="122"/>
  <c r="A26" i="122"/>
  <c r="D25" i="122"/>
  <c r="C25" i="122"/>
  <c r="F25" i="122"/>
  <c r="B25" i="122"/>
  <c r="A25" i="122"/>
  <c r="F28" i="122"/>
  <c r="F24" i="122"/>
  <c r="D28" i="122"/>
  <c r="C28" i="122"/>
  <c r="B28" i="122"/>
  <c r="A28" i="122"/>
  <c r="D24" i="122"/>
  <c r="C24" i="122"/>
  <c r="B24" i="122"/>
  <c r="A24" i="122"/>
  <c r="C6" i="122"/>
  <c r="B6" i="122"/>
  <c r="A6" i="122"/>
  <c r="C5" i="122"/>
  <c r="B5" i="122"/>
  <c r="A5" i="122"/>
  <c r="C4" i="122"/>
  <c r="B4" i="122"/>
  <c r="A4" i="122"/>
  <c r="C3" i="122"/>
  <c r="B3" i="122"/>
  <c r="A3" i="122"/>
  <c r="E25" i="122" l="1"/>
  <c r="D5" i="122"/>
  <c r="E26" i="122"/>
  <c r="G26" i="122" s="1"/>
  <c r="H26" i="122" s="1"/>
  <c r="E27" i="122"/>
  <c r="G27" i="122" s="1"/>
  <c r="H27" i="122" s="1"/>
  <c r="R84" i="122" l="1"/>
  <c r="Q84" i="122"/>
  <c r="P84" i="122"/>
  <c r="M79" i="122"/>
  <c r="AB75" i="122"/>
  <c r="Z75" i="122"/>
  <c r="X75" i="122"/>
  <c r="V75" i="122"/>
  <c r="T75" i="122"/>
  <c r="F74" i="122"/>
  <c r="AB71" i="122"/>
  <c r="Z71" i="122"/>
  <c r="X71" i="122"/>
  <c r="V71" i="122"/>
  <c r="T71" i="122"/>
  <c r="AB65" i="122"/>
  <c r="Z65" i="122"/>
  <c r="X65" i="122"/>
  <c r="V65" i="122"/>
  <c r="T65" i="122"/>
  <c r="O65" i="122"/>
  <c r="AB64" i="122"/>
  <c r="Z64" i="122"/>
  <c r="X64" i="122"/>
  <c r="V64" i="122"/>
  <c r="T64" i="122"/>
  <c r="F64" i="122"/>
  <c r="AB47" i="122"/>
  <c r="Z47" i="122"/>
  <c r="X47" i="122"/>
  <c r="V47" i="122"/>
  <c r="T47" i="122"/>
  <c r="O47" i="122"/>
  <c r="L47" i="122"/>
  <c r="X44" i="122"/>
  <c r="V44" i="122"/>
  <c r="T44" i="122"/>
  <c r="X43" i="122"/>
  <c r="V43" i="122"/>
  <c r="T43" i="122"/>
  <c r="X42" i="122"/>
  <c r="V42" i="122"/>
  <c r="T42" i="122"/>
  <c r="X41" i="122"/>
  <c r="V41" i="122"/>
  <c r="T41" i="122"/>
  <c r="X39" i="122"/>
  <c r="V39" i="122"/>
  <c r="T39" i="122"/>
  <c r="X38" i="122"/>
  <c r="V38" i="122"/>
  <c r="T38" i="122"/>
  <c r="X37" i="122"/>
  <c r="V37" i="122"/>
  <c r="T37" i="122"/>
  <c r="X36" i="122"/>
  <c r="V36" i="122"/>
  <c r="T36" i="122"/>
  <c r="X35" i="122"/>
  <c r="V35" i="122"/>
  <c r="T35" i="122"/>
  <c r="X34" i="122"/>
  <c r="V34" i="122"/>
  <c r="M34" i="122" s="1"/>
  <c r="T33" i="122"/>
  <c r="M33" i="122" s="1"/>
  <c r="AB32" i="122"/>
  <c r="Z32" i="122"/>
  <c r="X32" i="122"/>
  <c r="V32" i="122"/>
  <c r="T32" i="122"/>
  <c r="O32" i="122"/>
  <c r="F31" i="122"/>
  <c r="G25" i="122"/>
  <c r="H25" i="122" s="1"/>
  <c r="O28" i="122"/>
  <c r="M28" i="122"/>
  <c r="O24" i="122"/>
  <c r="M24" i="122"/>
  <c r="E24" i="122"/>
  <c r="G24" i="122" s="1"/>
  <c r="D21" i="122"/>
  <c r="B21" i="122"/>
  <c r="C20" i="122"/>
  <c r="C19" i="122"/>
  <c r="C18" i="122"/>
  <c r="C17" i="122"/>
  <c r="C16" i="122"/>
  <c r="C15" i="122"/>
  <c r="C14" i="122"/>
  <c r="C13" i="122"/>
  <c r="C12" i="122"/>
  <c r="C11" i="122"/>
  <c r="G10" i="122"/>
  <c r="C10" i="122"/>
  <c r="B7" i="122"/>
  <c r="D6" i="122"/>
  <c r="D4" i="122"/>
  <c r="D3" i="122"/>
  <c r="AQ67" i="41"/>
  <c r="AQ67" i="40"/>
  <c r="AQ67" i="39"/>
  <c r="M37" i="122" l="1"/>
  <c r="L37" i="122" s="1"/>
  <c r="E71" i="122"/>
  <c r="E28" i="122"/>
  <c r="G28" i="122" s="1"/>
  <c r="H28" i="122" s="1"/>
  <c r="M71" i="122"/>
  <c r="M43" i="122"/>
  <c r="N43" i="122" s="1"/>
  <c r="M35" i="122"/>
  <c r="M44" i="122"/>
  <c r="L44" i="122" s="1"/>
  <c r="M75" i="122"/>
  <c r="S75" i="122" s="1"/>
  <c r="S66" i="122"/>
  <c r="K65" i="122"/>
  <c r="N82" i="122"/>
  <c r="N81" i="122"/>
  <c r="N80" i="122"/>
  <c r="N66" i="122"/>
  <c r="J59" i="122"/>
  <c r="J35" i="122"/>
  <c r="J40" i="122"/>
  <c r="J51" i="122"/>
  <c r="J49" i="122"/>
  <c r="J45" i="122"/>
  <c r="J61" i="122"/>
  <c r="J53" i="122"/>
  <c r="J33" i="122"/>
  <c r="J38" i="122"/>
  <c r="J43" i="122"/>
  <c r="J55" i="122"/>
  <c r="J56" i="122"/>
  <c r="J36" i="122"/>
  <c r="N51" i="122"/>
  <c r="J42" i="122"/>
  <c r="J58" i="122"/>
  <c r="J41" i="122"/>
  <c r="J57" i="122"/>
  <c r="J37" i="122"/>
  <c r="J60" i="122"/>
  <c r="J52" i="122"/>
  <c r="J50" i="122"/>
  <c r="J34" i="122"/>
  <c r="J39" i="122"/>
  <c r="J44" i="122"/>
  <c r="J62" i="122"/>
  <c r="N52" i="122"/>
  <c r="N61" i="122"/>
  <c r="N62" i="122"/>
  <c r="N53" i="122"/>
  <c r="N57" i="122"/>
  <c r="N50" i="122"/>
  <c r="N60" i="122"/>
  <c r="N55" i="122"/>
  <c r="N49" i="122"/>
  <c r="N40" i="122"/>
  <c r="N59" i="122"/>
  <c r="N45" i="122"/>
  <c r="N58" i="122"/>
  <c r="N56" i="122"/>
  <c r="M39" i="122"/>
  <c r="N34" i="122"/>
  <c r="L34" i="122"/>
  <c r="L33" i="122"/>
  <c r="N33" i="122"/>
  <c r="E65" i="122"/>
  <c r="G65" i="122" s="1"/>
  <c r="H65" i="122" s="1"/>
  <c r="E51" i="122"/>
  <c r="G51" i="122" s="1"/>
  <c r="H51" i="122" s="1"/>
  <c r="E61" i="122"/>
  <c r="G61" i="122" s="1"/>
  <c r="H61" i="122" s="1"/>
  <c r="E62" i="122"/>
  <c r="G62" i="122" s="1"/>
  <c r="H62" i="122" s="1"/>
  <c r="E53" i="122"/>
  <c r="G53" i="122" s="1"/>
  <c r="H53" i="122" s="1"/>
  <c r="E57" i="122"/>
  <c r="G57" i="122" s="1"/>
  <c r="H57" i="122" s="1"/>
  <c r="E60" i="122"/>
  <c r="G60" i="122" s="1"/>
  <c r="H60" i="122" s="1"/>
  <c r="E52" i="122"/>
  <c r="G52" i="122" s="1"/>
  <c r="H52" i="122" s="1"/>
  <c r="E58" i="122"/>
  <c r="G58" i="122" s="1"/>
  <c r="H58" i="122" s="1"/>
  <c r="E50" i="122"/>
  <c r="G50" i="122" s="1"/>
  <c r="H50" i="122" s="1"/>
  <c r="E55" i="122"/>
  <c r="G55" i="122" s="1"/>
  <c r="H55" i="122" s="1"/>
  <c r="E59" i="122"/>
  <c r="G59" i="122" s="1"/>
  <c r="H59" i="122" s="1"/>
  <c r="E49" i="122"/>
  <c r="G49" i="122" s="1"/>
  <c r="H49" i="122" s="1"/>
  <c r="E56" i="122"/>
  <c r="G56" i="122" s="1"/>
  <c r="H56" i="122" s="1"/>
  <c r="M41" i="122"/>
  <c r="N35" i="122"/>
  <c r="L35" i="122"/>
  <c r="M38" i="122"/>
  <c r="M42" i="122"/>
  <c r="M36" i="122"/>
  <c r="E38" i="122"/>
  <c r="G38" i="122" s="1"/>
  <c r="H38" i="122" s="1"/>
  <c r="E35" i="122"/>
  <c r="G35" i="122" s="1"/>
  <c r="H35" i="122" s="1"/>
  <c r="E34" i="122"/>
  <c r="G34" i="122" s="1"/>
  <c r="H34" i="122" s="1"/>
  <c r="E40" i="122"/>
  <c r="G40" i="122" s="1"/>
  <c r="H40" i="122" s="1"/>
  <c r="E41" i="122"/>
  <c r="G41" i="122" s="1"/>
  <c r="H41" i="122" s="1"/>
  <c r="E45" i="122"/>
  <c r="G45" i="122" s="1"/>
  <c r="H45" i="122" s="1"/>
  <c r="E43" i="122"/>
  <c r="G43" i="122" s="1"/>
  <c r="H43" i="122" s="1"/>
  <c r="E37" i="122"/>
  <c r="G37" i="122" s="1"/>
  <c r="H37" i="122" s="1"/>
  <c r="E39" i="122"/>
  <c r="G39" i="122" s="1"/>
  <c r="H39" i="122" s="1"/>
  <c r="E42" i="122"/>
  <c r="G42" i="122" s="1"/>
  <c r="H42" i="122" s="1"/>
  <c r="E44" i="122"/>
  <c r="G44" i="122" s="1"/>
  <c r="H44" i="122" s="1"/>
  <c r="E33" i="122"/>
  <c r="G33" i="122" s="1"/>
  <c r="H33" i="122" s="1"/>
  <c r="E36" i="122"/>
  <c r="G36" i="122" s="1"/>
  <c r="H36" i="122" s="1"/>
  <c r="J25" i="122"/>
  <c r="J26" i="122"/>
  <c r="J27" i="122"/>
  <c r="N27" i="122"/>
  <c r="N25" i="122"/>
  <c r="N26" i="122"/>
  <c r="N28" i="122"/>
  <c r="O71" i="122"/>
  <c r="S31" i="122"/>
  <c r="N71" i="122"/>
  <c r="N74" i="122" s="1"/>
  <c r="N79" i="122"/>
  <c r="N24" i="122"/>
  <c r="N31" i="122" s="1"/>
  <c r="M32" i="122"/>
  <c r="N32" i="122" s="1"/>
  <c r="N64" i="122" s="1"/>
  <c r="S24" i="122"/>
  <c r="C21" i="122"/>
  <c r="D7" i="122"/>
  <c r="G80" i="122" s="1"/>
  <c r="H80" i="122" s="1"/>
  <c r="E64" i="122"/>
  <c r="I31" i="122"/>
  <c r="H24" i="122"/>
  <c r="E32" i="122"/>
  <c r="G32" i="122" s="1"/>
  <c r="J47" i="122"/>
  <c r="K75" i="122"/>
  <c r="N47" i="122"/>
  <c r="S74" i="122"/>
  <c r="S71" i="122" s="1"/>
  <c r="M76" i="122"/>
  <c r="S82" i="122"/>
  <c r="S79" i="122" s="1"/>
  <c r="J32" i="122"/>
  <c r="K71" i="122"/>
  <c r="E66" i="122"/>
  <c r="J24" i="122"/>
  <c r="J28" i="122"/>
  <c r="N37" i="122" l="1"/>
  <c r="L43" i="122"/>
  <c r="N75" i="122"/>
  <c r="E75" i="122"/>
  <c r="N44" i="122"/>
  <c r="L36" i="122"/>
  <c r="N36" i="122"/>
  <c r="L41" i="122"/>
  <c r="N41" i="122"/>
  <c r="L39" i="122"/>
  <c r="N39" i="122"/>
  <c r="N42" i="122"/>
  <c r="L42" i="122"/>
  <c r="N38" i="122"/>
  <c r="L38" i="122"/>
  <c r="S64" i="122"/>
  <c r="L32" i="122"/>
  <c r="S32" i="122"/>
  <c r="I64" i="122"/>
  <c r="H32" i="122"/>
  <c r="G75" i="122"/>
  <c r="H75" i="122" s="1"/>
  <c r="G77" i="122"/>
  <c r="H77" i="122" s="1"/>
  <c r="G81" i="122"/>
  <c r="H81" i="122" s="1"/>
  <c r="G79" i="122"/>
  <c r="L71" i="122"/>
  <c r="G82" i="122"/>
  <c r="H82" i="122" s="1"/>
  <c r="C7" i="122"/>
  <c r="G76" i="122"/>
  <c r="H76" i="122" s="1"/>
  <c r="S76" i="122"/>
  <c r="N76" i="122"/>
  <c r="G71" i="122"/>
  <c r="M65" i="122"/>
  <c r="I24" i="122"/>
  <c r="H31" i="122"/>
  <c r="F75" i="122" l="1"/>
  <c r="F78" i="122" s="1"/>
  <c r="F66" i="122"/>
  <c r="S35" i="122"/>
  <c r="S34" i="122"/>
  <c r="S33" i="122"/>
  <c r="I83" i="122"/>
  <c r="I79" i="122" s="1"/>
  <c r="H79" i="122"/>
  <c r="H83" i="122" s="1"/>
  <c r="F70" i="122"/>
  <c r="H78" i="122"/>
  <c r="I78" i="122"/>
  <c r="I75" i="122" s="1"/>
  <c r="S43" i="122"/>
  <c r="H64" i="122"/>
  <c r="I32" i="122"/>
  <c r="H71" i="122"/>
  <c r="N65" i="122"/>
  <c r="S65" i="122"/>
  <c r="S51" i="122" l="1"/>
  <c r="S52" i="122"/>
  <c r="S41" i="122"/>
  <c r="S39" i="122"/>
  <c r="S44" i="122"/>
  <c r="M84" i="122"/>
  <c r="M85" i="122" s="1"/>
  <c r="S49" i="122"/>
  <c r="S38" i="122"/>
  <c r="S40" i="122"/>
  <c r="S45" i="122"/>
  <c r="S50" i="122"/>
  <c r="S37" i="122"/>
  <c r="S42" i="122"/>
  <c r="S53" i="122"/>
  <c r="S36" i="122"/>
  <c r="O84" i="122"/>
  <c r="O85" i="122" s="1"/>
  <c r="O86" i="122" s="1"/>
  <c r="G66" i="122"/>
  <c r="H66" i="122" s="1"/>
  <c r="H74" i="122"/>
  <c r="S84" i="122"/>
  <c r="I74" i="122"/>
  <c r="I71" i="122" s="1"/>
  <c r="AD38" i="3"/>
  <c r="AD37" i="3"/>
  <c r="AD38" i="39"/>
  <c r="AD37" i="39"/>
  <c r="AD38" i="40"/>
  <c r="AD37" i="40"/>
  <c r="AD38" i="41"/>
  <c r="AD37" i="41"/>
  <c r="G84" i="122" l="1"/>
  <c r="H84" i="122" s="1"/>
  <c r="H85" i="122" s="1"/>
  <c r="I70" i="122"/>
  <c r="N84" i="122"/>
  <c r="S55" i="122"/>
  <c r="H70" i="122"/>
  <c r="I65" i="122"/>
  <c r="I84" i="122" s="1"/>
  <c r="M86" i="122"/>
  <c r="S59" i="122" s="1"/>
  <c r="G21" i="122"/>
  <c r="F21" i="122" s="1"/>
  <c r="G85" i="122" l="1"/>
  <c r="G86" i="122" s="1"/>
  <c r="S85" i="122" s="1"/>
  <c r="S61" i="122"/>
  <c r="S60" i="122"/>
  <c r="S58" i="122"/>
  <c r="S57" i="122"/>
  <c r="S56" i="122"/>
  <c r="S62" i="122"/>
  <c r="AD28" i="41"/>
  <c r="AD27" i="41"/>
  <c r="AN27" i="41" s="1"/>
  <c r="J27" i="41" s="1"/>
  <c r="S27" i="41" s="1"/>
  <c r="AO27" i="41" s="1"/>
  <c r="AD28" i="40"/>
  <c r="AD27" i="40"/>
  <c r="AD28" i="39"/>
  <c r="AD27" i="39"/>
  <c r="AD28" i="3"/>
  <c r="AD27" i="3"/>
  <c r="AM11" i="41"/>
  <c r="AI11" i="41"/>
  <c r="AJ11" i="41" s="1"/>
  <c r="AF11" i="41" s="1"/>
  <c r="AN11" i="41" s="1"/>
  <c r="AN69" i="41"/>
  <c r="S62" i="41"/>
  <c r="S61" i="41"/>
  <c r="AD60" i="41"/>
  <c r="AN60" i="41" s="1"/>
  <c r="S60" i="41"/>
  <c r="AN59" i="41"/>
  <c r="J59" i="41" s="1"/>
  <c r="S59" i="41" s="1"/>
  <c r="AO59" i="41" s="1"/>
  <c r="N56" i="41"/>
  <c r="L56" i="41"/>
  <c r="AN55" i="41"/>
  <c r="J55" i="41" s="1"/>
  <c r="S55" i="41" s="1"/>
  <c r="AO55" i="41" s="1"/>
  <c r="K55" i="41"/>
  <c r="H55" i="41"/>
  <c r="F55" i="41"/>
  <c r="D55" i="41"/>
  <c r="B55" i="41"/>
  <c r="AN54" i="41"/>
  <c r="J54" i="41" s="1"/>
  <c r="S54" i="41" s="1"/>
  <c r="AO54" i="41" s="1"/>
  <c r="K54" i="41"/>
  <c r="H54" i="41"/>
  <c r="F54" i="41"/>
  <c r="D54" i="41"/>
  <c r="B54" i="41"/>
  <c r="AN53" i="41"/>
  <c r="J53" i="41" s="1"/>
  <c r="S53" i="41" s="1"/>
  <c r="AO53" i="41" s="1"/>
  <c r="K53" i="41"/>
  <c r="H53" i="41"/>
  <c r="F53" i="41"/>
  <c r="D53" i="41"/>
  <c r="B53" i="41"/>
  <c r="AN52" i="41"/>
  <c r="J52" i="41" s="1"/>
  <c r="S52" i="41" s="1"/>
  <c r="AO52" i="41" s="1"/>
  <c r="K52" i="41"/>
  <c r="H52" i="41"/>
  <c r="F52" i="41"/>
  <c r="D52" i="41"/>
  <c r="B52" i="41"/>
  <c r="AN51" i="41"/>
  <c r="K51" i="41"/>
  <c r="J51" i="41"/>
  <c r="S51" i="41" s="1"/>
  <c r="AO51" i="41" s="1"/>
  <c r="H51" i="41"/>
  <c r="F51" i="41"/>
  <c r="D51" i="41"/>
  <c r="B51" i="41"/>
  <c r="AN50" i="41"/>
  <c r="J50" i="41" s="1"/>
  <c r="S50" i="41"/>
  <c r="AO50" i="41" s="1"/>
  <c r="K50" i="41"/>
  <c r="H50" i="41"/>
  <c r="F50" i="41"/>
  <c r="D50" i="41"/>
  <c r="B50" i="41"/>
  <c r="AN49" i="41"/>
  <c r="J49" i="41" s="1"/>
  <c r="S49" i="41" s="1"/>
  <c r="AO49" i="41" s="1"/>
  <c r="K49" i="41"/>
  <c r="H49" i="41"/>
  <c r="F49" i="41"/>
  <c r="D49" i="41"/>
  <c r="B49" i="41"/>
  <c r="AN48" i="41"/>
  <c r="AN56" i="41" s="1"/>
  <c r="K48" i="41"/>
  <c r="H48" i="41"/>
  <c r="F48" i="41"/>
  <c r="D48" i="41"/>
  <c r="B48" i="41"/>
  <c r="AN44" i="41"/>
  <c r="J44" i="41" s="1"/>
  <c r="S44" i="41" s="1"/>
  <c r="AO44" i="41" s="1"/>
  <c r="K44" i="41"/>
  <c r="H44" i="41"/>
  <c r="F44" i="41"/>
  <c r="D44" i="41"/>
  <c r="B44" i="41"/>
  <c r="AN43" i="41"/>
  <c r="J43" i="41" s="1"/>
  <c r="S43" i="41"/>
  <c r="AO43" i="41" s="1"/>
  <c r="K43" i="41"/>
  <c r="H43" i="41"/>
  <c r="F43" i="41"/>
  <c r="D43" i="41"/>
  <c r="B43" i="41"/>
  <c r="AN42" i="41"/>
  <c r="J42" i="41" s="1"/>
  <c r="S42" i="41" s="1"/>
  <c r="AO42" i="41" s="1"/>
  <c r="K42" i="41"/>
  <c r="H42" i="41"/>
  <c r="F42" i="41"/>
  <c r="D42" i="41"/>
  <c r="B42" i="41"/>
  <c r="AN41" i="41"/>
  <c r="K41" i="41"/>
  <c r="J41" i="41"/>
  <c r="S41" i="41" s="1"/>
  <c r="AO41" i="41" s="1"/>
  <c r="H41" i="41"/>
  <c r="F41" i="41"/>
  <c r="D41" i="41"/>
  <c r="B41" i="41"/>
  <c r="AN40" i="41"/>
  <c r="J40" i="41" s="1"/>
  <c r="S40" i="41" s="1"/>
  <c r="AO40" i="41" s="1"/>
  <c r="K40" i="41"/>
  <c r="H40" i="41"/>
  <c r="F40" i="41"/>
  <c r="D40" i="41"/>
  <c r="B40" i="41"/>
  <c r="AN39" i="41"/>
  <c r="AH39" i="41"/>
  <c r="K39" i="41"/>
  <c r="J39" i="41"/>
  <c r="S39" i="41" s="1"/>
  <c r="AO39" i="41" s="1"/>
  <c r="H39" i="41"/>
  <c r="F39" i="41"/>
  <c r="D39" i="41"/>
  <c r="B39" i="41"/>
  <c r="AH38" i="41"/>
  <c r="AN38" i="41"/>
  <c r="J38" i="41" s="1"/>
  <c r="S38" i="41" s="1"/>
  <c r="AO38" i="41" s="1"/>
  <c r="K38" i="41"/>
  <c r="H38" i="41"/>
  <c r="F38" i="41"/>
  <c r="D38" i="41"/>
  <c r="B38" i="41"/>
  <c r="AH37" i="41"/>
  <c r="AN37" i="41" s="1"/>
  <c r="K37" i="41"/>
  <c r="H37" i="41"/>
  <c r="F37" i="41"/>
  <c r="D37" i="41"/>
  <c r="B37" i="41"/>
  <c r="AN33" i="41"/>
  <c r="J33" i="41" s="1"/>
  <c r="S33" i="41" s="1"/>
  <c r="AO33" i="41" s="1"/>
  <c r="K33" i="41"/>
  <c r="H33" i="41"/>
  <c r="F33" i="41"/>
  <c r="D33" i="41"/>
  <c r="B33" i="41"/>
  <c r="AN32" i="41"/>
  <c r="J32" i="41" s="1"/>
  <c r="S32" i="41" s="1"/>
  <c r="AO32" i="41" s="1"/>
  <c r="K32" i="41"/>
  <c r="H32" i="41"/>
  <c r="F32" i="41"/>
  <c r="D32" i="41"/>
  <c r="B32" i="41"/>
  <c r="AD31" i="41"/>
  <c r="AN31" i="41" s="1"/>
  <c r="J31" i="41" s="1"/>
  <c r="S31" i="41" s="1"/>
  <c r="AO31" i="41" s="1"/>
  <c r="K31" i="41"/>
  <c r="H31" i="41"/>
  <c r="F31" i="41"/>
  <c r="D31" i="41"/>
  <c r="B31" i="41"/>
  <c r="AN30" i="41"/>
  <c r="J30" i="41" s="1"/>
  <c r="S30" i="41" s="1"/>
  <c r="AO30" i="41" s="1"/>
  <c r="K30" i="41"/>
  <c r="H30" i="41"/>
  <c r="F30" i="41"/>
  <c r="D30" i="41"/>
  <c r="B30" i="41"/>
  <c r="AN29" i="41"/>
  <c r="J29" i="41" s="1"/>
  <c r="S29" i="41" s="1"/>
  <c r="AO29" i="41" s="1"/>
  <c r="K29" i="41"/>
  <c r="H29" i="41"/>
  <c r="F29" i="41"/>
  <c r="D29" i="41"/>
  <c r="B29" i="41"/>
  <c r="AN28" i="41"/>
  <c r="J28" i="41" s="1"/>
  <c r="S28" i="41" s="1"/>
  <c r="AO28" i="41" s="1"/>
  <c r="K28" i="41"/>
  <c r="H28" i="41"/>
  <c r="F28" i="41"/>
  <c r="D28" i="41"/>
  <c r="B28" i="41"/>
  <c r="K27" i="41"/>
  <c r="H27" i="41"/>
  <c r="F27" i="41"/>
  <c r="D27" i="41"/>
  <c r="B27" i="41"/>
  <c r="AN26" i="41"/>
  <c r="J26" i="41" s="1"/>
  <c r="S26" i="41" s="1"/>
  <c r="AO26" i="41" s="1"/>
  <c r="K26" i="41"/>
  <c r="H26" i="41"/>
  <c r="F26" i="41"/>
  <c r="D26" i="41"/>
  <c r="B26" i="41"/>
  <c r="AN25" i="41"/>
  <c r="J25" i="41" s="1"/>
  <c r="S25" i="41"/>
  <c r="AO25" i="41" s="1"/>
  <c r="K25" i="41"/>
  <c r="H25" i="41"/>
  <c r="F25" i="41"/>
  <c r="D25" i="41"/>
  <c r="B25" i="41"/>
  <c r="AO24" i="41"/>
  <c r="AN24" i="41"/>
  <c r="K24" i="41"/>
  <c r="J24" i="41"/>
  <c r="S24" i="41" s="1"/>
  <c r="H24" i="41"/>
  <c r="F24" i="41"/>
  <c r="D24" i="41"/>
  <c r="B24" i="41"/>
  <c r="AN23" i="41"/>
  <c r="J23" i="41" s="1"/>
  <c r="S23" i="41" s="1"/>
  <c r="AO23" i="41" s="1"/>
  <c r="K23" i="41"/>
  <c r="H23" i="41"/>
  <c r="F23" i="41"/>
  <c r="D23" i="41"/>
  <c r="B23" i="41"/>
  <c r="AN22" i="41"/>
  <c r="J22" i="41" s="1"/>
  <c r="S22" i="41" s="1"/>
  <c r="AO22" i="41" s="1"/>
  <c r="K22" i="41"/>
  <c r="H22" i="41"/>
  <c r="F22" i="41"/>
  <c r="D22" i="41"/>
  <c r="B22" i="41"/>
  <c r="AN21" i="41"/>
  <c r="J21" i="41" s="1"/>
  <c r="S21" i="41" s="1"/>
  <c r="AO21" i="41" s="1"/>
  <c r="K21" i="41"/>
  <c r="H21" i="41"/>
  <c r="F21" i="41"/>
  <c r="D21" i="41"/>
  <c r="B21" i="41"/>
  <c r="AN20" i="41"/>
  <c r="J20" i="41" s="1"/>
  <c r="S20" i="41" s="1"/>
  <c r="K20" i="41"/>
  <c r="H20" i="41"/>
  <c r="F20" i="41"/>
  <c r="D20" i="41"/>
  <c r="B20" i="41"/>
  <c r="AN19" i="41"/>
  <c r="J19" i="41" s="1"/>
  <c r="S19" i="41" s="1"/>
  <c r="AO19" i="41" s="1"/>
  <c r="K19" i="41"/>
  <c r="H19" i="41"/>
  <c r="F19" i="41"/>
  <c r="D19" i="41"/>
  <c r="B19" i="41"/>
  <c r="AM15" i="41"/>
  <c r="AI15" i="41"/>
  <c r="AJ15" i="41" s="1"/>
  <c r="AF15" i="41" s="1"/>
  <c r="AN15" i="41" s="1"/>
  <c r="P15" i="41"/>
  <c r="R15" i="41" s="1"/>
  <c r="M15" i="41"/>
  <c r="L15" i="41"/>
  <c r="K15" i="41"/>
  <c r="J15" i="41"/>
  <c r="I15" i="41"/>
  <c r="H15" i="41"/>
  <c r="G15" i="41"/>
  <c r="F15" i="41"/>
  <c r="E15" i="41"/>
  <c r="D15" i="41"/>
  <c r="C15" i="41"/>
  <c r="B15" i="41"/>
  <c r="AM14" i="41"/>
  <c r="AI14" i="41"/>
  <c r="AJ14" i="41" s="1"/>
  <c r="AF14" i="41" s="1"/>
  <c r="AN14" i="41" s="1"/>
  <c r="P14" i="41"/>
  <c r="R14" i="41" s="1"/>
  <c r="M14" i="41"/>
  <c r="L14" i="41"/>
  <c r="K14" i="41"/>
  <c r="J14" i="41"/>
  <c r="I14" i="41"/>
  <c r="H14" i="41"/>
  <c r="G14" i="41"/>
  <c r="F14" i="41"/>
  <c r="E14" i="41"/>
  <c r="D14" i="41"/>
  <c r="C14" i="41"/>
  <c r="B14" i="41"/>
  <c r="AM13" i="41"/>
  <c r="AI13" i="41"/>
  <c r="AJ13" i="41" s="1"/>
  <c r="AF13" i="41" s="1"/>
  <c r="AN13" i="41" s="1"/>
  <c r="P13" i="41"/>
  <c r="R13" i="41" s="1"/>
  <c r="M13" i="41"/>
  <c r="L13" i="41"/>
  <c r="N13" i="41" s="1"/>
  <c r="K13" i="41"/>
  <c r="S13" i="41" s="1"/>
  <c r="J13" i="41"/>
  <c r="I13" i="41"/>
  <c r="H13" i="41"/>
  <c r="G13" i="41"/>
  <c r="F13" i="41"/>
  <c r="E13" i="41"/>
  <c r="D13" i="41"/>
  <c r="C13" i="41"/>
  <c r="B13" i="41"/>
  <c r="AM12" i="41"/>
  <c r="P12" i="41" s="1"/>
  <c r="R12" i="41" s="1"/>
  <c r="AI12" i="41"/>
  <c r="AJ12" i="41" s="1"/>
  <c r="AF12" i="41" s="1"/>
  <c r="AN12" i="41" s="1"/>
  <c r="M12" i="41"/>
  <c r="N12" i="41" s="1"/>
  <c r="L12" i="41"/>
  <c r="K12" i="41"/>
  <c r="J12" i="41"/>
  <c r="I12" i="41"/>
  <c r="H12" i="41"/>
  <c r="G12" i="41"/>
  <c r="F12" i="41"/>
  <c r="E12" i="41"/>
  <c r="D12" i="41"/>
  <c r="C12" i="41"/>
  <c r="B12" i="41"/>
  <c r="P11" i="41"/>
  <c r="R11" i="41" s="1"/>
  <c r="S11" i="41" s="1"/>
  <c r="M11" i="41"/>
  <c r="L11" i="41"/>
  <c r="N11" i="41" s="1"/>
  <c r="K11" i="41"/>
  <c r="J11" i="41"/>
  <c r="I11" i="41"/>
  <c r="H11" i="41"/>
  <c r="G11" i="41"/>
  <c r="F11" i="41"/>
  <c r="E11" i="41"/>
  <c r="D11" i="41"/>
  <c r="C11" i="41"/>
  <c r="B11" i="41"/>
  <c r="AG9" i="41"/>
  <c r="H7" i="41"/>
  <c r="C7" i="41"/>
  <c r="H6" i="41"/>
  <c r="C6" i="41"/>
  <c r="H5" i="41"/>
  <c r="C5" i="41"/>
  <c r="H4" i="41"/>
  <c r="C4" i="41"/>
  <c r="H3" i="41"/>
  <c r="C3" i="41"/>
  <c r="H2" i="41"/>
  <c r="C2" i="41"/>
  <c r="A1" i="41"/>
  <c r="AN69" i="40"/>
  <c r="S62" i="40"/>
  <c r="S61" i="40"/>
  <c r="AD60" i="40"/>
  <c r="AN60" i="40" s="1"/>
  <c r="S60" i="40"/>
  <c r="AN59" i="40"/>
  <c r="J59" i="40" s="1"/>
  <c r="S59" i="40" s="1"/>
  <c r="N56" i="40"/>
  <c r="L56" i="40"/>
  <c r="AN55" i="40"/>
  <c r="J55" i="40" s="1"/>
  <c r="S55" i="40" s="1"/>
  <c r="AO55" i="40" s="1"/>
  <c r="K55" i="40"/>
  <c r="H55" i="40"/>
  <c r="F55" i="40"/>
  <c r="D55" i="40"/>
  <c r="B55" i="40"/>
  <c r="AN54" i="40"/>
  <c r="J54" i="40" s="1"/>
  <c r="S54" i="40" s="1"/>
  <c r="AO54" i="40" s="1"/>
  <c r="K54" i="40"/>
  <c r="H54" i="40"/>
  <c r="F54" i="40"/>
  <c r="D54" i="40"/>
  <c r="B54" i="40"/>
  <c r="AN53" i="40"/>
  <c r="J53" i="40" s="1"/>
  <c r="S53" i="40" s="1"/>
  <c r="AO53" i="40" s="1"/>
  <c r="K53" i="40"/>
  <c r="H53" i="40"/>
  <c r="F53" i="40"/>
  <c r="D53" i="40"/>
  <c r="B53" i="40"/>
  <c r="AN52" i="40"/>
  <c r="J52" i="40" s="1"/>
  <c r="S52" i="40" s="1"/>
  <c r="AO52" i="40" s="1"/>
  <c r="K52" i="40"/>
  <c r="H52" i="40"/>
  <c r="F52" i="40"/>
  <c r="D52" i="40"/>
  <c r="B52" i="40"/>
  <c r="AN51" i="40"/>
  <c r="K51" i="40"/>
  <c r="J51" i="40"/>
  <c r="S51" i="40" s="1"/>
  <c r="AO51" i="40" s="1"/>
  <c r="H51" i="40"/>
  <c r="F51" i="40"/>
  <c r="D51" i="40"/>
  <c r="B51" i="40"/>
  <c r="AN50" i="40"/>
  <c r="K50" i="40"/>
  <c r="J50" i="40"/>
  <c r="S50" i="40" s="1"/>
  <c r="AO50" i="40" s="1"/>
  <c r="H50" i="40"/>
  <c r="F50" i="40"/>
  <c r="D50" i="40"/>
  <c r="B50" i="40"/>
  <c r="AN49" i="40"/>
  <c r="J49" i="40" s="1"/>
  <c r="S49" i="40" s="1"/>
  <c r="AO49" i="40" s="1"/>
  <c r="K49" i="40"/>
  <c r="H49" i="40"/>
  <c r="F49" i="40"/>
  <c r="D49" i="40"/>
  <c r="B49" i="40"/>
  <c r="AN48" i="40"/>
  <c r="J48" i="40" s="1"/>
  <c r="S48" i="40" s="1"/>
  <c r="K48" i="40"/>
  <c r="H48" i="40"/>
  <c r="F48" i="40"/>
  <c r="D48" i="40"/>
  <c r="B48" i="40"/>
  <c r="AN44" i="40"/>
  <c r="J44" i="40" s="1"/>
  <c r="S44" i="40" s="1"/>
  <c r="AO44" i="40" s="1"/>
  <c r="K44" i="40"/>
  <c r="H44" i="40"/>
  <c r="F44" i="40"/>
  <c r="D44" i="40"/>
  <c r="B44" i="40"/>
  <c r="AN43" i="40"/>
  <c r="J43" i="40" s="1"/>
  <c r="S43" i="40" s="1"/>
  <c r="AO43" i="40" s="1"/>
  <c r="K43" i="40"/>
  <c r="H43" i="40"/>
  <c r="F43" i="40"/>
  <c r="D43" i="40"/>
  <c r="B43" i="40"/>
  <c r="AN42" i="40"/>
  <c r="J42" i="40" s="1"/>
  <c r="S42" i="40" s="1"/>
  <c r="AO42" i="40" s="1"/>
  <c r="K42" i="40"/>
  <c r="H42" i="40"/>
  <c r="F42" i="40"/>
  <c r="D42" i="40"/>
  <c r="B42" i="40"/>
  <c r="AN41" i="40"/>
  <c r="J41" i="40" s="1"/>
  <c r="S41" i="40" s="1"/>
  <c r="AO41" i="40" s="1"/>
  <c r="K41" i="40"/>
  <c r="H41" i="40"/>
  <c r="F41" i="40"/>
  <c r="D41" i="40"/>
  <c r="B41" i="40"/>
  <c r="AN40" i="40"/>
  <c r="J40" i="40" s="1"/>
  <c r="S40" i="40" s="1"/>
  <c r="AO40" i="40" s="1"/>
  <c r="K40" i="40"/>
  <c r="H40" i="40"/>
  <c r="F40" i="40"/>
  <c r="D40" i="40"/>
  <c r="B40" i="40"/>
  <c r="AN39" i="40"/>
  <c r="J39" i="40" s="1"/>
  <c r="S39" i="40" s="1"/>
  <c r="AO39" i="40" s="1"/>
  <c r="AH39" i="40"/>
  <c r="K39" i="40"/>
  <c r="H39" i="40"/>
  <c r="F39" i="40"/>
  <c r="D39" i="40"/>
  <c r="B39" i="40"/>
  <c r="AH38" i="40"/>
  <c r="AN38" i="40" s="1"/>
  <c r="J38" i="40" s="1"/>
  <c r="S38" i="40" s="1"/>
  <c r="AO38" i="40" s="1"/>
  <c r="K38" i="40"/>
  <c r="H38" i="40"/>
  <c r="F38" i="40"/>
  <c r="D38" i="40"/>
  <c r="B38" i="40"/>
  <c r="AH37" i="40"/>
  <c r="AN37" i="40" s="1"/>
  <c r="K37" i="40"/>
  <c r="H37" i="40"/>
  <c r="F37" i="40"/>
  <c r="D37" i="40"/>
  <c r="B37" i="40"/>
  <c r="AN33" i="40"/>
  <c r="J33" i="40" s="1"/>
  <c r="S33" i="40" s="1"/>
  <c r="AO33" i="40" s="1"/>
  <c r="K33" i="40"/>
  <c r="H33" i="40"/>
  <c r="F33" i="40"/>
  <c r="D33" i="40"/>
  <c r="B33" i="40"/>
  <c r="AN32" i="40"/>
  <c r="J32" i="40" s="1"/>
  <c r="S32" i="40" s="1"/>
  <c r="AO32" i="40" s="1"/>
  <c r="K32" i="40"/>
  <c r="H32" i="40"/>
  <c r="F32" i="40"/>
  <c r="D32" i="40"/>
  <c r="B32" i="40"/>
  <c r="AN31" i="40"/>
  <c r="J31" i="40" s="1"/>
  <c r="S31" i="40" s="1"/>
  <c r="AO31" i="40" s="1"/>
  <c r="AD31" i="40"/>
  <c r="K31" i="40"/>
  <c r="H31" i="40"/>
  <c r="F31" i="40"/>
  <c r="D31" i="40"/>
  <c r="B31" i="40"/>
  <c r="AN30" i="40"/>
  <c r="J30" i="40" s="1"/>
  <c r="S30" i="40" s="1"/>
  <c r="AO30" i="40" s="1"/>
  <c r="K30" i="40"/>
  <c r="H30" i="40"/>
  <c r="F30" i="40"/>
  <c r="D30" i="40"/>
  <c r="B30" i="40"/>
  <c r="AN29" i="40"/>
  <c r="J29" i="40" s="1"/>
  <c r="S29" i="40" s="1"/>
  <c r="AO29" i="40" s="1"/>
  <c r="K29" i="40"/>
  <c r="H29" i="40"/>
  <c r="F29" i="40"/>
  <c r="D29" i="40"/>
  <c r="B29" i="40"/>
  <c r="AN28" i="40"/>
  <c r="J28" i="40" s="1"/>
  <c r="S28" i="40" s="1"/>
  <c r="AO28" i="40" s="1"/>
  <c r="K28" i="40"/>
  <c r="H28" i="40"/>
  <c r="F28" i="40"/>
  <c r="D28" i="40"/>
  <c r="B28" i="40"/>
  <c r="AN27" i="40"/>
  <c r="J27" i="40" s="1"/>
  <c r="S27" i="40" s="1"/>
  <c r="AO27" i="40" s="1"/>
  <c r="K27" i="40"/>
  <c r="H27" i="40"/>
  <c r="F27" i="40"/>
  <c r="D27" i="40"/>
  <c r="B27" i="40"/>
  <c r="AN26" i="40"/>
  <c r="J26" i="40" s="1"/>
  <c r="S26" i="40" s="1"/>
  <c r="AO26" i="40" s="1"/>
  <c r="K26" i="40"/>
  <c r="H26" i="40"/>
  <c r="F26" i="40"/>
  <c r="D26" i="40"/>
  <c r="B26" i="40"/>
  <c r="AN25" i="40"/>
  <c r="J25" i="40" s="1"/>
  <c r="S25" i="40" s="1"/>
  <c r="AO25" i="40" s="1"/>
  <c r="K25" i="40"/>
  <c r="H25" i="40"/>
  <c r="F25" i="40"/>
  <c r="D25" i="40"/>
  <c r="B25" i="40"/>
  <c r="AN24" i="40"/>
  <c r="J24" i="40" s="1"/>
  <c r="S24" i="40" s="1"/>
  <c r="AO24" i="40" s="1"/>
  <c r="K24" i="40"/>
  <c r="H24" i="40"/>
  <c r="F24" i="40"/>
  <c r="D24" i="40"/>
  <c r="B24" i="40"/>
  <c r="AN23" i="40"/>
  <c r="J23" i="40" s="1"/>
  <c r="S23" i="40" s="1"/>
  <c r="AO23" i="40" s="1"/>
  <c r="K23" i="40"/>
  <c r="H23" i="40"/>
  <c r="F23" i="40"/>
  <c r="D23" i="40"/>
  <c r="B23" i="40"/>
  <c r="AN22" i="40"/>
  <c r="J22" i="40" s="1"/>
  <c r="S22" i="40" s="1"/>
  <c r="AO22" i="40" s="1"/>
  <c r="K22" i="40"/>
  <c r="H22" i="40"/>
  <c r="F22" i="40"/>
  <c r="D22" i="40"/>
  <c r="B22" i="40"/>
  <c r="AN21" i="40"/>
  <c r="J21" i="40" s="1"/>
  <c r="S21" i="40" s="1"/>
  <c r="AO21" i="40" s="1"/>
  <c r="K21" i="40"/>
  <c r="H21" i="40"/>
  <c r="F21" i="40"/>
  <c r="D21" i="40"/>
  <c r="B21" i="40"/>
  <c r="AN20" i="40"/>
  <c r="J20" i="40" s="1"/>
  <c r="S20" i="40" s="1"/>
  <c r="AO20" i="40" s="1"/>
  <c r="K20" i="40"/>
  <c r="H20" i="40"/>
  <c r="F20" i="40"/>
  <c r="D20" i="40"/>
  <c r="B20" i="40"/>
  <c r="AN19" i="40"/>
  <c r="K19" i="40"/>
  <c r="J19" i="40"/>
  <c r="S19" i="40" s="1"/>
  <c r="H19" i="40"/>
  <c r="F19" i="40"/>
  <c r="D19" i="40"/>
  <c r="B19" i="40"/>
  <c r="AM15" i="40"/>
  <c r="AI15" i="40"/>
  <c r="AJ15" i="40" s="1"/>
  <c r="AF15" i="40" s="1"/>
  <c r="P15" i="40"/>
  <c r="R15" i="40" s="1"/>
  <c r="M15" i="40"/>
  <c r="L15" i="40"/>
  <c r="N15" i="40" s="1"/>
  <c r="K15" i="40"/>
  <c r="J15" i="40"/>
  <c r="I15" i="40"/>
  <c r="H15" i="40"/>
  <c r="G15" i="40"/>
  <c r="F15" i="40"/>
  <c r="E15" i="40"/>
  <c r="D15" i="40"/>
  <c r="C15" i="40"/>
  <c r="B15" i="40"/>
  <c r="AM14" i="40"/>
  <c r="AI14" i="40"/>
  <c r="AJ14" i="40" s="1"/>
  <c r="AF14" i="40" s="1"/>
  <c r="AN14" i="40" s="1"/>
  <c r="P14" i="40"/>
  <c r="R14" i="40" s="1"/>
  <c r="M14" i="40"/>
  <c r="L14" i="40"/>
  <c r="K14" i="40"/>
  <c r="J14" i="40"/>
  <c r="I14" i="40"/>
  <c r="H14" i="40"/>
  <c r="G14" i="40"/>
  <c r="F14" i="40"/>
  <c r="E14" i="40"/>
  <c r="D14" i="40"/>
  <c r="C14" i="40"/>
  <c r="B14" i="40"/>
  <c r="AM13" i="40"/>
  <c r="P13" i="40" s="1"/>
  <c r="R13" i="40" s="1"/>
  <c r="S13" i="40" s="1"/>
  <c r="AI13" i="40"/>
  <c r="AJ13" i="40" s="1"/>
  <c r="AF13" i="40" s="1"/>
  <c r="AN13" i="40" s="1"/>
  <c r="M13" i="40"/>
  <c r="N13" i="40" s="1"/>
  <c r="L13" i="40"/>
  <c r="K13" i="40"/>
  <c r="J13" i="40"/>
  <c r="I13" i="40"/>
  <c r="H13" i="40"/>
  <c r="G13" i="40"/>
  <c r="F13" i="40"/>
  <c r="E13" i="40"/>
  <c r="D13" i="40"/>
  <c r="C13" i="40"/>
  <c r="B13" i="40"/>
  <c r="AM12" i="40"/>
  <c r="P12" i="40" s="1"/>
  <c r="R12" i="40" s="1"/>
  <c r="S12" i="40" s="1"/>
  <c r="AI12" i="40"/>
  <c r="AJ12" i="40" s="1"/>
  <c r="AF12" i="40" s="1"/>
  <c r="AN12" i="40" s="1"/>
  <c r="M12" i="40"/>
  <c r="L12" i="40"/>
  <c r="N12" i="40" s="1"/>
  <c r="K12" i="40"/>
  <c r="J12" i="40"/>
  <c r="I12" i="40"/>
  <c r="H12" i="40"/>
  <c r="G12" i="40"/>
  <c r="F12" i="40"/>
  <c r="E12" i="40"/>
  <c r="D12" i="40"/>
  <c r="C12" i="40"/>
  <c r="B12" i="40"/>
  <c r="AM11" i="40"/>
  <c r="AI11" i="40"/>
  <c r="AJ11" i="40" s="1"/>
  <c r="P11" i="40"/>
  <c r="R11" i="40" s="1"/>
  <c r="M11" i="40"/>
  <c r="L11" i="40"/>
  <c r="K11" i="40"/>
  <c r="J11" i="40"/>
  <c r="I11" i="40"/>
  <c r="H11" i="40"/>
  <c r="G11" i="40"/>
  <c r="F11" i="40"/>
  <c r="E11" i="40"/>
  <c r="D11" i="40"/>
  <c r="C11" i="40"/>
  <c r="B11" i="40"/>
  <c r="AG9" i="40"/>
  <c r="H7" i="40"/>
  <c r="C7" i="40"/>
  <c r="H6" i="40"/>
  <c r="C6" i="40"/>
  <c r="H5" i="40"/>
  <c r="C5" i="40"/>
  <c r="H4" i="40"/>
  <c r="C4" i="40"/>
  <c r="H3" i="40"/>
  <c r="C3" i="40"/>
  <c r="H2" i="40"/>
  <c r="C2" i="40"/>
  <c r="A1" i="40"/>
  <c r="AN69" i="39"/>
  <c r="S62" i="39"/>
  <c r="S61" i="39"/>
  <c r="AD60" i="39"/>
  <c r="AN60" i="39" s="1"/>
  <c r="S60" i="39"/>
  <c r="AN59" i="39"/>
  <c r="J59" i="39" s="1"/>
  <c r="S59" i="39" s="1"/>
  <c r="N56" i="39"/>
  <c r="L56" i="39"/>
  <c r="AN55" i="39"/>
  <c r="J55" i="39" s="1"/>
  <c r="S55" i="39" s="1"/>
  <c r="AO55" i="39" s="1"/>
  <c r="K55" i="39"/>
  <c r="H55" i="39"/>
  <c r="F55" i="39"/>
  <c r="D55" i="39"/>
  <c r="B55" i="39"/>
  <c r="AN54" i="39"/>
  <c r="J54" i="39" s="1"/>
  <c r="S54" i="39" s="1"/>
  <c r="AO54" i="39" s="1"/>
  <c r="K54" i="39"/>
  <c r="H54" i="39"/>
  <c r="F54" i="39"/>
  <c r="D54" i="39"/>
  <c r="B54" i="39"/>
  <c r="AN53" i="39"/>
  <c r="J53" i="39" s="1"/>
  <c r="S53" i="39" s="1"/>
  <c r="AO53" i="39" s="1"/>
  <c r="K53" i="39"/>
  <c r="H53" i="39"/>
  <c r="F53" i="39"/>
  <c r="D53" i="39"/>
  <c r="B53" i="39"/>
  <c r="AN52" i="39"/>
  <c r="J52" i="39" s="1"/>
  <c r="S52" i="39" s="1"/>
  <c r="AO52" i="39" s="1"/>
  <c r="K52" i="39"/>
  <c r="H52" i="39"/>
  <c r="F52" i="39"/>
  <c r="D52" i="39"/>
  <c r="B52" i="39"/>
  <c r="AN51" i="39"/>
  <c r="K51" i="39"/>
  <c r="J51" i="39"/>
  <c r="S51" i="39" s="1"/>
  <c r="AO51" i="39" s="1"/>
  <c r="H51" i="39"/>
  <c r="F51" i="39"/>
  <c r="D51" i="39"/>
  <c r="B51" i="39"/>
  <c r="AN50" i="39"/>
  <c r="J50" i="39" s="1"/>
  <c r="S50" i="39" s="1"/>
  <c r="AO50" i="39" s="1"/>
  <c r="K50" i="39"/>
  <c r="H50" i="39"/>
  <c r="F50" i="39"/>
  <c r="D50" i="39"/>
  <c r="B50" i="39"/>
  <c r="AN49" i="39"/>
  <c r="J49" i="39" s="1"/>
  <c r="S49" i="39" s="1"/>
  <c r="AO49" i="39" s="1"/>
  <c r="K49" i="39"/>
  <c r="H49" i="39"/>
  <c r="F49" i="39"/>
  <c r="D49" i="39"/>
  <c r="B49" i="39"/>
  <c r="AN48" i="39"/>
  <c r="J48" i="39" s="1"/>
  <c r="S48" i="39" s="1"/>
  <c r="K48" i="39"/>
  <c r="H48" i="39"/>
  <c r="F48" i="39"/>
  <c r="D48" i="39"/>
  <c r="B48" i="39"/>
  <c r="AN44" i="39"/>
  <c r="J44" i="39" s="1"/>
  <c r="S44" i="39" s="1"/>
  <c r="AO44" i="39" s="1"/>
  <c r="K44" i="39"/>
  <c r="H44" i="39"/>
  <c r="F44" i="39"/>
  <c r="D44" i="39"/>
  <c r="B44" i="39"/>
  <c r="AN43" i="39"/>
  <c r="J43" i="39" s="1"/>
  <c r="S43" i="39" s="1"/>
  <c r="AO43" i="39" s="1"/>
  <c r="K43" i="39"/>
  <c r="H43" i="39"/>
  <c r="F43" i="39"/>
  <c r="D43" i="39"/>
  <c r="B43" i="39"/>
  <c r="AN42" i="39"/>
  <c r="J42" i="39" s="1"/>
  <c r="S42" i="39" s="1"/>
  <c r="AO42" i="39" s="1"/>
  <c r="K42" i="39"/>
  <c r="H42" i="39"/>
  <c r="F42" i="39"/>
  <c r="D42" i="39"/>
  <c r="B42" i="39"/>
  <c r="AN41" i="39"/>
  <c r="J41" i="39" s="1"/>
  <c r="S41" i="39" s="1"/>
  <c r="AO41" i="39" s="1"/>
  <c r="K41" i="39"/>
  <c r="H41" i="39"/>
  <c r="F41" i="39"/>
  <c r="D41" i="39"/>
  <c r="B41" i="39"/>
  <c r="AN40" i="39"/>
  <c r="J40" i="39" s="1"/>
  <c r="S40" i="39" s="1"/>
  <c r="AO40" i="39" s="1"/>
  <c r="K40" i="39"/>
  <c r="H40" i="39"/>
  <c r="F40" i="39"/>
  <c r="D40" i="39"/>
  <c r="B40" i="39"/>
  <c r="AN39" i="39"/>
  <c r="J39" i="39" s="1"/>
  <c r="S39" i="39" s="1"/>
  <c r="AO39" i="39" s="1"/>
  <c r="AH39" i="39"/>
  <c r="K39" i="39"/>
  <c r="H39" i="39"/>
  <c r="F39" i="39"/>
  <c r="D39" i="39"/>
  <c r="B39" i="39"/>
  <c r="AH38" i="39"/>
  <c r="AN38" i="39" s="1"/>
  <c r="J38" i="39" s="1"/>
  <c r="S38" i="39" s="1"/>
  <c r="AO38" i="39" s="1"/>
  <c r="K38" i="39"/>
  <c r="H38" i="39"/>
  <c r="F38" i="39"/>
  <c r="D38" i="39"/>
  <c r="B38" i="39"/>
  <c r="AH37" i="39"/>
  <c r="AN37" i="39" s="1"/>
  <c r="K37" i="39"/>
  <c r="H37" i="39"/>
  <c r="F37" i="39"/>
  <c r="D37" i="39"/>
  <c r="B37" i="39"/>
  <c r="AN33" i="39"/>
  <c r="J33" i="39" s="1"/>
  <c r="S33" i="39" s="1"/>
  <c r="AO33" i="39" s="1"/>
  <c r="K33" i="39"/>
  <c r="H33" i="39"/>
  <c r="F33" i="39"/>
  <c r="D33" i="39"/>
  <c r="B33" i="39"/>
  <c r="AN32" i="39"/>
  <c r="J32" i="39" s="1"/>
  <c r="S32" i="39" s="1"/>
  <c r="AO32" i="39" s="1"/>
  <c r="K32" i="39"/>
  <c r="H32" i="39"/>
  <c r="F32" i="39"/>
  <c r="D32" i="39"/>
  <c r="B32" i="39"/>
  <c r="AN31" i="39"/>
  <c r="J31" i="39" s="1"/>
  <c r="S31" i="39" s="1"/>
  <c r="AO31" i="39" s="1"/>
  <c r="AD31" i="39"/>
  <c r="K31" i="39"/>
  <c r="H31" i="39"/>
  <c r="F31" i="39"/>
  <c r="D31" i="39"/>
  <c r="B31" i="39"/>
  <c r="AN30" i="39"/>
  <c r="J30" i="39" s="1"/>
  <c r="S30" i="39" s="1"/>
  <c r="AO30" i="39" s="1"/>
  <c r="K30" i="39"/>
  <c r="H30" i="39"/>
  <c r="F30" i="39"/>
  <c r="D30" i="39"/>
  <c r="B30" i="39"/>
  <c r="AN29" i="39"/>
  <c r="J29" i="39" s="1"/>
  <c r="S29" i="39" s="1"/>
  <c r="AO29" i="39" s="1"/>
  <c r="K29" i="39"/>
  <c r="H29" i="39"/>
  <c r="F29" i="39"/>
  <c r="D29" i="39"/>
  <c r="B29" i="39"/>
  <c r="AN28" i="39"/>
  <c r="J28" i="39" s="1"/>
  <c r="S28" i="39" s="1"/>
  <c r="AO28" i="39" s="1"/>
  <c r="K28" i="39"/>
  <c r="H28" i="39"/>
  <c r="F28" i="39"/>
  <c r="D28" i="39"/>
  <c r="B28" i="39"/>
  <c r="AN27" i="39"/>
  <c r="J27" i="39" s="1"/>
  <c r="S27" i="39" s="1"/>
  <c r="AO27" i="39" s="1"/>
  <c r="K27" i="39"/>
  <c r="H27" i="39"/>
  <c r="F27" i="39"/>
  <c r="D27" i="39"/>
  <c r="B27" i="39"/>
  <c r="AN26" i="39"/>
  <c r="J26" i="39" s="1"/>
  <c r="S26" i="39" s="1"/>
  <c r="AO26" i="39" s="1"/>
  <c r="K26" i="39"/>
  <c r="H26" i="39"/>
  <c r="F26" i="39"/>
  <c r="D26" i="39"/>
  <c r="B26" i="39"/>
  <c r="AN25" i="39"/>
  <c r="J25" i="39" s="1"/>
  <c r="S25" i="39" s="1"/>
  <c r="AO25" i="39" s="1"/>
  <c r="K25" i="39"/>
  <c r="H25" i="39"/>
  <c r="F25" i="39"/>
  <c r="D25" i="39"/>
  <c r="B25" i="39"/>
  <c r="AN24" i="39"/>
  <c r="J24" i="39" s="1"/>
  <c r="S24" i="39" s="1"/>
  <c r="AO24" i="39" s="1"/>
  <c r="K24" i="39"/>
  <c r="H24" i="39"/>
  <c r="F24" i="39"/>
  <c r="D24" i="39"/>
  <c r="B24" i="39"/>
  <c r="AN23" i="39"/>
  <c r="J23" i="39" s="1"/>
  <c r="S23" i="39" s="1"/>
  <c r="AO23" i="39" s="1"/>
  <c r="K23" i="39"/>
  <c r="H23" i="39"/>
  <c r="F23" i="39"/>
  <c r="D23" i="39"/>
  <c r="B23" i="39"/>
  <c r="AN22" i="39"/>
  <c r="J22" i="39" s="1"/>
  <c r="S22" i="39" s="1"/>
  <c r="AO22" i="39" s="1"/>
  <c r="K22" i="39"/>
  <c r="H22" i="39"/>
  <c r="F22" i="39"/>
  <c r="D22" i="39"/>
  <c r="B22" i="39"/>
  <c r="AN21" i="39"/>
  <c r="J21" i="39" s="1"/>
  <c r="S21" i="39" s="1"/>
  <c r="AO21" i="39" s="1"/>
  <c r="K21" i="39"/>
  <c r="H21" i="39"/>
  <c r="F21" i="39"/>
  <c r="D21" i="39"/>
  <c r="B21" i="39"/>
  <c r="AN20" i="39"/>
  <c r="J20" i="39" s="1"/>
  <c r="S20" i="39" s="1"/>
  <c r="AO20" i="39" s="1"/>
  <c r="K20" i="39"/>
  <c r="H20" i="39"/>
  <c r="F20" i="39"/>
  <c r="D20" i="39"/>
  <c r="B20" i="39"/>
  <c r="AN19" i="39"/>
  <c r="J19" i="39" s="1"/>
  <c r="S19" i="39" s="1"/>
  <c r="K19" i="39"/>
  <c r="H19" i="39"/>
  <c r="F19" i="39"/>
  <c r="D19" i="39"/>
  <c r="B19" i="39"/>
  <c r="AM15" i="39"/>
  <c r="P15" i="39" s="1"/>
  <c r="R15" i="39" s="1"/>
  <c r="AI15" i="39"/>
  <c r="AJ15" i="39" s="1"/>
  <c r="AF15" i="39" s="1"/>
  <c r="M15" i="39"/>
  <c r="L15" i="39"/>
  <c r="N15" i="39" s="1"/>
  <c r="K15" i="39"/>
  <c r="J15" i="39"/>
  <c r="I15" i="39"/>
  <c r="H15" i="39"/>
  <c r="G15" i="39"/>
  <c r="F15" i="39"/>
  <c r="E15" i="39"/>
  <c r="D15" i="39"/>
  <c r="C15" i="39"/>
  <c r="B15" i="39"/>
  <c r="AM14" i="39"/>
  <c r="AI14" i="39"/>
  <c r="AJ14" i="39" s="1"/>
  <c r="AF14" i="39" s="1"/>
  <c r="AN14" i="39" s="1"/>
  <c r="P14" i="39"/>
  <c r="R14" i="39" s="1"/>
  <c r="M14" i="39"/>
  <c r="L14" i="39"/>
  <c r="N14" i="39" s="1"/>
  <c r="K14" i="39"/>
  <c r="S14" i="39" s="1"/>
  <c r="J14" i="39"/>
  <c r="I14" i="39"/>
  <c r="H14" i="39"/>
  <c r="G14" i="39"/>
  <c r="F14" i="39"/>
  <c r="E14" i="39"/>
  <c r="D14" i="39"/>
  <c r="C14" i="39"/>
  <c r="B14" i="39"/>
  <c r="AM13" i="39"/>
  <c r="P13" i="39" s="1"/>
  <c r="R13" i="39" s="1"/>
  <c r="AI13" i="39"/>
  <c r="AJ13" i="39" s="1"/>
  <c r="AF13" i="39" s="1"/>
  <c r="AN13" i="39" s="1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AM12" i="39"/>
  <c r="P12" i="39" s="1"/>
  <c r="R12" i="39" s="1"/>
  <c r="S12" i="39" s="1"/>
  <c r="AI12" i="39"/>
  <c r="AJ12" i="39" s="1"/>
  <c r="AF12" i="39" s="1"/>
  <c r="AN12" i="39" s="1"/>
  <c r="M12" i="39"/>
  <c r="N12" i="39" s="1"/>
  <c r="L12" i="39"/>
  <c r="K12" i="39"/>
  <c r="J12" i="39"/>
  <c r="I12" i="39"/>
  <c r="H12" i="39"/>
  <c r="G12" i="39"/>
  <c r="F12" i="39"/>
  <c r="E12" i="39"/>
  <c r="D12" i="39"/>
  <c r="C12" i="39"/>
  <c r="B12" i="39"/>
  <c r="AM11" i="39"/>
  <c r="P11" i="39" s="1"/>
  <c r="R11" i="39" s="1"/>
  <c r="AI11" i="39"/>
  <c r="AJ11" i="39" s="1"/>
  <c r="M11" i="39"/>
  <c r="L11" i="39"/>
  <c r="K11" i="39"/>
  <c r="J11" i="39"/>
  <c r="I11" i="39"/>
  <c r="H11" i="39"/>
  <c r="G11" i="39"/>
  <c r="F11" i="39"/>
  <c r="E11" i="39"/>
  <c r="D11" i="39"/>
  <c r="C11" i="39"/>
  <c r="B11" i="39"/>
  <c r="AG9" i="39"/>
  <c r="H7" i="39"/>
  <c r="C7" i="39"/>
  <c r="H6" i="39"/>
  <c r="C6" i="39"/>
  <c r="H5" i="39"/>
  <c r="C5" i="39"/>
  <c r="H4" i="39"/>
  <c r="C4" i="39"/>
  <c r="H3" i="39"/>
  <c r="C3" i="39"/>
  <c r="H2" i="39"/>
  <c r="C2" i="39"/>
  <c r="A1" i="39"/>
  <c r="AN29" i="3"/>
  <c r="AN30" i="3"/>
  <c r="AD31" i="3"/>
  <c r="AN31" i="3" s="1"/>
  <c r="AN32" i="3"/>
  <c r="AN26" i="3"/>
  <c r="AN25" i="3"/>
  <c r="AN27" i="3"/>
  <c r="AN28" i="3"/>
  <c r="AN23" i="3"/>
  <c r="AN24" i="3"/>
  <c r="AN21" i="3"/>
  <c r="N15" i="41" l="1"/>
  <c r="AO13" i="41"/>
  <c r="O12" i="41"/>
  <c r="J48" i="41"/>
  <c r="S48" i="41" s="1"/>
  <c r="AO48" i="41" s="1"/>
  <c r="S12" i="41"/>
  <c r="AO12" i="41" s="1"/>
  <c r="O13" i="41"/>
  <c r="S15" i="41"/>
  <c r="AO15" i="41" s="1"/>
  <c r="AO12" i="40"/>
  <c r="O13" i="40"/>
  <c r="S15" i="40"/>
  <c r="AN15" i="40"/>
  <c r="AO15" i="40" s="1"/>
  <c r="O15" i="40"/>
  <c r="N11" i="40"/>
  <c r="N14" i="40"/>
  <c r="AO14" i="39"/>
  <c r="S13" i="39"/>
  <c r="AO13" i="39" s="1"/>
  <c r="O15" i="39"/>
  <c r="AN15" i="39"/>
  <c r="AN34" i="40"/>
  <c r="AN34" i="39"/>
  <c r="AO11" i="41"/>
  <c r="AO20" i="41"/>
  <c r="S34" i="41"/>
  <c r="AN45" i="41"/>
  <c r="J37" i="41"/>
  <c r="S37" i="41" s="1"/>
  <c r="AN16" i="41"/>
  <c r="AJ16" i="41"/>
  <c r="AN34" i="41"/>
  <c r="S14" i="41"/>
  <c r="AO14" i="41" s="1"/>
  <c r="O15" i="41"/>
  <c r="O11" i="41"/>
  <c r="O16" i="41" s="1"/>
  <c r="N14" i="41"/>
  <c r="O14" i="41" s="1"/>
  <c r="S64" i="41"/>
  <c r="AO59" i="40"/>
  <c r="S64" i="40"/>
  <c r="S11" i="40"/>
  <c r="S56" i="40"/>
  <c r="AO48" i="40"/>
  <c r="AF11" i="40"/>
  <c r="AN11" i="40" s="1"/>
  <c r="AN16" i="40" s="1"/>
  <c r="AJ16" i="40"/>
  <c r="S14" i="40"/>
  <c r="AO14" i="40" s="1"/>
  <c r="O11" i="40"/>
  <c r="O14" i="40"/>
  <c r="S34" i="40"/>
  <c r="AO19" i="40"/>
  <c r="AN45" i="40"/>
  <c r="J37" i="40"/>
  <c r="S37" i="40" s="1"/>
  <c r="O12" i="40"/>
  <c r="AO13" i="40"/>
  <c r="AN56" i="40"/>
  <c r="N11" i="39"/>
  <c r="O11" i="39" s="1"/>
  <c r="O13" i="39"/>
  <c r="J37" i="39"/>
  <c r="S37" i="39" s="1"/>
  <c r="AN45" i="39"/>
  <c r="AO59" i="39"/>
  <c r="S64" i="39"/>
  <c r="O12" i="39"/>
  <c r="O14" i="39"/>
  <c r="S34" i="39"/>
  <c r="AO19" i="39"/>
  <c r="S11" i="39"/>
  <c r="AF11" i="39"/>
  <c r="AN11" i="39" s="1"/>
  <c r="AJ16" i="39"/>
  <c r="AO12" i="39"/>
  <c r="S15" i="39"/>
  <c r="AO15" i="39" s="1"/>
  <c r="S56" i="39"/>
  <c r="AO56" i="39" s="1"/>
  <c r="AO48" i="39"/>
  <c r="AN56" i="39"/>
  <c r="AO34" i="40" l="1"/>
  <c r="S56" i="41"/>
  <c r="AO56" i="41" s="1"/>
  <c r="O16" i="40"/>
  <c r="AO34" i="39"/>
  <c r="AN16" i="39"/>
  <c r="AO34" i="41"/>
  <c r="AD62" i="41"/>
  <c r="AN62" i="41" s="1"/>
  <c r="AO62" i="41" s="1"/>
  <c r="AF16" i="41"/>
  <c r="AO37" i="41"/>
  <c r="S45" i="41"/>
  <c r="AO45" i="41" s="1"/>
  <c r="S16" i="41"/>
  <c r="AO11" i="40"/>
  <c r="S16" i="40"/>
  <c r="AD62" i="40"/>
  <c r="AN62" i="40" s="1"/>
  <c r="AO62" i="40" s="1"/>
  <c r="AF16" i="40"/>
  <c r="AO37" i="40"/>
  <c r="S45" i="40"/>
  <c r="AO45" i="40" s="1"/>
  <c r="AO56" i="40"/>
  <c r="O16" i="39"/>
  <c r="AO11" i="39"/>
  <c r="S16" i="39"/>
  <c r="AO37" i="39"/>
  <c r="S45" i="39"/>
  <c r="AO45" i="39" s="1"/>
  <c r="AD62" i="39"/>
  <c r="AN62" i="39" s="1"/>
  <c r="AO62" i="39" s="1"/>
  <c r="AF16" i="39"/>
  <c r="AO16" i="41" l="1"/>
  <c r="S66" i="41"/>
  <c r="AO16" i="40"/>
  <c r="S66" i="40"/>
  <c r="AO16" i="39"/>
  <c r="S66" i="39"/>
  <c r="M60" i="41" l="1"/>
  <c r="AN67" i="41"/>
  <c r="M60" i="40"/>
  <c r="AN67" i="40"/>
  <c r="M60" i="39"/>
  <c r="AN67" i="39"/>
  <c r="AN71" i="41" l="1"/>
  <c r="AN63" i="41"/>
  <c r="AO63" i="41" s="1"/>
  <c r="AN61" i="41"/>
  <c r="AN71" i="40"/>
  <c r="AN63" i="40"/>
  <c r="AO63" i="40" s="1"/>
  <c r="AN61" i="40"/>
  <c r="AN71" i="39"/>
  <c r="AN63" i="39"/>
  <c r="AO63" i="39" s="1"/>
  <c r="AN61" i="39"/>
  <c r="AN64" i="41" l="1"/>
  <c r="AO61" i="41"/>
  <c r="AN64" i="40"/>
  <c r="AO61" i="40"/>
  <c r="AN64" i="39"/>
  <c r="AO61" i="39"/>
  <c r="AN66" i="41" l="1"/>
  <c r="AO64" i="41"/>
  <c r="AN66" i="40"/>
  <c r="AO64" i="40"/>
  <c r="AN66" i="39"/>
  <c r="AO64" i="39"/>
  <c r="AN57" i="41" l="1"/>
  <c r="AN35" i="41"/>
  <c r="AN46" i="41"/>
  <c r="AN17" i="41"/>
  <c r="AJ66" i="41"/>
  <c r="AK66" i="41" s="1"/>
  <c r="AN65" i="41"/>
  <c r="AN35" i="40"/>
  <c r="AN57" i="40"/>
  <c r="AN17" i="40"/>
  <c r="AN46" i="40"/>
  <c r="AJ66" i="40"/>
  <c r="AK66" i="40" s="1"/>
  <c r="AN65" i="40"/>
  <c r="AN35" i="39"/>
  <c r="AN57" i="39"/>
  <c r="AN46" i="39"/>
  <c r="AN17" i="39"/>
  <c r="AJ66" i="39"/>
  <c r="AK66" i="39" s="1"/>
  <c r="AN65" i="39"/>
  <c r="AN40" i="3" l="1"/>
  <c r="J40" i="3" s="1"/>
  <c r="S40" i="3" s="1"/>
  <c r="AO40" i="3" s="1"/>
  <c r="AN59" i="3"/>
  <c r="J59" i="3" s="1"/>
  <c r="S59" i="3" s="1"/>
  <c r="AO59" i="3" s="1"/>
  <c r="AI12" i="3"/>
  <c r="AJ12" i="3" s="1"/>
  <c r="AF12" i="3" s="1"/>
  <c r="AI13" i="3"/>
  <c r="AJ13" i="3" s="1"/>
  <c r="AF13" i="3" s="1"/>
  <c r="AN13" i="3" s="1"/>
  <c r="AI14" i="3"/>
  <c r="AJ14" i="3" s="1"/>
  <c r="AF14" i="3" s="1"/>
  <c r="AN14" i="3" s="1"/>
  <c r="AI15" i="3"/>
  <c r="AJ15" i="3" s="1"/>
  <c r="AF15" i="3" s="1"/>
  <c r="AI11" i="3"/>
  <c r="AJ11" i="3" s="1"/>
  <c r="AN69" i="3"/>
  <c r="S62" i="3"/>
  <c r="S61" i="3"/>
  <c r="AD60" i="3"/>
  <c r="AN60" i="3" s="1"/>
  <c r="S60" i="3"/>
  <c r="N56" i="3"/>
  <c r="L56" i="3"/>
  <c r="AN55" i="3"/>
  <c r="J55" i="3" s="1"/>
  <c r="S55" i="3" s="1"/>
  <c r="AO55" i="3" s="1"/>
  <c r="K55" i="3"/>
  <c r="H55" i="3"/>
  <c r="F55" i="3"/>
  <c r="D55" i="3"/>
  <c r="B55" i="3"/>
  <c r="AN54" i="3"/>
  <c r="J54" i="3" s="1"/>
  <c r="S54" i="3" s="1"/>
  <c r="AO54" i="3" s="1"/>
  <c r="K54" i="3"/>
  <c r="H54" i="3"/>
  <c r="F54" i="3"/>
  <c r="D54" i="3"/>
  <c r="B54" i="3"/>
  <c r="AN53" i="3"/>
  <c r="J53" i="3" s="1"/>
  <c r="S53" i="3" s="1"/>
  <c r="AO53" i="3" s="1"/>
  <c r="K53" i="3"/>
  <c r="H53" i="3"/>
  <c r="F53" i="3"/>
  <c r="D53" i="3"/>
  <c r="B53" i="3"/>
  <c r="AN52" i="3"/>
  <c r="J52" i="3" s="1"/>
  <c r="S52" i="3" s="1"/>
  <c r="AO52" i="3" s="1"/>
  <c r="K52" i="3"/>
  <c r="H52" i="3"/>
  <c r="F52" i="3"/>
  <c r="D52" i="3"/>
  <c r="B52" i="3"/>
  <c r="AN51" i="3"/>
  <c r="J51" i="3"/>
  <c r="S51" i="3" s="1"/>
  <c r="AO51" i="3" s="1"/>
  <c r="K51" i="3"/>
  <c r="H51" i="3"/>
  <c r="F51" i="3"/>
  <c r="D51" i="3"/>
  <c r="B51" i="3"/>
  <c r="AN50" i="3"/>
  <c r="J50" i="3" s="1"/>
  <c r="K50" i="3"/>
  <c r="H50" i="3"/>
  <c r="F50" i="3"/>
  <c r="D50" i="3"/>
  <c r="B50" i="3"/>
  <c r="AN49" i="3"/>
  <c r="J49" i="3" s="1"/>
  <c r="S49" i="3" s="1"/>
  <c r="AO49" i="3" s="1"/>
  <c r="K49" i="3"/>
  <c r="H49" i="3"/>
  <c r="F49" i="3"/>
  <c r="D49" i="3"/>
  <c r="B49" i="3"/>
  <c r="AN48" i="3"/>
  <c r="J48" i="3" s="1"/>
  <c r="S48" i="3" s="1"/>
  <c r="K48" i="3"/>
  <c r="H48" i="3"/>
  <c r="F48" i="3"/>
  <c r="D48" i="3"/>
  <c r="B48" i="3"/>
  <c r="AN44" i="3"/>
  <c r="J44" i="3" s="1"/>
  <c r="S44" i="3" s="1"/>
  <c r="AO44" i="3" s="1"/>
  <c r="K44" i="3"/>
  <c r="H44" i="3"/>
  <c r="F44" i="3"/>
  <c r="D44" i="3"/>
  <c r="B44" i="3"/>
  <c r="AN43" i="3"/>
  <c r="J43" i="3" s="1"/>
  <c r="S43" i="3" s="1"/>
  <c r="AO43" i="3" s="1"/>
  <c r="K43" i="3"/>
  <c r="H43" i="3"/>
  <c r="F43" i="3"/>
  <c r="D43" i="3"/>
  <c r="B43" i="3"/>
  <c r="AN42" i="3"/>
  <c r="J42" i="3" s="1"/>
  <c r="S42" i="3" s="1"/>
  <c r="AO42" i="3" s="1"/>
  <c r="K42" i="3"/>
  <c r="H42" i="3"/>
  <c r="F42" i="3"/>
  <c r="D42" i="3"/>
  <c r="B42" i="3"/>
  <c r="AN41" i="3"/>
  <c r="J41" i="3" s="1"/>
  <c r="S41" i="3" s="1"/>
  <c r="AO41" i="3" s="1"/>
  <c r="K41" i="3"/>
  <c r="H41" i="3"/>
  <c r="F41" i="3"/>
  <c r="D41" i="3"/>
  <c r="B41" i="3"/>
  <c r="K40" i="3"/>
  <c r="H40" i="3"/>
  <c r="F40" i="3"/>
  <c r="D40" i="3"/>
  <c r="B40" i="3"/>
  <c r="AH39" i="3"/>
  <c r="AN39" i="3" s="1"/>
  <c r="K39" i="3"/>
  <c r="H39" i="3"/>
  <c r="F39" i="3"/>
  <c r="D39" i="3"/>
  <c r="B39" i="3"/>
  <c r="AH38" i="3"/>
  <c r="AN38" i="3" s="1"/>
  <c r="J38" i="3" s="1"/>
  <c r="S38" i="3" s="1"/>
  <c r="AO38" i="3" s="1"/>
  <c r="K38" i="3"/>
  <c r="H38" i="3"/>
  <c r="F38" i="3"/>
  <c r="D38" i="3"/>
  <c r="B38" i="3"/>
  <c r="AH37" i="3"/>
  <c r="AN37" i="3" s="1"/>
  <c r="J37" i="3" s="1"/>
  <c r="S37" i="3" s="1"/>
  <c r="K37" i="3"/>
  <c r="H37" i="3"/>
  <c r="F37" i="3"/>
  <c r="D37" i="3"/>
  <c r="B37" i="3"/>
  <c r="AN33" i="3"/>
  <c r="J33" i="3"/>
  <c r="S33" i="3" s="1"/>
  <c r="AO33" i="3" s="1"/>
  <c r="K33" i="3"/>
  <c r="H33" i="3"/>
  <c r="F33" i="3"/>
  <c r="D33" i="3"/>
  <c r="B33" i="3"/>
  <c r="J32" i="3"/>
  <c r="S32" i="3" s="1"/>
  <c r="AO32" i="3" s="1"/>
  <c r="K32" i="3"/>
  <c r="H32" i="3"/>
  <c r="F32" i="3"/>
  <c r="D32" i="3"/>
  <c r="B32" i="3"/>
  <c r="J31" i="3"/>
  <c r="S31" i="3" s="1"/>
  <c r="AO31" i="3" s="1"/>
  <c r="K31" i="3"/>
  <c r="H31" i="3"/>
  <c r="F31" i="3"/>
  <c r="D31" i="3"/>
  <c r="B31" i="3"/>
  <c r="J30" i="3"/>
  <c r="S30" i="3" s="1"/>
  <c r="AO30" i="3" s="1"/>
  <c r="K30" i="3"/>
  <c r="H30" i="3"/>
  <c r="F30" i="3"/>
  <c r="D30" i="3"/>
  <c r="B30" i="3"/>
  <c r="J29" i="3"/>
  <c r="S29" i="3" s="1"/>
  <c r="AO29" i="3" s="1"/>
  <c r="K29" i="3"/>
  <c r="H29" i="3"/>
  <c r="F29" i="3"/>
  <c r="D29" i="3"/>
  <c r="B29" i="3"/>
  <c r="J28" i="3"/>
  <c r="S28" i="3" s="1"/>
  <c r="AO28" i="3" s="1"/>
  <c r="K28" i="3"/>
  <c r="H28" i="3"/>
  <c r="F28" i="3"/>
  <c r="D28" i="3"/>
  <c r="B28" i="3"/>
  <c r="J27" i="3"/>
  <c r="S27" i="3" s="1"/>
  <c r="AO27" i="3" s="1"/>
  <c r="K27" i="3"/>
  <c r="H27" i="3"/>
  <c r="F27" i="3"/>
  <c r="D27" i="3"/>
  <c r="B27" i="3"/>
  <c r="J26" i="3"/>
  <c r="S26" i="3" s="1"/>
  <c r="AO26" i="3" s="1"/>
  <c r="K26" i="3"/>
  <c r="H26" i="3"/>
  <c r="F26" i="3"/>
  <c r="D26" i="3"/>
  <c r="B26" i="3"/>
  <c r="J25" i="3"/>
  <c r="S25" i="3" s="1"/>
  <c r="AO25" i="3" s="1"/>
  <c r="K25" i="3"/>
  <c r="H25" i="3"/>
  <c r="F25" i="3"/>
  <c r="D25" i="3"/>
  <c r="B25" i="3"/>
  <c r="J24" i="3"/>
  <c r="S24" i="3" s="1"/>
  <c r="AO24" i="3" s="1"/>
  <c r="K24" i="3"/>
  <c r="H24" i="3"/>
  <c r="F24" i="3"/>
  <c r="D24" i="3"/>
  <c r="B24" i="3"/>
  <c r="J23" i="3"/>
  <c r="S23" i="3" s="1"/>
  <c r="AO23" i="3" s="1"/>
  <c r="K23" i="3"/>
  <c r="H23" i="3"/>
  <c r="F23" i="3"/>
  <c r="D23" i="3"/>
  <c r="B23" i="3"/>
  <c r="AN22" i="3"/>
  <c r="J22" i="3" s="1"/>
  <c r="S22" i="3" s="1"/>
  <c r="AO22" i="3" s="1"/>
  <c r="K22" i="3"/>
  <c r="H22" i="3"/>
  <c r="F22" i="3"/>
  <c r="D22" i="3"/>
  <c r="B22" i="3"/>
  <c r="J21" i="3"/>
  <c r="S21" i="3" s="1"/>
  <c r="AO21" i="3" s="1"/>
  <c r="K21" i="3"/>
  <c r="H21" i="3"/>
  <c r="F21" i="3"/>
  <c r="D21" i="3"/>
  <c r="B21" i="3"/>
  <c r="AN20" i="3"/>
  <c r="J20" i="3" s="1"/>
  <c r="S20" i="3" s="1"/>
  <c r="AO20" i="3" s="1"/>
  <c r="K20" i="3"/>
  <c r="H20" i="3"/>
  <c r="F20" i="3"/>
  <c r="D20" i="3"/>
  <c r="B20" i="3"/>
  <c r="AN19" i="3"/>
  <c r="J19" i="3" s="1"/>
  <c r="S19" i="3" s="1"/>
  <c r="K19" i="3"/>
  <c r="H19" i="3"/>
  <c r="F19" i="3"/>
  <c r="D19" i="3"/>
  <c r="B19" i="3"/>
  <c r="AM15" i="3"/>
  <c r="AN15" i="3"/>
  <c r="P15" i="3"/>
  <c r="R15" i="3" s="1"/>
  <c r="M15" i="3"/>
  <c r="L15" i="3"/>
  <c r="K15" i="3"/>
  <c r="J15" i="3"/>
  <c r="I15" i="3"/>
  <c r="H15" i="3"/>
  <c r="G15" i="3"/>
  <c r="F15" i="3"/>
  <c r="E15" i="3"/>
  <c r="D15" i="3"/>
  <c r="C15" i="3"/>
  <c r="B15" i="3"/>
  <c r="AM14" i="3"/>
  <c r="P14" i="3" s="1"/>
  <c r="R14" i="3" s="1"/>
  <c r="S14" i="3" s="1"/>
  <c r="M14" i="3"/>
  <c r="N14" i="3" s="1"/>
  <c r="L14" i="3"/>
  <c r="K14" i="3"/>
  <c r="J14" i="3"/>
  <c r="I14" i="3"/>
  <c r="H14" i="3"/>
  <c r="G14" i="3"/>
  <c r="F14" i="3"/>
  <c r="E14" i="3"/>
  <c r="D14" i="3"/>
  <c r="C14" i="3"/>
  <c r="B14" i="3"/>
  <c r="AM13" i="3"/>
  <c r="P13" i="3" s="1"/>
  <c r="R13" i="3" s="1"/>
  <c r="S13" i="3" s="1"/>
  <c r="M13" i="3"/>
  <c r="N13" i="3" s="1"/>
  <c r="O13" i="3" s="1"/>
  <c r="L13" i="3"/>
  <c r="K13" i="3"/>
  <c r="J13" i="3"/>
  <c r="I13" i="3"/>
  <c r="H13" i="3"/>
  <c r="G13" i="3"/>
  <c r="F13" i="3"/>
  <c r="E13" i="3"/>
  <c r="D13" i="3"/>
  <c r="C13" i="3"/>
  <c r="B13" i="3"/>
  <c r="AM12" i="3"/>
  <c r="P12" i="3" s="1"/>
  <c r="R12" i="3" s="1"/>
  <c r="M12" i="3"/>
  <c r="L12" i="3"/>
  <c r="K12" i="3"/>
  <c r="J12" i="3"/>
  <c r="I12" i="3"/>
  <c r="H12" i="3"/>
  <c r="G12" i="3"/>
  <c r="F12" i="3"/>
  <c r="E12" i="3"/>
  <c r="D12" i="3"/>
  <c r="C12" i="3"/>
  <c r="B12" i="3"/>
  <c r="AM11" i="3"/>
  <c r="P11" i="3" s="1"/>
  <c r="R11" i="3" s="1"/>
  <c r="M11" i="3"/>
  <c r="L11" i="3"/>
  <c r="K11" i="3"/>
  <c r="J11" i="3"/>
  <c r="I11" i="3"/>
  <c r="H11" i="3"/>
  <c r="G11" i="3"/>
  <c r="F11" i="3"/>
  <c r="E11" i="3"/>
  <c r="D11" i="3"/>
  <c r="C11" i="3"/>
  <c r="B11" i="3"/>
  <c r="AG9" i="3"/>
  <c r="H7" i="3"/>
  <c r="C7" i="3"/>
  <c r="H6" i="3"/>
  <c r="C6" i="3"/>
  <c r="H5" i="3"/>
  <c r="C5" i="3"/>
  <c r="H4" i="3"/>
  <c r="C4" i="3"/>
  <c r="H3" i="3"/>
  <c r="C3" i="3"/>
  <c r="H2" i="3"/>
  <c r="C2" i="3"/>
  <c r="A1" i="3"/>
  <c r="N15" i="3"/>
  <c r="AO19" i="3"/>
  <c r="S50" i="3"/>
  <c r="AO50" i="3" s="1"/>
  <c r="AO13" i="3" l="1"/>
  <c r="AO14" i="3"/>
  <c r="N12" i="3"/>
  <c r="O12" i="3" s="1"/>
  <c r="S15" i="3"/>
  <c r="AO15" i="3" s="1"/>
  <c r="S64" i="3"/>
  <c r="AN12" i="3"/>
  <c r="S11" i="3"/>
  <c r="S12" i="3"/>
  <c r="AJ16" i="3"/>
  <c r="AF11" i="3"/>
  <c r="AN11" i="3" s="1"/>
  <c r="AN56" i="3"/>
  <c r="N11" i="3"/>
  <c r="O11" i="3" s="1"/>
  <c r="O14" i="3"/>
  <c r="O15" i="3"/>
  <c r="AO37" i="3"/>
  <c r="AO48" i="3"/>
  <c r="S56" i="3"/>
  <c r="AN34" i="3"/>
  <c r="J39" i="3"/>
  <c r="S39" i="3" s="1"/>
  <c r="AO39" i="3" s="1"/>
  <c r="AN45" i="3"/>
  <c r="S34" i="3"/>
  <c r="AO34" i="3" l="1"/>
  <c r="AN16" i="3"/>
  <c r="S16" i="3"/>
  <c r="AO12" i="3"/>
  <c r="AO56" i="3"/>
  <c r="AO11" i="3"/>
  <c r="AF16" i="3"/>
  <c r="AD62" i="3"/>
  <c r="AN62" i="3" s="1"/>
  <c r="AO62" i="3" s="1"/>
  <c r="O16" i="3"/>
  <c r="S45" i="3"/>
  <c r="AO45" i="3" s="1"/>
  <c r="AO16" i="3" l="1"/>
  <c r="S66" i="3"/>
  <c r="M60" i="3" l="1"/>
  <c r="AN67" i="3"/>
  <c r="AQ67" i="3" s="1"/>
  <c r="AN71" i="3" l="1"/>
  <c r="AN63" i="3"/>
  <c r="AO63" i="3" s="1"/>
  <c r="AN61" i="3"/>
  <c r="AO61" i="3" s="1"/>
  <c r="AN64" i="3" l="1"/>
  <c r="AO64" i="3" s="1"/>
  <c r="AN66" i="3" l="1"/>
  <c r="AN46" i="3" s="1"/>
  <c r="AN35" i="3" l="1"/>
  <c r="AN57" i="3"/>
  <c r="AN65" i="3"/>
  <c r="AJ66" i="3"/>
  <c r="AK66" i="3" s="1"/>
  <c r="AN17" i="3"/>
</calcChain>
</file>

<file path=xl/sharedStrings.xml><?xml version="1.0" encoding="utf-8"?>
<sst xmlns="http://schemas.openxmlformats.org/spreadsheetml/2006/main" count="1241" uniqueCount="198">
  <si>
    <t>2020.03.11</t>
    <phoneticPr fontId="3" type="noConversion"/>
  </si>
  <si>
    <t>SEASON</t>
  </si>
  <si>
    <t>DATE</t>
  </si>
  <si>
    <t>COO</t>
  </si>
  <si>
    <t>수출입</t>
  </si>
  <si>
    <t>H/C</t>
  </si>
  <si>
    <t>DIVISION</t>
  </si>
  <si>
    <t>VENDOR</t>
  </si>
  <si>
    <t>Indonesia EINS (FCA)</t>
  </si>
  <si>
    <t>STYLE #</t>
  </si>
  <si>
    <t>Vietnam Haiahn(Hanoi)</t>
  </si>
  <si>
    <t>Indonesia SJC (FCA)</t>
  </si>
  <si>
    <t>DESIGN #</t>
  </si>
  <si>
    <t>FOB PORT</t>
  </si>
  <si>
    <t>Vietnam S&amp;H Vina(Hanoi)</t>
  </si>
  <si>
    <t>DESCRIPTION</t>
  </si>
  <si>
    <t>MR</t>
  </si>
  <si>
    <t>Vietnam (HCM, Sarah FCA)</t>
    <phoneticPr fontId="3" type="noConversion"/>
  </si>
  <si>
    <t>SIZE RANGE</t>
  </si>
  <si>
    <t>Vietnam Haiahn(Hanoi)</t>
    <phoneticPr fontId="3" type="noConversion"/>
  </si>
  <si>
    <t>FABRICATION</t>
  </si>
  <si>
    <t>FABRIC #</t>
  </si>
  <si>
    <t>MILL</t>
  </si>
  <si>
    <t>PRINT / SOLID</t>
  </si>
  <si>
    <t>FABRIC PLACEMT</t>
  </si>
  <si>
    <t>FABRIC CONTENT</t>
  </si>
  <si>
    <t>FABRIC               C/O</t>
  </si>
  <si>
    <t>FABRIC  FOB PRICE</t>
  </si>
  <si>
    <t>FABRIC
WIDTH</t>
    <phoneticPr fontId="3" type="noConversion"/>
  </si>
  <si>
    <t>FABRIC
WEIGHT</t>
    <phoneticPr fontId="3" type="noConversion"/>
  </si>
  <si>
    <t>FABRIC
IFF</t>
    <phoneticPr fontId="3" type="noConversion"/>
  </si>
  <si>
    <t>YIELD</t>
  </si>
  <si>
    <t>COST</t>
  </si>
  <si>
    <t>FROM-TO</t>
    <phoneticPr fontId="16" type="noConversion"/>
  </si>
  <si>
    <t>OPEN</t>
    <phoneticPr fontId="3" type="noConversion"/>
  </si>
  <si>
    <t>ACTUAL</t>
    <phoneticPr fontId="3" type="noConversion"/>
  </si>
  <si>
    <t>SOLID</t>
    <phoneticPr fontId="3" type="noConversion"/>
  </si>
  <si>
    <t>KOR-IND</t>
    <phoneticPr fontId="16" type="noConversion"/>
  </si>
  <si>
    <t>KA-79</t>
    <phoneticPr fontId="3" type="noConversion"/>
  </si>
  <si>
    <t>S. TTL</t>
  </si>
  <si>
    <t>SEWING TRIM ONLY</t>
  </si>
  <si>
    <t>ITEM #</t>
  </si>
  <si>
    <t>SUPPLIER</t>
  </si>
  <si>
    <t>PRICE</t>
  </si>
  <si>
    <t>QTY</t>
  </si>
  <si>
    <t>LOSS</t>
  </si>
  <si>
    <t xml:space="preserve">THREAD </t>
  </si>
  <si>
    <t>/ PC</t>
  </si>
  <si>
    <t xml:space="preserve">BRA CUP </t>
  </si>
  <si>
    <t xml:space="preserve"> </t>
  </si>
  <si>
    <t>LABELS &amp; TAGS</t>
  </si>
  <si>
    <t>LOSS</t>
    <phoneticPr fontId="3" type="noConversion"/>
  </si>
  <si>
    <t>ALL PACKING MATERIAL</t>
  </si>
  <si>
    <t>HANGER</t>
  </si>
  <si>
    <t>SIZER</t>
  </si>
  <si>
    <t>FTY</t>
  </si>
  <si>
    <t>TAG PIN</t>
  </si>
  <si>
    <t>POLY BAG</t>
  </si>
  <si>
    <t>ALL CARTON STICKERS</t>
  </si>
  <si>
    <t>ALL BOXES</t>
  </si>
  <si>
    <t>LABOR</t>
  </si>
  <si>
    <t>CUTTING / MAKING / TRIMMING / PACKING/ SHIPPING</t>
  </si>
  <si>
    <t>/PC</t>
  </si>
  <si>
    <t>OVERHEAD</t>
  </si>
  <si>
    <t>IMPORT/EXPORT</t>
  </si>
  <si>
    <t>CIF - TRANPORTATION CHARGE</t>
    <phoneticPr fontId="3" type="noConversion"/>
  </si>
  <si>
    <t>HANDLING CHARGE</t>
  </si>
  <si>
    <t>CIF - TRANPORTATION CHARGE</t>
  </si>
  <si>
    <t>GARMENT FOB:</t>
  </si>
  <si>
    <t>PROFIT</t>
    <phoneticPr fontId="3" type="noConversion"/>
  </si>
  <si>
    <t>NET COST</t>
    <phoneticPr fontId="3" type="noConversion"/>
  </si>
  <si>
    <t>TARGET FOB:</t>
  </si>
  <si>
    <t>DUTY:</t>
    <phoneticPr fontId="3" type="noConversion"/>
  </si>
  <si>
    <t>COMISSION 10%:</t>
    <phoneticPr fontId="3" type="noConversion"/>
  </si>
  <si>
    <t>RETAIL:</t>
    <phoneticPr fontId="3" type="noConversion"/>
  </si>
  <si>
    <t>MARK UP:</t>
    <phoneticPr fontId="3" type="noConversion"/>
  </si>
  <si>
    <t>BODY</t>
    <phoneticPr fontId="3" type="noConversion"/>
  </si>
  <si>
    <t>LINING</t>
    <phoneticPr fontId="3" type="noConversion"/>
  </si>
  <si>
    <t>Sketch</t>
    <phoneticPr fontId="3" type="noConversion"/>
  </si>
  <si>
    <t>/PC</t>
    <phoneticPr fontId="3" type="noConversion"/>
  </si>
  <si>
    <t>FABRIC 
CIF PRICE</t>
    <phoneticPr fontId="3" type="noConversion"/>
  </si>
  <si>
    <t>SEWING TRIM ONLY &amp; GW &amp; PRINT &amp; EMB</t>
    <phoneticPr fontId="3" type="noConversion"/>
  </si>
  <si>
    <t>CHN-IND</t>
    <phoneticPr fontId="16" type="noConversion"/>
  </si>
  <si>
    <t>HK-IND</t>
    <phoneticPr fontId="16" type="noConversion"/>
  </si>
  <si>
    <t>INDIA-IND</t>
    <phoneticPr fontId="16" type="noConversion"/>
  </si>
  <si>
    <t>VTN-IND</t>
    <phoneticPr fontId="16" type="noConversion"/>
  </si>
  <si>
    <t>CHN G -VTN</t>
    <phoneticPr fontId="3" type="noConversion"/>
  </si>
  <si>
    <t>HK-VTN</t>
    <phoneticPr fontId="16" type="noConversion"/>
  </si>
  <si>
    <t>CHN S-VTN</t>
    <phoneticPr fontId="3" type="noConversion"/>
  </si>
  <si>
    <t>INDIA-VTN</t>
    <phoneticPr fontId="3" type="noConversion"/>
  </si>
  <si>
    <t>KOR-VTN</t>
    <phoneticPr fontId="3" type="noConversion"/>
  </si>
  <si>
    <t>INDIA-IND</t>
  </si>
  <si>
    <t>Swim USA JCP</t>
    <phoneticPr fontId="3" type="noConversion"/>
  </si>
  <si>
    <t>Knitextile.</t>
    <phoneticPr fontId="3" type="noConversion"/>
  </si>
  <si>
    <t>RAW RUBBER</t>
    <phoneticPr fontId="3" type="noConversion"/>
  </si>
  <si>
    <t>삼성 고무</t>
    <phoneticPr fontId="3" type="noConversion"/>
  </si>
  <si>
    <t>Bra Elastic Picot Edge 3/4"</t>
    <phoneticPr fontId="3" type="noConversion"/>
  </si>
  <si>
    <t>1/4" twill tape at CF V</t>
    <phoneticPr fontId="3" type="noConversion"/>
  </si>
  <si>
    <t>R-PAC</t>
    <phoneticPr fontId="3" type="noConversion"/>
  </si>
  <si>
    <t>TPU LABEL(BRAND/SIZE/CO/CONTENT/CARE)</t>
    <phoneticPr fontId="3" type="noConversion"/>
  </si>
  <si>
    <t xml:space="preserve">PRIMARY HANG TAG </t>
    <phoneticPr fontId="3" type="noConversion"/>
  </si>
  <si>
    <t>MAINETTI</t>
    <phoneticPr fontId="3" type="noConversion"/>
  </si>
  <si>
    <t>CHN S-VTN</t>
  </si>
  <si>
    <t>?</t>
    <phoneticPr fontId="3" type="noConversion"/>
  </si>
  <si>
    <t>PRINT</t>
    <phoneticPr fontId="3" type="noConversion"/>
  </si>
  <si>
    <t>mobilon tape 1/4" x 0.15mm side shirring</t>
    <phoneticPr fontId="3" type="noConversion"/>
  </si>
  <si>
    <t>POLY TAPE</t>
    <phoneticPr fontId="3" type="noConversion"/>
  </si>
  <si>
    <r>
      <t>원단</t>
    </r>
    <r>
      <rPr>
        <b/>
        <sz val="10"/>
        <color rgb="FF3366FF"/>
        <rFont val="돋움"/>
        <family val="2"/>
        <charset val="129"/>
      </rPr>
      <t xml:space="preserve"> 추가</t>
    </r>
    <phoneticPr fontId="3" type="noConversion"/>
  </si>
  <si>
    <t>ESGM22742KM</t>
    <phoneticPr fontId="3" type="noConversion"/>
  </si>
  <si>
    <t>TWIST HALTER BRA W/MOLDED CUPS</t>
    <phoneticPr fontId="3" type="noConversion"/>
  </si>
  <si>
    <t>KARIMA 201</t>
    <phoneticPr fontId="3" type="noConversion"/>
  </si>
  <si>
    <t>100% Polyester, 95gsm</t>
    <phoneticPr fontId="3" type="noConversion"/>
  </si>
  <si>
    <t>80% Nylon, 20% Spandex, 5.2 oz/yd2</t>
    <phoneticPr fontId="3" type="noConversion"/>
  </si>
  <si>
    <t>INDIA-VTN</t>
  </si>
  <si>
    <t>HY K&amp;D</t>
    <phoneticPr fontId="3" type="noConversion"/>
  </si>
  <si>
    <t>XS, S, M, L, XL, XXL</t>
    <phoneticPr fontId="3" type="noConversion"/>
  </si>
  <si>
    <t>QTY</t>
    <phoneticPr fontId="3" type="noConversion"/>
  </si>
  <si>
    <t>YH</t>
    <phoneticPr fontId="3" type="noConversion"/>
  </si>
  <si>
    <t>KOR-VTN</t>
  </si>
  <si>
    <t>훠시즌</t>
    <phoneticPr fontId="3" type="noConversion"/>
  </si>
  <si>
    <t>선오</t>
    <phoneticPr fontId="3" type="noConversion"/>
  </si>
  <si>
    <t>CU029</t>
    <phoneticPr fontId="3" type="noConversion"/>
  </si>
  <si>
    <t>Yibei</t>
    <phoneticPr fontId="3" type="noConversion"/>
  </si>
  <si>
    <t>RAW RUBBER 10mm X 0.6mm</t>
    <phoneticPr fontId="3" type="noConversion"/>
  </si>
  <si>
    <t>RAW RUBBER 8mm X 0.6mm</t>
    <phoneticPr fontId="3" type="noConversion"/>
  </si>
  <si>
    <t>BONE&amp;CASING</t>
    <phoneticPr fontId="3" type="noConversion"/>
  </si>
  <si>
    <t>3/4" 19mm</t>
    <phoneticPr fontId="3" type="noConversion"/>
  </si>
  <si>
    <t>BRA TAPE</t>
    <phoneticPr fontId="3" type="noConversion"/>
  </si>
  <si>
    <t>RAW RUBBER 12.7mm X 0.6mm</t>
    <phoneticPr fontId="3" type="noConversion"/>
  </si>
  <si>
    <t xml:space="preserve">Metal Ring </t>
    <phoneticPr fontId="3" type="noConversion"/>
  </si>
  <si>
    <t xml:space="preserve">Metal Slider </t>
    <phoneticPr fontId="3" type="noConversion"/>
  </si>
  <si>
    <t>Metal G-Hook</t>
    <phoneticPr fontId="3" type="noConversion"/>
  </si>
  <si>
    <t>Bra Elastic Picot Edge 1"</t>
    <phoneticPr fontId="3" type="noConversion"/>
  </si>
  <si>
    <t>2nd Hang tag</t>
    <phoneticPr fontId="3" type="noConversion"/>
  </si>
  <si>
    <t>MAU-BTM-CARELBL</t>
    <phoneticPr fontId="3" type="noConversion"/>
  </si>
  <si>
    <t>MAU-TWO-PART</t>
    <phoneticPr fontId="3" type="noConversion"/>
  </si>
  <si>
    <t>MAU-ECOM-STK</t>
    <phoneticPr fontId="3" type="noConversion"/>
  </si>
  <si>
    <t>NEXGEN</t>
    <phoneticPr fontId="3" type="noConversion"/>
  </si>
  <si>
    <t>Tracking label</t>
    <phoneticPr fontId="3" type="noConversion"/>
  </si>
  <si>
    <t>Local</t>
    <phoneticPr fontId="3" type="noConversion"/>
  </si>
  <si>
    <t>Tracking Label=Factory Sourced</t>
    <phoneticPr fontId="3" type="noConversion"/>
  </si>
  <si>
    <t>5.5" Tag pin</t>
    <phoneticPr fontId="3" type="noConversion"/>
  </si>
  <si>
    <t>POLY BAG for STRAP</t>
    <phoneticPr fontId="3" type="noConversion"/>
  </si>
  <si>
    <t>TAG PIN for COLD SHOULDER</t>
    <phoneticPr fontId="3" type="noConversion"/>
  </si>
  <si>
    <t>XS01</t>
    <phoneticPr fontId="3" type="noConversion"/>
  </si>
  <si>
    <t>82% Nylon, 18% Spandex</t>
    <phoneticPr fontId="3" type="noConversion"/>
  </si>
  <si>
    <t xml:space="preserve">Guangzhou Xinsheng </t>
    <phoneticPr fontId="3" type="noConversion"/>
  </si>
  <si>
    <t>NEON SOLID</t>
    <phoneticPr fontId="3" type="noConversion"/>
  </si>
  <si>
    <t>/ SET</t>
    <phoneticPr fontId="3" type="noConversion"/>
  </si>
  <si>
    <t>ECOM-STK</t>
    <phoneticPr fontId="3" type="noConversion"/>
  </si>
  <si>
    <t>803877-71</t>
    <phoneticPr fontId="3" type="noConversion"/>
  </si>
  <si>
    <t>TAGET</t>
    <phoneticPr fontId="3" type="noConversion"/>
  </si>
  <si>
    <t>DIFF.</t>
    <phoneticPr fontId="3" type="noConversion"/>
  </si>
  <si>
    <t>INDENT#</t>
    <phoneticPr fontId="3" type="noConversion"/>
  </si>
  <si>
    <t>DHGK-2143</t>
    <phoneticPr fontId="3" type="noConversion"/>
  </si>
  <si>
    <t>FILE NO :</t>
    <phoneticPr fontId="3" type="noConversion"/>
  </si>
  <si>
    <t>DHGI-2143</t>
    <phoneticPr fontId="31" type="noConversion"/>
  </si>
  <si>
    <t>S/T NO :</t>
    <phoneticPr fontId="3" type="noConversion"/>
  </si>
  <si>
    <t>TOTAL</t>
    <phoneticPr fontId="3" type="noConversion"/>
  </si>
  <si>
    <t>** 정산</t>
    <phoneticPr fontId="3" type="noConversion"/>
  </si>
  <si>
    <t>수량</t>
    <phoneticPr fontId="31" type="noConversion"/>
  </si>
  <si>
    <t>단가</t>
    <phoneticPr fontId="31" type="noConversion"/>
  </si>
  <si>
    <t>금액</t>
    <phoneticPr fontId="31" type="noConversion"/>
  </si>
  <si>
    <t>마진율</t>
    <phoneticPr fontId="3" type="noConversion"/>
  </si>
  <si>
    <t>마진액</t>
    <phoneticPr fontId="3" type="noConversion"/>
  </si>
  <si>
    <t>REMARK</t>
    <phoneticPr fontId="3" type="noConversion"/>
  </si>
  <si>
    <t>PO NO</t>
    <phoneticPr fontId="3" type="noConversion"/>
  </si>
  <si>
    <t xml:space="preserve"> </t>
    <phoneticPr fontId="3" type="noConversion"/>
  </si>
  <si>
    <t>업체명</t>
    <phoneticPr fontId="3" type="noConversion"/>
  </si>
  <si>
    <t>COMM</t>
    <phoneticPr fontId="3" type="noConversion"/>
  </si>
  <si>
    <t>사전요척</t>
    <phoneticPr fontId="3" type="noConversion"/>
  </si>
  <si>
    <t>수량</t>
    <phoneticPr fontId="3" type="noConversion"/>
  </si>
  <si>
    <t>단가</t>
    <phoneticPr fontId="3" type="noConversion"/>
  </si>
  <si>
    <t>금액($)</t>
    <phoneticPr fontId="3" type="noConversion"/>
  </si>
  <si>
    <t>단가/수량</t>
    <phoneticPr fontId="31" type="noConversion"/>
  </si>
  <si>
    <t>%</t>
    <phoneticPr fontId="3" type="noConversion"/>
  </si>
  <si>
    <t>사후요척</t>
    <phoneticPr fontId="3" type="noConversion"/>
  </si>
  <si>
    <t>FREIGHT</t>
    <phoneticPr fontId="3" type="noConversion"/>
  </si>
  <si>
    <t>OCEAN</t>
    <phoneticPr fontId="3" type="noConversion"/>
  </si>
  <si>
    <t>AIR</t>
    <phoneticPr fontId="3" type="noConversion"/>
  </si>
  <si>
    <t>DHL</t>
    <phoneticPr fontId="3" type="noConversion"/>
  </si>
  <si>
    <t>.</t>
    <phoneticPr fontId="31" type="noConversion"/>
  </si>
  <si>
    <t>.</t>
  </si>
  <si>
    <t>운송비</t>
    <phoneticPr fontId="31" type="noConversion"/>
  </si>
  <si>
    <t>운송비 1</t>
    <phoneticPr fontId="31" type="noConversion"/>
  </si>
  <si>
    <t>직접비</t>
    <phoneticPr fontId="3" type="noConversion"/>
  </si>
  <si>
    <t>LI &amp; FUNG</t>
    <phoneticPr fontId="31" type="noConversion"/>
  </si>
  <si>
    <t>GARMENT + MATERIAL INTEREST (고정)</t>
    <phoneticPr fontId="31" type="noConversion"/>
  </si>
  <si>
    <t>GARMENT FREIGHT</t>
    <phoneticPr fontId="31" type="noConversion"/>
  </si>
  <si>
    <t>DEVELOP 비용</t>
    <phoneticPr fontId="3" type="noConversion"/>
  </si>
  <si>
    <t>SAMPLE</t>
    <phoneticPr fontId="31" type="noConversion"/>
  </si>
  <si>
    <t>CAD</t>
    <phoneticPr fontId="31" type="noConversion"/>
  </si>
  <si>
    <t>WASHING</t>
    <phoneticPr fontId="3" type="noConversion"/>
  </si>
  <si>
    <t>TEST</t>
    <phoneticPr fontId="31" type="noConversion"/>
  </si>
  <si>
    <t>매입총계</t>
    <phoneticPr fontId="3" type="noConversion"/>
  </si>
  <si>
    <t>마진</t>
    <phoneticPr fontId="3" type="noConversion"/>
  </si>
  <si>
    <t>(견본비 포함)</t>
    <phoneticPr fontId="3" type="noConversion"/>
  </si>
  <si>
    <t>Thien Son Hung Yen Co., Ltd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</si>
</sst>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6" formatCode="\$#,##0.00_);[Red]\(\$#,##0.00\)"/>
    <numFmt numFmtId="176" formatCode="[$-409]mmmm\ d\,\ yyyy;@"/>
    <numFmt numFmtId="177" formatCode="0.0000_ "/>
    <numFmt numFmtId="178" formatCode="0.000%"/>
    <numFmt numFmtId="179" formatCode="0_ "/>
    <numFmt numFmtId="180" formatCode="&quot;$&quot;#,##0.00_);[Red]\(&quot;$&quot;#,##0.00\)"/>
    <numFmt numFmtId="181" formatCode="\$#,##0.000;[Red]\-\$#,##0.000"/>
    <numFmt numFmtId="182" formatCode="0.000_ "/>
    <numFmt numFmtId="183" formatCode="0.0%"/>
    <numFmt numFmtId="184" formatCode="0.000"/>
    <numFmt numFmtId="185" formatCode="&quot;$&quot;#,##0.000"/>
    <numFmt numFmtId="186" formatCode="\$#,##0.0000;[Red]\-\$#,##0.0000"/>
    <numFmt numFmtId="187" formatCode="&quot;$&quot;#,##0.00"/>
    <numFmt numFmtId="188" formatCode="&quot;$&quot;#,##0.0000"/>
    <numFmt numFmtId="189" formatCode="\$#,##0.0000_);[Red]\(\$#,##0.0000\)"/>
    <numFmt numFmtId="190" formatCode="#,##0_ ;[Red]\-#,##0\ "/>
    <numFmt numFmtId="191" formatCode="\$#,##0.000_);[Red]\(\$#,##0.000\)"/>
    <numFmt numFmtId="192" formatCode="\$#,##0.00;[Red]\-\$#,##0.00"/>
    <numFmt numFmtId="193" formatCode="#,##0\ &quot;pcs&quot;"/>
    <numFmt numFmtId="194" formatCode="mm&quot;월&quot;\ dd&quot;일&quot;"/>
    <numFmt numFmtId="195" formatCode="\$#,##0.00;[Red]\$#,##0.00"/>
    <numFmt numFmtId="196" formatCode="\$#,##0.0000;[Red]\$#,##0.0000"/>
    <numFmt numFmtId="197" formatCode="\$#,##0.000;[Red]\$#,##0.000"/>
    <numFmt numFmtId="198" formatCode="##,###\ &quot;PCS&quot;"/>
    <numFmt numFmtId="199" formatCode="&quot;₩&quot;#,##0;[Red]&quot;₩&quot;#,##0"/>
    <numFmt numFmtId="200" formatCode="#,###\ &quot;PCS&quot;"/>
    <numFmt numFmtId="201" formatCode="#,##0.000;[Red]#,##0.000"/>
    <numFmt numFmtId="202" formatCode="0.000;[Red]0.000"/>
  </numFmts>
  <fonts count="38">
    <font>
      <sz val="10"/>
      <name val="Arial"/>
      <family val="2"/>
    </font>
    <font>
      <sz val="10"/>
      <name val="Arial"/>
      <family val="2"/>
    </font>
    <font>
      <b/>
      <i/>
      <sz val="20"/>
      <name val="Calibri"/>
      <family val="2"/>
    </font>
    <font>
      <sz val="8"/>
      <name val="돋움"/>
      <family val="3"/>
      <charset val="129"/>
    </font>
    <font>
      <b/>
      <sz val="9"/>
      <name val="Calibri"/>
      <family val="2"/>
    </font>
    <font>
      <sz val="9"/>
      <name val="Calibri"/>
      <family val="2"/>
    </font>
    <font>
      <sz val="11"/>
      <name val="Arial"/>
      <family val="2"/>
    </font>
    <font>
      <sz val="9"/>
      <color rgb="FF0000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8"/>
      <name val="DengXian"/>
      <family val="2"/>
    </font>
    <font>
      <sz val="10"/>
      <color rgb="FF0000FF"/>
      <name val="Calibri"/>
      <family val="2"/>
    </font>
    <font>
      <sz val="10"/>
      <color rgb="FFFF0000"/>
      <name val="Calibri"/>
      <family val="2"/>
    </font>
    <font>
      <b/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color rgb="FF0033CC"/>
      <name val="Calibri"/>
      <family val="2"/>
    </font>
    <font>
      <sz val="8"/>
      <name val="Calibri"/>
      <family val="2"/>
      <charset val="129"/>
    </font>
    <font>
      <sz val="11"/>
      <name val="돋움"/>
      <family val="3"/>
      <charset val="129"/>
    </font>
    <font>
      <sz val="10"/>
      <color theme="1"/>
      <name val="Calibri"/>
      <family val="2"/>
    </font>
    <font>
      <b/>
      <sz val="10"/>
      <color indexed="12"/>
      <name val="Calibri"/>
      <family val="2"/>
    </font>
    <font>
      <sz val="10"/>
      <color indexed="10"/>
      <name val="Calibri"/>
      <family val="2"/>
    </font>
    <font>
      <sz val="10"/>
      <color indexed="8"/>
      <name val="Calibri"/>
      <family val="2"/>
    </font>
    <font>
      <b/>
      <i/>
      <sz val="10"/>
      <name val="Calibri"/>
      <family val="2"/>
    </font>
    <font>
      <b/>
      <sz val="10"/>
      <color indexed="48"/>
      <name val="Calibri"/>
      <family val="2"/>
    </font>
    <font>
      <b/>
      <sz val="10"/>
      <color indexed="8"/>
      <name val="Calibri"/>
      <family val="2"/>
    </font>
    <font>
      <b/>
      <sz val="10"/>
      <color rgb="FF0000CC"/>
      <name val="Calibri"/>
      <family val="2"/>
    </font>
    <font>
      <sz val="10"/>
      <name val="돋움"/>
      <family val="2"/>
      <charset val="129"/>
    </font>
    <font>
      <sz val="10"/>
      <name val="맑은 고딕"/>
      <family val="3"/>
      <charset val="129"/>
    </font>
    <font>
      <b/>
      <sz val="10"/>
      <color rgb="FF3366FF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10"/>
      <name val="Arial Unicode MS"/>
      <family val="2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indexed="1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 style="medium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double">
        <color auto="1"/>
      </left>
      <right/>
      <top style="hair">
        <color auto="1"/>
      </top>
      <bottom style="thin">
        <color indexed="64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29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</cellStyleXfs>
  <cellXfs count="836">
    <xf numFmtId="0" fontId="0" fillId="0" borderId="0" xfId="0"/>
    <xf numFmtId="0" fontId="4" fillId="2" borderId="1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1" applyFont="1" applyAlignment="1">
      <alignment horizontal="righ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vertical="center"/>
    </xf>
    <xf numFmtId="0" fontId="9" fillId="2" borderId="5" xfId="0" applyFont="1" applyFill="1" applyBorder="1"/>
    <xf numFmtId="0" fontId="9" fillId="2" borderId="0" xfId="0" applyFont="1" applyFill="1"/>
    <xf numFmtId="0" fontId="9" fillId="2" borderId="6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/>
    <xf numFmtId="0" fontId="9" fillId="0" borderId="0" xfId="0" applyFont="1" applyAlignment="1">
      <alignment horizont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left"/>
    </xf>
    <xf numFmtId="0" fontId="8" fillId="2" borderId="0" xfId="0" applyFont="1" applyFill="1" applyAlignment="1">
      <alignment horizontal="left" vertical="center" shrinkToFi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shrinkToFit="1"/>
    </xf>
    <xf numFmtId="0" fontId="8" fillId="2" borderId="0" xfId="0" applyFont="1" applyFill="1"/>
    <xf numFmtId="0" fontId="11" fillId="0" borderId="13" xfId="0" applyFont="1" applyBorder="1" applyAlignment="1">
      <alignment horizontal="left" vertical="center"/>
    </xf>
    <xf numFmtId="177" fontId="12" fillId="3" borderId="14" xfId="0" applyNumberFormat="1" applyFont="1" applyFill="1" applyBorder="1" applyAlignment="1">
      <alignment horizontal="center" vertical="center"/>
    </xf>
    <xf numFmtId="178" fontId="12" fillId="3" borderId="15" xfId="0" applyNumberFormat="1" applyFont="1" applyFill="1" applyBorder="1" applyAlignment="1">
      <alignment horizontal="center" vertical="center"/>
    </xf>
    <xf numFmtId="0" fontId="8" fillId="2" borderId="5" xfId="0" applyFont="1" applyFill="1" applyBorder="1"/>
    <xf numFmtId="0" fontId="8" fillId="2" borderId="0" xfId="0" applyFont="1" applyFill="1" applyAlignment="1">
      <alignment horizontal="left" vertical="center"/>
    </xf>
    <xf numFmtId="49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horizontal="left"/>
    </xf>
    <xf numFmtId="49" fontId="8" fillId="2" borderId="0" xfId="0" applyNumberFormat="1" applyFont="1" applyFill="1"/>
    <xf numFmtId="0" fontId="11" fillId="0" borderId="16" xfId="0" applyFont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8" fontId="12" fillId="0" borderId="18" xfId="0" applyNumberFormat="1" applyFont="1" applyBorder="1" applyAlignment="1">
      <alignment horizontal="center" vertical="center"/>
    </xf>
    <xf numFmtId="0" fontId="8" fillId="3" borderId="11" xfId="0" applyFont="1" applyFill="1" applyBorder="1" applyAlignment="1">
      <alignment vertical="center"/>
    </xf>
    <xf numFmtId="49" fontId="8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/>
    </xf>
    <xf numFmtId="0" fontId="11" fillId="4" borderId="16" xfId="0" applyFont="1" applyFill="1" applyBorder="1" applyAlignment="1">
      <alignment horizontal="left" vertical="center"/>
    </xf>
    <xf numFmtId="177" fontId="12" fillId="4" borderId="17" xfId="0" applyNumberFormat="1" applyFont="1" applyFill="1" applyBorder="1" applyAlignment="1">
      <alignment horizontal="center" vertical="center"/>
    </xf>
    <xf numFmtId="178" fontId="12" fillId="4" borderId="18" xfId="0" applyNumberFormat="1" applyFont="1" applyFill="1" applyBorder="1" applyAlignment="1">
      <alignment horizontal="center" vertical="center"/>
    </xf>
    <xf numFmtId="49" fontId="8" fillId="2" borderId="19" xfId="0" applyNumberFormat="1" applyFont="1" applyFill="1" applyBorder="1" applyAlignment="1">
      <alignment horizontal="left"/>
    </xf>
    <xf numFmtId="49" fontId="8" fillId="2" borderId="20" xfId="0" applyNumberFormat="1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9" fillId="0" borderId="24" xfId="0" applyFont="1" applyBorder="1" applyAlignment="1">
      <alignment horizontal="left" vertical="center"/>
    </xf>
    <xf numFmtId="177" fontId="12" fillId="0" borderId="25" xfId="0" applyNumberFormat="1" applyFont="1" applyBorder="1" applyAlignment="1">
      <alignment horizontal="center" vertical="center"/>
    </xf>
    <xf numFmtId="178" fontId="15" fillId="0" borderId="26" xfId="0" applyNumberFormat="1" applyFont="1" applyBorder="1" applyAlignment="1">
      <alignment horizontal="center" vertical="center"/>
    </xf>
    <xf numFmtId="49" fontId="9" fillId="2" borderId="0" xfId="0" applyNumberFormat="1" applyFont="1" applyFill="1" applyAlignment="1">
      <alignment horizontal="left"/>
    </xf>
    <xf numFmtId="0" fontId="12" fillId="2" borderId="0" xfId="0" applyFont="1" applyFill="1"/>
    <xf numFmtId="0" fontId="9" fillId="2" borderId="0" xfId="0" applyFont="1" applyFill="1" applyAlignment="1">
      <alignment horizontal="center"/>
    </xf>
    <xf numFmtId="179" fontId="12" fillId="2" borderId="0" xfId="0" applyNumberFormat="1" applyFont="1" applyFill="1" applyAlignment="1">
      <alignment horizontal="center"/>
    </xf>
    <xf numFmtId="0" fontId="8" fillId="2" borderId="2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wrapText="1"/>
    </xf>
    <xf numFmtId="180" fontId="8" fillId="2" borderId="33" xfId="0" applyNumberFormat="1" applyFont="1" applyFill="1" applyBorder="1" applyAlignment="1">
      <alignment horizontal="center" vertical="center" wrapText="1"/>
    </xf>
    <xf numFmtId="180" fontId="8" fillId="0" borderId="0" xfId="0" applyNumberFormat="1" applyFont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 shrinkToFit="1"/>
    </xf>
    <xf numFmtId="0" fontId="9" fillId="2" borderId="37" xfId="0" applyFont="1" applyFill="1" applyBorder="1" applyAlignment="1">
      <alignment horizontal="center" vertical="center" wrapText="1" shrinkToFit="1"/>
    </xf>
    <xf numFmtId="0" fontId="9" fillId="2" borderId="36" xfId="0" applyFont="1" applyFill="1" applyBorder="1" applyAlignment="1">
      <alignment horizontal="center" vertical="center" shrinkToFit="1"/>
    </xf>
    <xf numFmtId="0" fontId="11" fillId="2" borderId="36" xfId="0" applyFont="1" applyFill="1" applyBorder="1" applyAlignment="1">
      <alignment horizontal="center" shrinkToFit="1"/>
    </xf>
    <xf numFmtId="181" fontId="9" fillId="2" borderId="37" xfId="0" applyNumberFormat="1" applyFont="1" applyFill="1" applyBorder="1" applyAlignment="1">
      <alignment horizontal="center" shrinkToFit="1"/>
    </xf>
    <xf numFmtId="179" fontId="11" fillId="2" borderId="37" xfId="0" applyNumberFormat="1" applyFont="1" applyFill="1" applyBorder="1" applyAlignment="1">
      <alignment horizontal="center" shrinkToFit="1"/>
    </xf>
    <xf numFmtId="182" fontId="11" fillId="2" borderId="38" xfId="0" applyNumberFormat="1" applyFont="1" applyFill="1" applyBorder="1" applyAlignment="1">
      <alignment horizontal="center" shrinkToFit="1"/>
    </xf>
    <xf numFmtId="181" fontId="11" fillId="2" borderId="38" xfId="0" applyNumberFormat="1" applyFont="1" applyFill="1" applyBorder="1" applyAlignment="1">
      <alignment horizontal="center" shrinkToFit="1"/>
    </xf>
    <xf numFmtId="183" fontId="11" fillId="2" borderId="38" xfId="0" applyNumberFormat="1" applyFont="1" applyFill="1" applyBorder="1" applyAlignment="1">
      <alignment horizontal="center" shrinkToFit="1"/>
    </xf>
    <xf numFmtId="184" fontId="11" fillId="2" borderId="39" xfId="2" applyNumberFormat="1" applyFont="1" applyFill="1" applyBorder="1" applyAlignment="1">
      <alignment horizontal="center"/>
    </xf>
    <xf numFmtId="185" fontId="11" fillId="2" borderId="40" xfId="0" applyNumberFormat="1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 shrinkToFit="1"/>
    </xf>
    <xf numFmtId="181" fontId="9" fillId="0" borderId="37" xfId="0" applyNumberFormat="1" applyFont="1" applyBorder="1" applyAlignment="1">
      <alignment horizontal="center" shrinkToFit="1"/>
    </xf>
    <xf numFmtId="179" fontId="12" fillId="2" borderId="37" xfId="0" applyNumberFormat="1" applyFont="1" applyFill="1" applyBorder="1" applyAlignment="1">
      <alignment horizontal="center" shrinkToFit="1"/>
    </xf>
    <xf numFmtId="179" fontId="12" fillId="2" borderId="36" xfId="0" applyNumberFormat="1" applyFont="1" applyFill="1" applyBorder="1" applyAlignment="1">
      <alignment horizontal="center" shrinkToFit="1"/>
    </xf>
    <xf numFmtId="182" fontId="12" fillId="2" borderId="38" xfId="0" applyNumberFormat="1" applyFont="1" applyFill="1" applyBorder="1" applyAlignment="1">
      <alignment horizontal="center" shrinkToFit="1"/>
    </xf>
    <xf numFmtId="181" fontId="12" fillId="2" borderId="38" xfId="0" applyNumberFormat="1" applyFont="1" applyFill="1" applyBorder="1" applyAlignment="1">
      <alignment horizontal="center" shrinkToFit="1"/>
    </xf>
    <xf numFmtId="183" fontId="12" fillId="2" borderId="38" xfId="0" applyNumberFormat="1" applyFont="1" applyFill="1" applyBorder="1" applyAlignment="1">
      <alignment horizontal="center" shrinkToFit="1"/>
    </xf>
    <xf numFmtId="184" fontId="12" fillId="2" borderId="39" xfId="2" applyNumberFormat="1" applyFont="1" applyFill="1" applyBorder="1" applyAlignment="1">
      <alignment horizontal="center"/>
    </xf>
    <xf numFmtId="185" fontId="12" fillId="2" borderId="40" xfId="0" applyNumberFormat="1" applyFont="1" applyFill="1" applyBorder="1" applyAlignment="1">
      <alignment horizontal="center"/>
    </xf>
    <xf numFmtId="186" fontId="9" fillId="0" borderId="0" xfId="0" applyNumberFormat="1" applyFont="1" applyAlignment="1">
      <alignment horizontal="center"/>
    </xf>
    <xf numFmtId="0" fontId="18" fillId="0" borderId="42" xfId="0" applyFont="1" applyBorder="1" applyAlignment="1">
      <alignment horizontal="center" vertical="center"/>
    </xf>
    <xf numFmtId="26" fontId="11" fillId="0" borderId="14" xfId="1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6" fontId="12" fillId="0" borderId="15" xfId="1" applyNumberFormat="1" applyFont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 shrinkToFit="1"/>
    </xf>
    <xf numFmtId="0" fontId="9" fillId="2" borderId="39" xfId="0" applyFont="1" applyFill="1" applyBorder="1" applyAlignment="1">
      <alignment horizontal="center" vertical="center" wrapText="1" shrinkToFit="1"/>
    </xf>
    <xf numFmtId="0" fontId="9" fillId="2" borderId="17" xfId="0" applyFont="1" applyFill="1" applyBorder="1" applyAlignment="1">
      <alignment horizontal="center" vertical="center" shrinkToFit="1"/>
    </xf>
    <xf numFmtId="0" fontId="11" fillId="2" borderId="17" xfId="0" applyFont="1" applyFill="1" applyBorder="1" applyAlignment="1">
      <alignment horizontal="center" shrinkToFit="1"/>
    </xf>
    <xf numFmtId="181" fontId="9" fillId="2" borderId="38" xfId="0" applyNumberFormat="1" applyFont="1" applyFill="1" applyBorder="1" applyAlignment="1">
      <alignment horizontal="center" shrinkToFit="1"/>
    </xf>
    <xf numFmtId="179" fontId="11" fillId="2" borderId="38" xfId="0" applyNumberFormat="1" applyFont="1" applyFill="1" applyBorder="1" applyAlignment="1">
      <alignment horizontal="center" shrinkToFit="1"/>
    </xf>
    <xf numFmtId="185" fontId="11" fillId="2" borderId="43" xfId="0" applyNumberFormat="1" applyFont="1" applyFill="1" applyBorder="1" applyAlignment="1">
      <alignment horizontal="center"/>
    </xf>
    <xf numFmtId="0" fontId="9" fillId="0" borderId="42" xfId="0" applyFont="1" applyBorder="1" applyAlignment="1">
      <alignment horizontal="center" shrinkToFit="1"/>
    </xf>
    <xf numFmtId="0" fontId="9" fillId="0" borderId="14" xfId="0" applyFont="1" applyBorder="1" applyAlignment="1">
      <alignment horizontal="center"/>
    </xf>
    <xf numFmtId="0" fontId="9" fillId="0" borderId="39" xfId="0" applyFont="1" applyBorder="1" applyAlignment="1">
      <alignment horizontal="center" wrapText="1" shrinkToFit="1"/>
    </xf>
    <xf numFmtId="0" fontId="12" fillId="2" borderId="17" xfId="0" applyFont="1" applyFill="1" applyBorder="1" applyAlignment="1">
      <alignment horizontal="center" shrinkToFit="1"/>
    </xf>
    <xf numFmtId="181" fontId="9" fillId="0" borderId="39" xfId="0" applyNumberFormat="1" applyFont="1" applyBorder="1" applyAlignment="1">
      <alignment horizontal="center" shrinkToFit="1"/>
    </xf>
    <xf numFmtId="179" fontId="12" fillId="0" borderId="39" xfId="0" applyNumberFormat="1" applyFont="1" applyBorder="1" applyAlignment="1">
      <alignment horizontal="center" shrinkToFit="1"/>
    </xf>
    <xf numFmtId="182" fontId="12" fillId="0" borderId="39" xfId="0" applyNumberFormat="1" applyFont="1" applyBorder="1" applyAlignment="1">
      <alignment horizontal="center" shrinkToFit="1"/>
    </xf>
    <xf numFmtId="183" fontId="12" fillId="2" borderId="39" xfId="0" applyNumberFormat="1" applyFont="1" applyFill="1" applyBorder="1" applyAlignment="1">
      <alignment horizontal="center" shrinkToFit="1"/>
    </xf>
    <xf numFmtId="184" fontId="12" fillId="0" borderId="39" xfId="2" applyNumberFormat="1" applyFont="1" applyBorder="1" applyAlignment="1">
      <alignment horizontal="center"/>
    </xf>
    <xf numFmtId="185" fontId="12" fillId="0" borderId="44" xfId="0" applyNumberFormat="1" applyFont="1" applyBorder="1" applyAlignment="1">
      <alignment horizontal="center"/>
    </xf>
    <xf numFmtId="0" fontId="18" fillId="0" borderId="45" xfId="0" applyFont="1" applyBorder="1" applyAlignment="1">
      <alignment horizontal="center" vertical="center"/>
    </xf>
    <xf numFmtId="26" fontId="11" fillId="0" borderId="17" xfId="1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26" fontId="12" fillId="0" borderId="18" xfId="1" applyNumberFormat="1" applyFont="1" applyBorder="1" applyAlignment="1">
      <alignment horizontal="center" vertical="center"/>
    </xf>
    <xf numFmtId="0" fontId="9" fillId="2" borderId="42" xfId="0" applyFont="1" applyFill="1" applyBorder="1" applyAlignment="1">
      <alignment horizontal="center" shrinkToFit="1"/>
    </xf>
    <xf numFmtId="0" fontId="9" fillId="2" borderId="14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 wrapText="1" shrinkToFit="1"/>
    </xf>
    <xf numFmtId="0" fontId="9" fillId="2" borderId="17" xfId="0" applyFont="1" applyFill="1" applyBorder="1" applyAlignment="1">
      <alignment horizontal="center" shrinkToFit="1"/>
    </xf>
    <xf numFmtId="181" fontId="9" fillId="2" borderId="39" xfId="0" applyNumberFormat="1" applyFont="1" applyFill="1" applyBorder="1" applyAlignment="1">
      <alignment horizontal="center" shrinkToFit="1"/>
    </xf>
    <xf numFmtId="179" fontId="11" fillId="2" borderId="39" xfId="0" applyNumberFormat="1" applyFont="1" applyFill="1" applyBorder="1" applyAlignment="1">
      <alignment horizontal="center" shrinkToFit="1"/>
    </xf>
    <xf numFmtId="182" fontId="11" fillId="2" borderId="39" xfId="0" applyNumberFormat="1" applyFont="1" applyFill="1" applyBorder="1" applyAlignment="1">
      <alignment horizontal="center" shrinkToFit="1"/>
    </xf>
    <xf numFmtId="181" fontId="11" fillId="2" borderId="39" xfId="0" applyNumberFormat="1" applyFont="1" applyFill="1" applyBorder="1" applyAlignment="1">
      <alignment horizontal="center" shrinkToFit="1"/>
    </xf>
    <xf numFmtId="183" fontId="11" fillId="2" borderId="39" xfId="0" applyNumberFormat="1" applyFont="1" applyFill="1" applyBorder="1" applyAlignment="1">
      <alignment horizontal="center" shrinkToFit="1"/>
    </xf>
    <xf numFmtId="0" fontId="9" fillId="2" borderId="38" xfId="0" applyFont="1" applyFill="1" applyBorder="1" applyAlignment="1">
      <alignment horizontal="center" vertical="center" wrapText="1" shrinkToFit="1"/>
    </xf>
    <xf numFmtId="0" fontId="9" fillId="2" borderId="1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shrinkToFit="1"/>
    </xf>
    <xf numFmtId="181" fontId="9" fillId="0" borderId="38" xfId="0" applyNumberFormat="1" applyFont="1" applyBorder="1" applyAlignment="1">
      <alignment horizontal="center" shrinkToFit="1"/>
    </xf>
    <xf numFmtId="179" fontId="12" fillId="2" borderId="38" xfId="0" applyNumberFormat="1" applyFont="1" applyFill="1" applyBorder="1" applyAlignment="1">
      <alignment horizontal="center" shrinkToFit="1"/>
    </xf>
    <xf numFmtId="185" fontId="11" fillId="2" borderId="44" xfId="0" applyNumberFormat="1" applyFont="1" applyFill="1" applyBorder="1" applyAlignment="1">
      <alignment horizontal="center"/>
    </xf>
    <xf numFmtId="182" fontId="12" fillId="2" borderId="39" xfId="0" applyNumberFormat="1" applyFont="1" applyFill="1" applyBorder="1" applyAlignment="1">
      <alignment horizontal="center" shrinkToFit="1"/>
    </xf>
    <xf numFmtId="0" fontId="9" fillId="2" borderId="50" xfId="0" applyFont="1" applyFill="1" applyBorder="1" applyAlignment="1">
      <alignment horizontal="center" shrinkToFit="1"/>
    </xf>
    <xf numFmtId="0" fontId="9" fillId="2" borderId="51" xfId="0" applyFont="1" applyFill="1" applyBorder="1" applyAlignment="1">
      <alignment horizontal="center" wrapText="1" shrinkToFit="1"/>
    </xf>
    <xf numFmtId="0" fontId="9" fillId="2" borderId="25" xfId="0" applyFont="1" applyFill="1" applyBorder="1" applyAlignment="1">
      <alignment horizontal="center" shrinkToFit="1"/>
    </xf>
    <xf numFmtId="0" fontId="11" fillId="2" borderId="25" xfId="0" applyFont="1" applyFill="1" applyBorder="1" applyAlignment="1">
      <alignment horizontal="center" shrinkToFit="1"/>
    </xf>
    <xf numFmtId="181" fontId="9" fillId="2" borderId="51" xfId="0" applyNumberFormat="1" applyFont="1" applyFill="1" applyBorder="1" applyAlignment="1">
      <alignment horizontal="center" shrinkToFit="1"/>
    </xf>
    <xf numFmtId="179" fontId="11" fillId="2" borderId="51" xfId="0" applyNumberFormat="1" applyFont="1" applyFill="1" applyBorder="1" applyAlignment="1">
      <alignment horizontal="center" shrinkToFit="1"/>
    </xf>
    <xf numFmtId="182" fontId="11" fillId="2" borderId="51" xfId="0" applyNumberFormat="1" applyFont="1" applyFill="1" applyBorder="1" applyAlignment="1">
      <alignment horizontal="center" shrinkToFit="1"/>
    </xf>
    <xf numFmtId="181" fontId="11" fillId="2" borderId="51" xfId="0" applyNumberFormat="1" applyFont="1" applyFill="1" applyBorder="1" applyAlignment="1">
      <alignment horizontal="center" shrinkToFit="1"/>
    </xf>
    <xf numFmtId="183" fontId="11" fillId="2" borderId="51" xfId="0" applyNumberFormat="1" applyFont="1" applyFill="1" applyBorder="1" applyAlignment="1">
      <alignment horizontal="center" shrinkToFit="1"/>
    </xf>
    <xf numFmtId="184" fontId="11" fillId="2" borderId="51" xfId="2" applyNumberFormat="1" applyFont="1" applyFill="1" applyBorder="1" applyAlignment="1">
      <alignment horizontal="center"/>
    </xf>
    <xf numFmtId="185" fontId="11" fillId="2" borderId="52" xfId="0" applyNumberFormat="1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 shrinkToFit="1"/>
    </xf>
    <xf numFmtId="179" fontId="12" fillId="2" borderId="51" xfId="0" applyNumberFormat="1" applyFont="1" applyFill="1" applyBorder="1" applyAlignment="1">
      <alignment horizontal="center" shrinkToFit="1"/>
    </xf>
    <xf numFmtId="182" fontId="12" fillId="2" borderId="51" xfId="0" applyNumberFormat="1" applyFont="1" applyFill="1" applyBorder="1" applyAlignment="1">
      <alignment horizontal="center" shrinkToFit="1"/>
    </xf>
    <xf numFmtId="183" fontId="12" fillId="2" borderId="51" xfId="0" applyNumberFormat="1" applyFont="1" applyFill="1" applyBorder="1" applyAlignment="1">
      <alignment horizontal="center" shrinkToFit="1"/>
    </xf>
    <xf numFmtId="184" fontId="12" fillId="2" borderId="51" xfId="2" applyNumberFormat="1" applyFont="1" applyFill="1" applyBorder="1" applyAlignment="1">
      <alignment horizontal="center"/>
    </xf>
    <xf numFmtId="185" fontId="12" fillId="2" borderId="5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81" fontId="13" fillId="2" borderId="0" xfId="0" applyNumberFormat="1" applyFont="1" applyFill="1" applyAlignment="1">
      <alignment horizontal="center"/>
    </xf>
    <xf numFmtId="185" fontId="19" fillId="2" borderId="48" xfId="0" applyNumberFormat="1" applyFont="1" applyFill="1" applyBorder="1" applyAlignment="1">
      <alignment horizontal="center"/>
    </xf>
    <xf numFmtId="181" fontId="14" fillId="2" borderId="0" xfId="0" applyNumberFormat="1" applyFont="1" applyFill="1" applyAlignment="1">
      <alignment horizontal="center"/>
    </xf>
    <xf numFmtId="185" fontId="14" fillId="2" borderId="48" xfId="0" applyNumberFormat="1" applyFont="1" applyFill="1" applyBorder="1" applyAlignment="1">
      <alignment horizontal="center"/>
    </xf>
    <xf numFmtId="186" fontId="8" fillId="0" borderId="0" xfId="0" applyNumberFormat="1" applyFont="1" applyAlignment="1">
      <alignment horizontal="center"/>
    </xf>
    <xf numFmtId="0" fontId="9" fillId="0" borderId="45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187" fontId="8" fillId="2" borderId="2" xfId="0" applyNumberFormat="1" applyFont="1" applyFill="1" applyBorder="1" applyAlignment="1">
      <alignment horizontal="center"/>
    </xf>
    <xf numFmtId="183" fontId="8" fillId="6" borderId="2" xfId="0" applyNumberFormat="1" applyFont="1" applyFill="1" applyBorder="1" applyAlignment="1">
      <alignment horizontal="center"/>
    </xf>
    <xf numFmtId="183" fontId="8" fillId="0" borderId="0" xfId="0" applyNumberFormat="1" applyFont="1" applyAlignment="1">
      <alignment horizontal="center"/>
    </xf>
    <xf numFmtId="187" fontId="8" fillId="2" borderId="33" xfId="0" applyNumberFormat="1" applyFont="1" applyFill="1" applyBorder="1" applyAlignment="1">
      <alignment horizontal="center" wrapText="1"/>
    </xf>
    <xf numFmtId="187" fontId="8" fillId="0" borderId="0" xfId="0" applyNumberFormat="1" applyFont="1" applyAlignment="1">
      <alignment horizontal="center" wrapText="1"/>
    </xf>
    <xf numFmtId="177" fontId="11" fillId="2" borderId="39" xfId="0" applyNumberFormat="1" applyFont="1" applyFill="1" applyBorder="1" applyAlignment="1">
      <alignment horizontal="center"/>
    </xf>
    <xf numFmtId="0" fontId="9" fillId="2" borderId="41" xfId="0" applyFont="1" applyFill="1" applyBorder="1"/>
    <xf numFmtId="0" fontId="9" fillId="2" borderId="4" xfId="0" applyFont="1" applyFill="1" applyBorder="1"/>
    <xf numFmtId="0" fontId="11" fillId="2" borderId="41" xfId="0" applyFont="1" applyFill="1" applyBorder="1" applyAlignment="1">
      <alignment horizontal="center"/>
    </xf>
    <xf numFmtId="0" fontId="11" fillId="2" borderId="37" xfId="0" applyFont="1" applyFill="1" applyBorder="1" applyAlignment="1">
      <alignment horizontal="center"/>
    </xf>
    <xf numFmtId="188" fontId="11" fillId="2" borderId="40" xfId="0" applyNumberFormat="1" applyFont="1" applyFill="1" applyBorder="1" applyAlignment="1">
      <alignment horizontal="center"/>
    </xf>
    <xf numFmtId="177" fontId="12" fillId="2" borderId="39" xfId="0" applyNumberFormat="1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183" fontId="12" fillId="2" borderId="37" xfId="0" applyNumberFormat="1" applyFont="1" applyFill="1" applyBorder="1" applyAlignment="1">
      <alignment horizontal="center"/>
    </xf>
    <xf numFmtId="188" fontId="12" fillId="2" borderId="40" xfId="0" applyNumberFormat="1" applyFont="1" applyFill="1" applyBorder="1" applyAlignment="1">
      <alignment horizontal="center"/>
    </xf>
    <xf numFmtId="0" fontId="9" fillId="2" borderId="47" xfId="0" applyFont="1" applyFill="1" applyBorder="1"/>
    <xf numFmtId="0" fontId="9" fillId="2" borderId="46" xfId="0" applyFont="1" applyFill="1" applyBorder="1"/>
    <xf numFmtId="0" fontId="11" fillId="2" borderId="47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188" fontId="11" fillId="2" borderId="43" xfId="0" applyNumberFormat="1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183" fontId="12" fillId="2" borderId="38" xfId="0" applyNumberFormat="1" applyFont="1" applyFill="1" applyBorder="1" applyAlignment="1">
      <alignment horizontal="center"/>
    </xf>
    <xf numFmtId="188" fontId="12" fillId="2" borderId="43" xfId="0" applyNumberFormat="1" applyFont="1" applyFill="1" applyBorder="1" applyAlignment="1">
      <alignment horizontal="center"/>
    </xf>
    <xf numFmtId="188" fontId="11" fillId="0" borderId="43" xfId="0" applyNumberFormat="1" applyFont="1" applyBorder="1" applyAlignment="1">
      <alignment horizontal="center"/>
    </xf>
    <xf numFmtId="0" fontId="9" fillId="0" borderId="49" xfId="1" applyFont="1" applyBorder="1" applyAlignment="1">
      <alignment horizontal="center" vertical="center"/>
    </xf>
    <xf numFmtId="26" fontId="11" fillId="0" borderId="25" xfId="1" applyNumberFormat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26" fontId="12" fillId="0" borderId="26" xfId="1" applyNumberFormat="1" applyFont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9" fillId="2" borderId="39" xfId="3" applyFont="1" applyFill="1" applyBorder="1" applyAlignment="1">
      <alignment horizontal="left" vertical="center"/>
    </xf>
    <xf numFmtId="0" fontId="9" fillId="2" borderId="11" xfId="3" applyFont="1" applyFill="1" applyBorder="1" applyAlignment="1">
      <alignment horizontal="left" vertical="center"/>
    </xf>
    <xf numFmtId="0" fontId="9" fillId="2" borderId="53" xfId="3" applyFont="1" applyFill="1" applyBorder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9" fillId="2" borderId="53" xfId="0" applyFont="1" applyFill="1" applyBorder="1"/>
    <xf numFmtId="0" fontId="9" fillId="2" borderId="11" xfId="0" applyFont="1" applyFill="1" applyBorder="1"/>
    <xf numFmtId="0" fontId="11" fillId="2" borderId="53" xfId="0" applyFont="1" applyFill="1" applyBorder="1" applyAlignment="1">
      <alignment horizontal="center"/>
    </xf>
    <xf numFmtId="188" fontId="11" fillId="2" borderId="44" xfId="0" applyNumberFormat="1" applyFont="1" applyFill="1" applyBorder="1" applyAlignment="1">
      <alignment horizontal="center"/>
    </xf>
    <xf numFmtId="188" fontId="12" fillId="2" borderId="44" xfId="0" applyNumberFormat="1" applyFont="1" applyFill="1" applyBorder="1" applyAlignment="1">
      <alignment horizontal="center"/>
    </xf>
    <xf numFmtId="177" fontId="11" fillId="2" borderId="51" xfId="0" applyNumberFormat="1" applyFont="1" applyFill="1" applyBorder="1" applyAlignment="1">
      <alignment horizontal="center"/>
    </xf>
    <xf numFmtId="0" fontId="9" fillId="2" borderId="55" xfId="0" applyFont="1" applyFill="1" applyBorder="1"/>
    <xf numFmtId="0" fontId="21" fillId="2" borderId="21" xfId="0" applyFont="1" applyFill="1" applyBorder="1"/>
    <xf numFmtId="0" fontId="11" fillId="2" borderId="54" xfId="0" applyFont="1" applyFill="1" applyBorder="1" applyAlignment="1">
      <alignment horizontal="center"/>
    </xf>
    <xf numFmtId="0" fontId="11" fillId="2" borderId="51" xfId="0" applyFont="1" applyFill="1" applyBorder="1" applyAlignment="1">
      <alignment horizontal="center"/>
    </xf>
    <xf numFmtId="188" fontId="11" fillId="2" borderId="52" xfId="0" applyNumberFormat="1" applyFont="1" applyFill="1" applyBorder="1" applyAlignment="1">
      <alignment horizontal="center"/>
    </xf>
    <xf numFmtId="177" fontId="12" fillId="2" borderId="51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183" fontId="12" fillId="2" borderId="51" xfId="0" applyNumberFormat="1" applyFont="1" applyFill="1" applyBorder="1" applyAlignment="1">
      <alignment horizontal="center"/>
    </xf>
    <xf numFmtId="188" fontId="12" fillId="2" borderId="52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left"/>
    </xf>
    <xf numFmtId="0" fontId="21" fillId="2" borderId="0" xfId="0" applyFont="1" applyFill="1"/>
    <xf numFmtId="188" fontId="19" fillId="2" borderId="48" xfId="0" applyNumberFormat="1" applyFont="1" applyFill="1" applyBorder="1" applyAlignment="1">
      <alignment horizontal="center"/>
    </xf>
    <xf numFmtId="188" fontId="14" fillId="2" borderId="48" xfId="0" applyNumberFormat="1" applyFont="1" applyFill="1" applyBorder="1" applyAlignment="1">
      <alignment horizontal="center"/>
    </xf>
    <xf numFmtId="0" fontId="20" fillId="2" borderId="0" xfId="0" applyFont="1" applyFill="1"/>
    <xf numFmtId="0" fontId="20" fillId="2" borderId="0" xfId="0" applyFont="1" applyFill="1" applyAlignment="1">
      <alignment horizontal="center"/>
    </xf>
    <xf numFmtId="187" fontId="20" fillId="2" borderId="0" xfId="0" applyNumberFormat="1" applyFont="1" applyFill="1" applyAlignment="1">
      <alignment horizontal="center"/>
    </xf>
    <xf numFmtId="0" fontId="8" fillId="2" borderId="10" xfId="0" applyFont="1" applyFill="1" applyBorder="1" applyAlignment="1">
      <alignment horizontal="center" wrapText="1"/>
    </xf>
    <xf numFmtId="187" fontId="8" fillId="2" borderId="32" xfId="0" applyNumberFormat="1" applyFont="1" applyFill="1" applyBorder="1" applyAlignment="1">
      <alignment horizontal="center" wrapText="1"/>
    </xf>
    <xf numFmtId="177" fontId="9" fillId="2" borderId="37" xfId="0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85" fontId="9" fillId="2" borderId="7" xfId="0" applyNumberFormat="1" applyFont="1" applyFill="1" applyBorder="1" applyAlignment="1">
      <alignment horizontal="center"/>
    </xf>
    <xf numFmtId="26" fontId="9" fillId="2" borderId="4" xfId="0" applyNumberFormat="1" applyFont="1" applyFill="1" applyBorder="1"/>
    <xf numFmtId="189" fontId="9" fillId="2" borderId="4" xfId="0" applyNumberFormat="1" applyFont="1" applyFill="1" applyBorder="1"/>
    <xf numFmtId="0" fontId="9" fillId="2" borderId="37" xfId="0" applyFont="1" applyFill="1" applyBorder="1" applyAlignment="1">
      <alignment horizontal="center"/>
    </xf>
    <xf numFmtId="183" fontId="12" fillId="2" borderId="58" xfId="0" applyNumberFormat="1" applyFont="1" applyFill="1" applyBorder="1" applyAlignment="1">
      <alignment horizontal="center"/>
    </xf>
    <xf numFmtId="177" fontId="9" fillId="2" borderId="38" xfId="0" applyNumberFormat="1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185" fontId="9" fillId="2" borderId="59" xfId="0" applyNumberFormat="1" applyFont="1" applyFill="1" applyBorder="1" applyAlignment="1">
      <alignment horizontal="center"/>
    </xf>
    <xf numFmtId="26" fontId="9" fillId="2" borderId="46" xfId="0" applyNumberFormat="1" applyFont="1" applyFill="1" applyBorder="1"/>
    <xf numFmtId="189" fontId="9" fillId="2" borderId="46" xfId="0" applyNumberFormat="1" applyFont="1" applyFill="1" applyBorder="1"/>
    <xf numFmtId="183" fontId="12" fillId="2" borderId="18" xfId="0" applyNumberFormat="1" applyFont="1" applyFill="1" applyBorder="1" applyAlignment="1">
      <alignment horizontal="center"/>
    </xf>
    <xf numFmtId="185" fontId="9" fillId="2" borderId="12" xfId="0" applyNumberFormat="1" applyFont="1" applyFill="1" applyBorder="1" applyAlignment="1">
      <alignment horizontal="center"/>
    </xf>
    <xf numFmtId="0" fontId="21" fillId="2" borderId="47" xfId="0" applyFont="1" applyFill="1" applyBorder="1"/>
    <xf numFmtId="0" fontId="21" fillId="2" borderId="46" xfId="0" applyFont="1" applyFill="1" applyBorder="1"/>
    <xf numFmtId="185" fontId="21" fillId="2" borderId="12" xfId="0" applyNumberFormat="1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189" fontId="21" fillId="2" borderId="46" xfId="0" applyNumberFormat="1" applyFont="1" applyFill="1" applyBorder="1"/>
    <xf numFmtId="182" fontId="21" fillId="2" borderId="61" xfId="0" applyNumberFormat="1" applyFont="1" applyFill="1" applyBorder="1" applyAlignment="1">
      <alignment horizontal="center"/>
    </xf>
    <xf numFmtId="0" fontId="21" fillId="2" borderId="55" xfId="0" applyFont="1" applyFill="1" applyBorder="1"/>
    <xf numFmtId="0" fontId="21" fillId="2" borderId="20" xfId="0" applyFont="1" applyFill="1" applyBorder="1"/>
    <xf numFmtId="0" fontId="9" fillId="2" borderId="21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185" fontId="21" fillId="2" borderId="62" xfId="0" applyNumberFormat="1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177" fontId="21" fillId="2" borderId="61" xfId="0" applyNumberFormat="1" applyFont="1" applyFill="1" applyBorder="1" applyAlignment="1">
      <alignment horizontal="center"/>
    </xf>
    <xf numFmtId="189" fontId="21" fillId="2" borderId="20" xfId="0" applyNumberFormat="1" applyFont="1" applyFill="1" applyBorder="1"/>
    <xf numFmtId="183" fontId="12" fillId="2" borderId="26" xfId="0" applyNumberFormat="1" applyFont="1" applyFill="1" applyBorder="1" applyAlignment="1">
      <alignment horizontal="center"/>
    </xf>
    <xf numFmtId="185" fontId="19" fillId="2" borderId="33" xfId="0" applyNumberFormat="1" applyFont="1" applyFill="1" applyBorder="1" applyAlignment="1">
      <alignment horizontal="center"/>
    </xf>
    <xf numFmtId="185" fontId="14" fillId="2" borderId="33" xfId="0" applyNumberFormat="1" applyFont="1" applyFill="1" applyBorder="1" applyAlignment="1">
      <alignment horizontal="center"/>
    </xf>
    <xf numFmtId="182" fontId="21" fillId="3" borderId="37" xfId="0" applyNumberFormat="1" applyFont="1" applyFill="1" applyBorder="1" applyAlignment="1">
      <alignment horizontal="center" vertical="center"/>
    </xf>
    <xf numFmtId="0" fontId="9" fillId="2" borderId="41" xfId="3" applyFont="1" applyFill="1" applyBorder="1"/>
    <xf numFmtId="0" fontId="9" fillId="2" borderId="4" xfId="3" applyFont="1" applyFill="1" applyBorder="1"/>
    <xf numFmtId="0" fontId="9" fillId="2" borderId="41" xfId="3" applyFont="1" applyFill="1" applyBorder="1" applyAlignment="1">
      <alignment vertical="center"/>
    </xf>
    <xf numFmtId="182" fontId="21" fillId="2" borderId="38" xfId="0" applyNumberFormat="1" applyFont="1" applyFill="1" applyBorder="1" applyAlignment="1">
      <alignment horizontal="center" vertical="center"/>
    </xf>
    <xf numFmtId="0" fontId="9" fillId="2" borderId="47" xfId="3" applyFont="1" applyFill="1" applyBorder="1"/>
    <xf numFmtId="0" fontId="9" fillId="2" borderId="46" xfId="3" applyFont="1" applyFill="1" applyBorder="1"/>
    <xf numFmtId="177" fontId="21" fillId="2" borderId="38" xfId="0" applyNumberFormat="1" applyFont="1" applyFill="1" applyBorder="1" applyAlignment="1">
      <alignment horizontal="center" vertical="center"/>
    </xf>
    <xf numFmtId="0" fontId="9" fillId="2" borderId="47" xfId="3" applyFont="1" applyFill="1" applyBorder="1" applyAlignment="1">
      <alignment vertical="center"/>
    </xf>
    <xf numFmtId="0" fontId="9" fillId="2" borderId="54" xfId="3" applyFont="1" applyFill="1" applyBorder="1"/>
    <xf numFmtId="0" fontId="9" fillId="2" borderId="21" xfId="3" applyFont="1" applyFill="1" applyBorder="1"/>
    <xf numFmtId="0" fontId="9" fillId="2" borderId="54" xfId="3" applyFont="1" applyFill="1" applyBorder="1" applyAlignment="1">
      <alignment vertical="center"/>
    </xf>
    <xf numFmtId="181" fontId="21" fillId="2" borderId="0" xfId="0" applyNumberFormat="1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2" fillId="2" borderId="0" xfId="0" quotePrefix="1" applyFont="1" applyFill="1" applyAlignment="1">
      <alignment horizontal="left"/>
    </xf>
    <xf numFmtId="185" fontId="14" fillId="2" borderId="0" xfId="0" applyNumberFormat="1" applyFont="1" applyFill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185" fontId="11" fillId="3" borderId="37" xfId="0" applyNumberFormat="1" applyFont="1" applyFill="1" applyBorder="1" applyAlignment="1">
      <alignment horizontal="center"/>
    </xf>
    <xf numFmtId="0" fontId="9" fillId="0" borderId="4" xfId="0" applyFont="1" applyBorder="1"/>
    <xf numFmtId="190" fontId="12" fillId="0" borderId="37" xfId="0" applyNumberFormat="1" applyFont="1" applyBorder="1" applyAlignment="1">
      <alignment horizontal="center"/>
    </xf>
    <xf numFmtId="0" fontId="21" fillId="2" borderId="58" xfId="0" applyFont="1" applyFill="1" applyBorder="1" applyAlignment="1">
      <alignment horizontal="center"/>
    </xf>
    <xf numFmtId="185" fontId="12" fillId="3" borderId="37" xfId="0" applyNumberFormat="1" applyFont="1" applyFill="1" applyBorder="1" applyAlignment="1">
      <alignment horizontal="center"/>
    </xf>
    <xf numFmtId="191" fontId="9" fillId="2" borderId="57" xfId="0" applyNumberFormat="1" applyFont="1" applyFill="1" applyBorder="1" applyAlignment="1">
      <alignment horizontal="left"/>
    </xf>
    <xf numFmtId="9" fontId="9" fillId="2" borderId="2" xfId="0" applyNumberFormat="1" applyFont="1" applyFill="1" applyBorder="1" applyAlignment="1">
      <alignment horizontal="center"/>
    </xf>
    <xf numFmtId="26" fontId="14" fillId="2" borderId="2" xfId="0" applyNumberFormat="1" applyFont="1" applyFill="1" applyBorder="1" applyAlignment="1">
      <alignment horizontal="left"/>
    </xf>
    <xf numFmtId="9" fontId="9" fillId="2" borderId="2" xfId="0" applyNumberFormat="1" applyFont="1" applyFill="1" applyBorder="1"/>
    <xf numFmtId="185" fontId="11" fillId="2" borderId="39" xfId="0" applyNumberFormat="1" applyFont="1" applyFill="1" applyBorder="1" applyAlignment="1">
      <alignment horizontal="center"/>
    </xf>
    <xf numFmtId="192" fontId="12" fillId="2" borderId="39" xfId="0" applyNumberFormat="1" applyFont="1" applyFill="1" applyBorder="1" applyAlignment="1">
      <alignment horizontal="center"/>
    </xf>
    <xf numFmtId="183" fontId="11" fillId="2" borderId="11" xfId="0" applyNumberFormat="1" applyFont="1" applyFill="1" applyBorder="1" applyAlignment="1">
      <alignment horizontal="center"/>
    </xf>
    <xf numFmtId="0" fontId="21" fillId="2" borderId="18" xfId="0" applyFont="1" applyFill="1" applyBorder="1" applyAlignment="1">
      <alignment horizontal="center"/>
    </xf>
    <xf numFmtId="188" fontId="12" fillId="2" borderId="39" xfId="0" applyNumberFormat="1" applyFont="1" applyFill="1" applyBorder="1" applyAlignment="1">
      <alignment horizontal="center"/>
    </xf>
    <xf numFmtId="190" fontId="9" fillId="2" borderId="39" xfId="0" applyNumberFormat="1" applyFont="1" applyFill="1" applyBorder="1" applyAlignment="1">
      <alignment horizontal="left"/>
    </xf>
    <xf numFmtId="9" fontId="9" fillId="2" borderId="11" xfId="0" applyNumberFormat="1" applyFont="1" applyFill="1" applyBorder="1"/>
    <xf numFmtId="0" fontId="9" fillId="2" borderId="39" xfId="0" applyFont="1" applyFill="1" applyBorder="1"/>
    <xf numFmtId="178" fontId="12" fillId="2" borderId="64" xfId="0" applyNumberFormat="1" applyFont="1" applyFill="1" applyBorder="1" applyAlignment="1">
      <alignment horizontal="center"/>
    </xf>
    <xf numFmtId="181" fontId="12" fillId="2" borderId="39" xfId="0" applyNumberFormat="1" applyFont="1" applyFill="1" applyBorder="1" applyAlignment="1">
      <alignment horizontal="left"/>
    </xf>
    <xf numFmtId="185" fontId="12" fillId="2" borderId="44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9" fillId="2" borderId="15" xfId="0" applyFont="1" applyFill="1" applyBorder="1" applyAlignment="1">
      <alignment horizontal="center"/>
    </xf>
    <xf numFmtId="185" fontId="12" fillId="2" borderId="39" xfId="0" applyNumberFormat="1" applyFont="1" applyFill="1" applyBorder="1" applyAlignment="1">
      <alignment horizontal="center"/>
    </xf>
    <xf numFmtId="185" fontId="11" fillId="2" borderId="51" xfId="0" applyNumberFormat="1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51" xfId="0" applyFont="1" applyFill="1" applyBorder="1"/>
    <xf numFmtId="187" fontId="19" fillId="2" borderId="48" xfId="0" applyNumberFormat="1" applyFont="1" applyFill="1" applyBorder="1" applyAlignment="1">
      <alignment horizontal="center"/>
    </xf>
    <xf numFmtId="187" fontId="14" fillId="2" borderId="48" xfId="0" applyNumberFormat="1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187" fontId="1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 vertical="center"/>
    </xf>
    <xf numFmtId="187" fontId="25" fillId="2" borderId="20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87" fontId="14" fillId="3" borderId="20" xfId="0" applyNumberFormat="1" applyFont="1" applyFill="1" applyBorder="1" applyAlignment="1">
      <alignment horizontal="center"/>
    </xf>
    <xf numFmtId="10" fontId="14" fillId="3" borderId="20" xfId="0" applyNumberFormat="1" applyFont="1" applyFill="1" applyBorder="1" applyAlignment="1">
      <alignment horizontal="center"/>
    </xf>
    <xf numFmtId="187" fontId="25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right" vertical="center"/>
    </xf>
    <xf numFmtId="187" fontId="14" fillId="2" borderId="20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right" vertical="center"/>
    </xf>
    <xf numFmtId="10" fontId="9" fillId="2" borderId="0" xfId="0" applyNumberFormat="1" applyFont="1" applyFill="1" applyAlignment="1">
      <alignment horizontal="left"/>
    </xf>
    <xf numFmtId="10" fontId="25" fillId="2" borderId="2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 wrapText="1"/>
    </xf>
    <xf numFmtId="0" fontId="8" fillId="2" borderId="31" xfId="0" applyFont="1" applyFill="1" applyBorder="1" applyAlignment="1">
      <alignment horizontal="center" wrapText="1"/>
    </xf>
    <xf numFmtId="0" fontId="8" fillId="2" borderId="28" xfId="0" applyFont="1" applyFill="1" applyBorder="1" applyAlignment="1">
      <alignment horizontal="center" wrapText="1"/>
    </xf>
    <xf numFmtId="0" fontId="9" fillId="2" borderId="11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9" fillId="2" borderId="36" xfId="0" applyFont="1" applyFill="1" applyBorder="1" applyAlignment="1">
      <alignment horizontal="center" vertical="center"/>
    </xf>
    <xf numFmtId="0" fontId="21" fillId="2" borderId="54" xfId="0" applyFont="1" applyFill="1" applyBorder="1" applyAlignment="1">
      <alignment horizontal="center"/>
    </xf>
    <xf numFmtId="0" fontId="21" fillId="2" borderId="51" xfId="0" applyFont="1" applyFill="1" applyBorder="1" applyAlignment="1">
      <alignment horizontal="center"/>
    </xf>
    <xf numFmtId="0" fontId="21" fillId="2" borderId="51" xfId="0" applyFont="1" applyFill="1" applyBorder="1" applyAlignment="1">
      <alignment horizontal="left"/>
    </xf>
    <xf numFmtId="0" fontId="21" fillId="2" borderId="21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9" fillId="2" borderId="39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53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center" wrapText="1"/>
    </xf>
    <xf numFmtId="0" fontId="9" fillId="2" borderId="37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41" xfId="0" applyFont="1" applyFill="1" applyBorder="1" applyAlignment="1">
      <alignment horizontal="left" vertical="center"/>
    </xf>
    <xf numFmtId="181" fontId="12" fillId="2" borderId="25" xfId="0" applyNumberFormat="1" applyFont="1" applyFill="1" applyBorder="1" applyAlignment="1">
      <alignment horizontal="center" shrinkToFit="1"/>
    </xf>
    <xf numFmtId="0" fontId="9" fillId="2" borderId="20" xfId="0" applyFont="1" applyFill="1" applyBorder="1"/>
    <xf numFmtId="0" fontId="9" fillId="2" borderId="4" xfId="3" applyFont="1" applyFill="1" applyBorder="1" applyAlignment="1">
      <alignment vertical="center"/>
    </xf>
    <xf numFmtId="0" fontId="9" fillId="2" borderId="46" xfId="3" applyFont="1" applyFill="1" applyBorder="1" applyAlignment="1">
      <alignment vertical="center"/>
    </xf>
    <xf numFmtId="0" fontId="9" fillId="2" borderId="21" xfId="3" applyFont="1" applyFill="1" applyBorder="1" applyAlignment="1">
      <alignment vertical="center"/>
    </xf>
    <xf numFmtId="0" fontId="9" fillId="0" borderId="2" xfId="0" applyFont="1" applyBorder="1"/>
    <xf numFmtId="182" fontId="12" fillId="2" borderId="25" xfId="0" applyNumberFormat="1" applyFont="1" applyFill="1" applyBorder="1" applyAlignment="1">
      <alignment horizontal="center" shrinkToFit="1"/>
    </xf>
    <xf numFmtId="183" fontId="11" fillId="2" borderId="51" xfId="0" applyNumberFormat="1" applyFont="1" applyFill="1" applyBorder="1" applyAlignment="1">
      <alignment horizontal="center"/>
    </xf>
    <xf numFmtId="0" fontId="9" fillId="2" borderId="46" xfId="3" quotePrefix="1" applyFont="1" applyFill="1" applyBorder="1" applyAlignment="1">
      <alignment vertical="center"/>
    </xf>
    <xf numFmtId="0" fontId="8" fillId="2" borderId="2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30" xfId="0" applyFont="1" applyFill="1" applyBorder="1" applyAlignment="1">
      <alignment horizontal="center" wrapText="1"/>
    </xf>
    <xf numFmtId="0" fontId="9" fillId="2" borderId="53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53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1" fillId="2" borderId="51" xfId="0" applyFont="1" applyFill="1" applyBorder="1" applyAlignment="1">
      <alignment horizontal="center"/>
    </xf>
    <xf numFmtId="0" fontId="21" fillId="2" borderId="51" xfId="0" applyFont="1" applyFill="1" applyBorder="1" applyAlignment="1">
      <alignment horizontal="left"/>
    </xf>
    <xf numFmtId="0" fontId="21" fillId="2" borderId="21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9" fillId="2" borderId="37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41" xfId="0" applyFont="1" applyFill="1" applyBorder="1" applyAlignment="1">
      <alignment horizontal="left" vertical="center"/>
    </xf>
    <xf numFmtId="0" fontId="9" fillId="2" borderId="16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wrapText="1"/>
    </xf>
    <xf numFmtId="0" fontId="9" fillId="2" borderId="49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left" vertical="center"/>
    </xf>
    <xf numFmtId="0" fontId="30" fillId="2" borderId="39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54" xfId="0" applyFont="1" applyFill="1" applyBorder="1" applyAlignment="1">
      <alignment horizontal="center" vertical="center"/>
    </xf>
    <xf numFmtId="0" fontId="9" fillId="2" borderId="51" xfId="0" applyFont="1" applyFill="1" applyBorder="1" applyAlignment="1">
      <alignment horizontal="left" vertical="center"/>
    </xf>
    <xf numFmtId="0" fontId="9" fillId="2" borderId="21" xfId="0" applyFont="1" applyFill="1" applyBorder="1" applyAlignment="1">
      <alignment horizontal="left" vertical="center"/>
    </xf>
    <xf numFmtId="0" fontId="9" fillId="2" borderId="54" xfId="0" applyFont="1" applyFill="1" applyBorder="1" applyAlignment="1">
      <alignment horizontal="left" vertical="center"/>
    </xf>
    <xf numFmtId="177" fontId="21" fillId="0" borderId="51" xfId="0" applyNumberFormat="1" applyFont="1" applyBorder="1" applyAlignment="1">
      <alignment horizontal="center" vertical="center"/>
    </xf>
    <xf numFmtId="0" fontId="33" fillId="0" borderId="0" xfId="4" applyFont="1">
      <alignment vertical="center"/>
    </xf>
    <xf numFmtId="0" fontId="33" fillId="0" borderId="0" xfId="4" applyFont="1" applyAlignment="1">
      <alignment horizontal="left" vertical="center"/>
    </xf>
    <xf numFmtId="0" fontId="32" fillId="0" borderId="0" xfId="4" applyFont="1">
      <alignment vertical="center"/>
    </xf>
    <xf numFmtId="195" fontId="32" fillId="0" borderId="0" xfId="4" applyNumberFormat="1" applyFont="1">
      <alignment vertical="center"/>
    </xf>
    <xf numFmtId="196" fontId="32" fillId="0" borderId="0" xfId="4" applyNumberFormat="1" applyFont="1">
      <alignment vertical="center"/>
    </xf>
    <xf numFmtId="197" fontId="32" fillId="0" borderId="0" xfId="4" applyNumberFormat="1" applyFont="1" applyAlignment="1">
      <alignment horizontal="center" vertical="center"/>
    </xf>
    <xf numFmtId="195" fontId="32" fillId="0" borderId="0" xfId="6" applyNumberFormat="1" applyFont="1">
      <alignment vertical="center"/>
    </xf>
    <xf numFmtId="195" fontId="32" fillId="0" borderId="0" xfId="6" applyNumberFormat="1" applyFont="1" applyAlignment="1">
      <alignment horizontal="center" vertical="center"/>
    </xf>
    <xf numFmtId="10" fontId="32" fillId="0" borderId="0" xfId="7" applyNumberFormat="1" applyFont="1">
      <alignment vertical="center"/>
    </xf>
    <xf numFmtId="3" fontId="33" fillId="0" borderId="0" xfId="4" quotePrefix="1" applyNumberFormat="1" applyFont="1" applyAlignment="1">
      <alignment horizontal="left" vertical="center"/>
    </xf>
    <xf numFmtId="0" fontId="33" fillId="0" borderId="64" xfId="4" quotePrefix="1" applyFont="1" applyBorder="1" applyAlignment="1">
      <alignment horizontal="left" vertical="center"/>
    </xf>
    <xf numFmtId="198" fontId="33" fillId="0" borderId="68" xfId="8" applyNumberFormat="1" applyFont="1" applyBorder="1">
      <alignment vertical="center"/>
    </xf>
    <xf numFmtId="26" fontId="33" fillId="0" borderId="68" xfId="4" applyNumberFormat="1" applyFont="1" applyBorder="1" applyAlignment="1">
      <alignment horizontal="center" vertical="center"/>
    </xf>
    <xf numFmtId="199" fontId="32" fillId="0" borderId="0" xfId="6" applyNumberFormat="1" applyFont="1" applyAlignment="1">
      <alignment horizontal="center" vertical="center"/>
    </xf>
    <xf numFmtId="197" fontId="32" fillId="0" borderId="0" xfId="6" applyNumberFormat="1" applyFont="1" applyAlignment="1">
      <alignment horizontal="center" vertical="center"/>
    </xf>
    <xf numFmtId="195" fontId="32" fillId="0" borderId="0" xfId="4" applyNumberFormat="1" applyFont="1" applyAlignment="1">
      <alignment horizontal="center" vertical="center"/>
    </xf>
    <xf numFmtId="196" fontId="32" fillId="0" borderId="0" xfId="6" applyNumberFormat="1" applyFont="1" applyAlignment="1">
      <alignment horizontal="center" vertical="center"/>
    </xf>
    <xf numFmtId="0" fontId="33" fillId="0" borderId="67" xfId="4" quotePrefix="1" applyFont="1" applyBorder="1" applyAlignment="1">
      <alignment horizontal="left" vertical="center"/>
    </xf>
    <xf numFmtId="198" fontId="33" fillId="0" borderId="0" xfId="8" applyNumberFormat="1" applyFont="1" applyBorder="1">
      <alignment vertical="center"/>
    </xf>
    <xf numFmtId="26" fontId="33" fillId="0" borderId="0" xfId="4" applyNumberFormat="1" applyFont="1" applyAlignment="1">
      <alignment horizontal="center" vertical="center"/>
    </xf>
    <xf numFmtId="0" fontId="33" fillId="0" borderId="38" xfId="4" quotePrefix="1" applyFont="1" applyBorder="1">
      <alignment vertical="center"/>
    </xf>
    <xf numFmtId="198" fontId="33" fillId="0" borderId="46" xfId="8" applyNumberFormat="1" applyFont="1" applyBorder="1">
      <alignment vertical="center"/>
    </xf>
    <xf numFmtId="26" fontId="33" fillId="0" borderId="46" xfId="4" applyNumberFormat="1" applyFont="1" applyBorder="1" applyAlignment="1">
      <alignment horizontal="center" vertical="center"/>
    </xf>
    <xf numFmtId="0" fontId="33" fillId="0" borderId="39" xfId="4" applyFont="1" applyBorder="1">
      <alignment vertical="center"/>
    </xf>
    <xf numFmtId="0" fontId="33" fillId="0" borderId="0" xfId="4" applyFont="1" applyAlignment="1">
      <alignment horizontal="center" vertical="center"/>
    </xf>
    <xf numFmtId="41" fontId="32" fillId="0" borderId="0" xfId="8" applyFont="1">
      <alignment vertical="center"/>
    </xf>
    <xf numFmtId="26" fontId="32" fillId="0" borderId="0" xfId="4" applyNumberFormat="1" applyFont="1" applyAlignment="1">
      <alignment horizontal="center" vertical="center"/>
    </xf>
    <xf numFmtId="196" fontId="32" fillId="0" borderId="0" xfId="4" applyNumberFormat="1" applyFont="1" applyAlignment="1">
      <alignment horizontal="center" vertical="center"/>
    </xf>
    <xf numFmtId="10" fontId="32" fillId="0" borderId="0" xfId="7" applyNumberFormat="1" applyFont="1" applyAlignment="1">
      <alignment horizontal="center" vertical="center"/>
    </xf>
    <xf numFmtId="0" fontId="33" fillId="8" borderId="63" xfId="4" applyFont="1" applyFill="1" applyBorder="1">
      <alignment vertical="center"/>
    </xf>
    <xf numFmtId="0" fontId="33" fillId="8" borderId="31" xfId="4" applyFont="1" applyFill="1" applyBorder="1" applyAlignment="1">
      <alignment horizontal="center" vertical="center"/>
    </xf>
    <xf numFmtId="195" fontId="33" fillId="8" borderId="31" xfId="4" applyNumberFormat="1" applyFont="1" applyFill="1" applyBorder="1" applyAlignment="1">
      <alignment horizontal="center" vertical="center"/>
    </xf>
    <xf numFmtId="196" fontId="35" fillId="8" borderId="71" xfId="4" applyNumberFormat="1" applyFont="1" applyFill="1" applyBorder="1" applyAlignment="1">
      <alignment horizontal="center" vertical="center"/>
    </xf>
    <xf numFmtId="195" fontId="35" fillId="8" borderId="71" xfId="4" applyNumberFormat="1" applyFont="1" applyFill="1" applyBorder="1" applyAlignment="1">
      <alignment horizontal="center" vertical="center"/>
    </xf>
    <xf numFmtId="195" fontId="36" fillId="0" borderId="0" xfId="6" applyNumberFormat="1" applyFont="1">
      <alignment vertical="center"/>
    </xf>
    <xf numFmtId="10" fontId="36" fillId="0" borderId="0" xfId="7" applyNumberFormat="1" applyFont="1">
      <alignment vertical="center"/>
    </xf>
    <xf numFmtId="14" fontId="33" fillId="8" borderId="1" xfId="4" applyNumberFormat="1" applyFont="1" applyFill="1" applyBorder="1">
      <alignment vertical="center"/>
    </xf>
    <xf numFmtId="200" fontId="33" fillId="8" borderId="2" xfId="4" applyNumberFormat="1" applyFont="1" applyFill="1" applyBorder="1">
      <alignment vertical="center"/>
    </xf>
    <xf numFmtId="196" fontId="33" fillId="8" borderId="2" xfId="4" applyNumberFormat="1" applyFont="1" applyFill="1" applyBorder="1" applyAlignment="1">
      <alignment horizontal="center" vertical="center"/>
    </xf>
    <xf numFmtId="195" fontId="33" fillId="8" borderId="2" xfId="4" applyNumberFormat="1" applyFont="1" applyFill="1" applyBorder="1" applyAlignment="1">
      <alignment horizontal="centerContinuous" vertical="center"/>
    </xf>
    <xf numFmtId="195" fontId="33" fillId="8" borderId="3" xfId="4" applyNumberFormat="1" applyFont="1" applyFill="1" applyBorder="1" applyAlignment="1">
      <alignment horizontal="centerContinuous" vertical="center"/>
    </xf>
    <xf numFmtId="196" fontId="33" fillId="8" borderId="74" xfId="9" applyNumberFormat="1" applyFont="1" applyFill="1" applyBorder="1" applyAlignment="1">
      <alignment horizontal="center" vertical="center"/>
    </xf>
    <xf numFmtId="192" fontId="33" fillId="8" borderId="75" xfId="4" applyNumberFormat="1" applyFont="1" applyFill="1" applyBorder="1" applyAlignment="1">
      <alignment horizontal="center" vertical="center"/>
    </xf>
    <xf numFmtId="200" fontId="33" fillId="8" borderId="76" xfId="9" applyNumberFormat="1" applyFont="1" applyFill="1" applyBorder="1" applyAlignment="1">
      <alignment horizontal="center" vertical="center"/>
    </xf>
    <xf numFmtId="200" fontId="33" fillId="8" borderId="77" xfId="9" applyNumberFormat="1" applyFont="1" applyFill="1" applyBorder="1">
      <alignment vertical="center"/>
    </xf>
    <xf numFmtId="0" fontId="33" fillId="8" borderId="76" xfId="9" quotePrefix="1" applyNumberFormat="1" applyFont="1" applyFill="1" applyBorder="1" applyAlignment="1">
      <alignment horizontal="centerContinuous" vertical="center"/>
    </xf>
    <xf numFmtId="192" fontId="33" fillId="8" borderId="3" xfId="4" applyNumberFormat="1" applyFont="1" applyFill="1" applyBorder="1" applyAlignment="1">
      <alignment horizontal="centerContinuous" vertical="center"/>
    </xf>
    <xf numFmtId="14" fontId="33" fillId="8" borderId="78" xfId="4" applyNumberFormat="1" applyFont="1" applyFill="1" applyBorder="1">
      <alignment vertical="center"/>
    </xf>
    <xf numFmtId="200" fontId="33" fillId="8" borderId="46" xfId="4" applyNumberFormat="1" applyFont="1" applyFill="1" applyBorder="1">
      <alignment vertical="center"/>
    </xf>
    <xf numFmtId="196" fontId="33" fillId="8" borderId="46" xfId="4" applyNumberFormat="1" applyFont="1" applyFill="1" applyBorder="1" applyAlignment="1">
      <alignment horizontal="center" vertical="center"/>
    </xf>
    <xf numFmtId="195" fontId="33" fillId="8" borderId="46" xfId="4" applyNumberFormat="1" applyFont="1" applyFill="1" applyBorder="1" applyAlignment="1">
      <alignment horizontal="centerContinuous" vertical="center"/>
    </xf>
    <xf numFmtId="195" fontId="33" fillId="8" borderId="59" xfId="4" applyNumberFormat="1" applyFont="1" applyFill="1" applyBorder="1" applyAlignment="1">
      <alignment horizontal="centerContinuous" vertical="center"/>
    </xf>
    <xf numFmtId="196" fontId="33" fillId="8" borderId="79" xfId="9" applyNumberFormat="1" applyFont="1" applyFill="1" applyBorder="1" applyAlignment="1">
      <alignment horizontal="center" vertical="center"/>
    </xf>
    <xf numFmtId="192" fontId="33" fillId="8" borderId="80" xfId="4" applyNumberFormat="1" applyFont="1" applyFill="1" applyBorder="1" applyAlignment="1">
      <alignment horizontal="center" vertical="center"/>
    </xf>
    <xf numFmtId="200" fontId="33" fillId="8" borderId="81" xfId="9" applyNumberFormat="1" applyFont="1" applyFill="1" applyBorder="1" applyAlignment="1">
      <alignment horizontal="center" vertical="center"/>
    </xf>
    <xf numFmtId="200" fontId="33" fillId="8" borderId="82" xfId="9" applyNumberFormat="1" applyFont="1" applyFill="1" applyBorder="1">
      <alignment vertical="center"/>
    </xf>
    <xf numFmtId="0" fontId="33" fillId="8" borderId="81" xfId="9" quotePrefix="1" applyNumberFormat="1" applyFont="1" applyFill="1" applyBorder="1" applyAlignment="1">
      <alignment horizontal="centerContinuous" vertical="center"/>
    </xf>
    <xf numFmtId="192" fontId="33" fillId="8" borderId="59" xfId="4" applyNumberFormat="1" applyFont="1" applyFill="1" applyBorder="1" applyAlignment="1">
      <alignment horizontal="centerContinuous" vertical="center"/>
    </xf>
    <xf numFmtId="14" fontId="33" fillId="8" borderId="5" xfId="4" applyNumberFormat="1" applyFont="1" applyFill="1" applyBorder="1">
      <alignment vertical="center"/>
    </xf>
    <xf numFmtId="200" fontId="33" fillId="8" borderId="0" xfId="4" applyNumberFormat="1" applyFont="1" applyFill="1">
      <alignment vertical="center"/>
    </xf>
    <xf numFmtId="196" fontId="33" fillId="8" borderId="0" xfId="4" applyNumberFormat="1" applyFont="1" applyFill="1" applyAlignment="1">
      <alignment horizontal="center" vertical="center"/>
    </xf>
    <xf numFmtId="195" fontId="33" fillId="8" borderId="0" xfId="4" applyNumberFormat="1" applyFont="1" applyFill="1" applyAlignment="1">
      <alignment horizontal="center" vertical="center"/>
    </xf>
    <xf numFmtId="195" fontId="33" fillId="8" borderId="6" xfId="4" applyNumberFormat="1" applyFont="1" applyFill="1" applyBorder="1" applyAlignment="1">
      <alignment horizontal="centerContinuous" vertical="center"/>
    </xf>
    <xf numFmtId="196" fontId="33" fillId="8" borderId="83" xfId="9" applyNumberFormat="1" applyFont="1" applyFill="1" applyBorder="1" applyAlignment="1">
      <alignment horizontal="center" vertical="center"/>
    </xf>
    <xf numFmtId="192" fontId="33" fillId="8" borderId="84" xfId="4" applyNumberFormat="1" applyFont="1" applyFill="1" applyBorder="1" applyAlignment="1">
      <alignment horizontal="center" vertical="center"/>
    </xf>
    <xf numFmtId="200" fontId="33" fillId="8" borderId="85" xfId="9" applyNumberFormat="1" applyFont="1" applyFill="1" applyBorder="1" applyAlignment="1">
      <alignment horizontal="center" vertical="center"/>
    </xf>
    <xf numFmtId="200" fontId="33" fillId="8" borderId="86" xfId="9" applyNumberFormat="1" applyFont="1" applyFill="1" applyBorder="1">
      <alignment vertical="center"/>
    </xf>
    <xf numFmtId="0" fontId="33" fillId="8" borderId="85" xfId="9" applyNumberFormat="1" applyFont="1" applyFill="1" applyBorder="1" applyAlignment="1">
      <alignment horizontal="center" vertical="center"/>
    </xf>
    <xf numFmtId="192" fontId="33" fillId="8" borderId="6" xfId="4" applyNumberFormat="1" applyFont="1" applyFill="1" applyBorder="1" applyAlignment="1">
      <alignment horizontal="centerContinuous" vertical="center"/>
    </xf>
    <xf numFmtId="195" fontId="33" fillId="8" borderId="46" xfId="4" applyNumberFormat="1" applyFont="1" applyFill="1" applyBorder="1" applyAlignment="1">
      <alignment horizontal="center" vertical="center"/>
    </xf>
    <xf numFmtId="0" fontId="33" fillId="8" borderId="81" xfId="9" applyNumberFormat="1" applyFont="1" applyFill="1" applyBorder="1" applyAlignment="1">
      <alignment horizontal="center" vertical="center"/>
    </xf>
    <xf numFmtId="195" fontId="33" fillId="8" borderId="0" xfId="4" applyNumberFormat="1" applyFont="1" applyFill="1" applyAlignment="1">
      <alignment horizontal="centerContinuous" vertical="center"/>
    </xf>
    <xf numFmtId="0" fontId="33" fillId="8" borderId="85" xfId="9" applyNumberFormat="1" applyFont="1" applyFill="1" applyBorder="1" applyAlignment="1">
      <alignment horizontal="centerContinuous" vertical="center"/>
    </xf>
    <xf numFmtId="0" fontId="33" fillId="8" borderId="85" xfId="9" quotePrefix="1" applyNumberFormat="1" applyFont="1" applyFill="1" applyBorder="1" applyAlignment="1">
      <alignment horizontal="centerContinuous" vertical="center"/>
    </xf>
    <xf numFmtId="194" fontId="33" fillId="8" borderId="19" xfId="4" applyNumberFormat="1" applyFont="1" applyFill="1" applyBorder="1">
      <alignment vertical="center"/>
    </xf>
    <xf numFmtId="200" fontId="33" fillId="8" borderId="20" xfId="4" applyNumberFormat="1" applyFont="1" applyFill="1" applyBorder="1">
      <alignment vertical="center"/>
    </xf>
    <xf numFmtId="196" fontId="33" fillId="8" borderId="21" xfId="4" applyNumberFormat="1" applyFont="1" applyFill="1" applyBorder="1" applyAlignment="1">
      <alignment horizontal="center" vertical="center"/>
    </xf>
    <xf numFmtId="195" fontId="33" fillId="8" borderId="21" xfId="4" applyNumberFormat="1" applyFont="1" applyFill="1" applyBorder="1" applyAlignment="1">
      <alignment horizontal="centerContinuous" vertical="center"/>
    </xf>
    <xf numFmtId="195" fontId="33" fillId="8" borderId="22" xfId="4" applyNumberFormat="1" applyFont="1" applyFill="1" applyBorder="1" applyAlignment="1">
      <alignment horizontal="centerContinuous" vertical="center"/>
    </xf>
    <xf numFmtId="196" fontId="33" fillId="8" borderId="87" xfId="9" applyNumberFormat="1" applyFont="1" applyFill="1" applyBorder="1" applyAlignment="1">
      <alignment horizontal="center" vertical="center"/>
    </xf>
    <xf numFmtId="192" fontId="33" fillId="8" borderId="87" xfId="4" applyNumberFormat="1" applyFont="1" applyFill="1" applyBorder="1" applyAlignment="1">
      <alignment horizontal="center" vertical="center"/>
    </xf>
    <xf numFmtId="200" fontId="33" fillId="8" borderId="88" xfId="9" applyNumberFormat="1" applyFont="1" applyFill="1" applyBorder="1" applyAlignment="1">
      <alignment horizontal="center" vertical="center"/>
    </xf>
    <xf numFmtId="200" fontId="33" fillId="8" borderId="89" xfId="9" applyNumberFormat="1" applyFont="1" applyFill="1" applyBorder="1">
      <alignment vertical="center"/>
    </xf>
    <xf numFmtId="0" fontId="33" fillId="8" borderId="88" xfId="9" applyNumberFormat="1" applyFont="1" applyFill="1" applyBorder="1">
      <alignment vertical="center"/>
    </xf>
    <xf numFmtId="192" fontId="33" fillId="8" borderId="22" xfId="4" applyNumberFormat="1" applyFont="1" applyFill="1" applyBorder="1">
      <alignment vertical="center"/>
    </xf>
    <xf numFmtId="194" fontId="32" fillId="0" borderId="0" xfId="4" applyNumberFormat="1" applyFont="1">
      <alignment vertical="center"/>
    </xf>
    <xf numFmtId="194" fontId="32" fillId="0" borderId="0" xfId="4" quotePrefix="1" applyNumberFormat="1" applyFont="1">
      <alignment vertical="center"/>
    </xf>
    <xf numFmtId="0" fontId="32" fillId="0" borderId="0" xfId="4" quotePrefix="1" applyFont="1">
      <alignment vertical="center"/>
    </xf>
    <xf numFmtId="0" fontId="33" fillId="8" borderId="20" xfId="4" applyFont="1" applyFill="1" applyBorder="1" applyAlignment="1">
      <alignment horizontal="center" vertical="center"/>
    </xf>
    <xf numFmtId="0" fontId="33" fillId="9" borderId="20" xfId="4" applyFont="1" applyFill="1" applyBorder="1" applyAlignment="1">
      <alignment horizontal="center" vertical="center"/>
    </xf>
    <xf numFmtId="196" fontId="33" fillId="9" borderId="20" xfId="4" applyNumberFormat="1" applyFont="1" applyFill="1" applyBorder="1" applyAlignment="1">
      <alignment horizontal="center" vertical="center"/>
    </xf>
    <xf numFmtId="195" fontId="33" fillId="9" borderId="20" xfId="4" applyNumberFormat="1" applyFont="1" applyFill="1" applyBorder="1" applyAlignment="1">
      <alignment horizontal="center" vertical="center"/>
    </xf>
    <xf numFmtId="197" fontId="33" fillId="10" borderId="20" xfId="4" applyNumberFormat="1" applyFont="1" applyFill="1" applyBorder="1" applyAlignment="1">
      <alignment horizontal="center" vertical="center"/>
    </xf>
    <xf numFmtId="10" fontId="33" fillId="9" borderId="20" xfId="7" applyNumberFormat="1" applyFont="1" applyFill="1" applyBorder="1" applyAlignment="1">
      <alignment horizontal="center" vertical="center"/>
    </xf>
    <xf numFmtId="0" fontId="33" fillId="11" borderId="90" xfId="4" applyFont="1" applyFill="1" applyBorder="1" applyAlignment="1">
      <alignment horizontal="center" vertical="center"/>
    </xf>
    <xf numFmtId="0" fontId="33" fillId="11" borderId="20" xfId="4" applyFont="1" applyFill="1" applyBorder="1" applyAlignment="1">
      <alignment horizontal="center" vertical="center"/>
    </xf>
    <xf numFmtId="196" fontId="33" fillId="11" borderId="20" xfId="4" applyNumberFormat="1" applyFont="1" applyFill="1" applyBorder="1" applyAlignment="1">
      <alignment horizontal="center" vertical="center"/>
    </xf>
    <xf numFmtId="195" fontId="33" fillId="11" borderId="20" xfId="4" applyNumberFormat="1" applyFont="1" applyFill="1" applyBorder="1" applyAlignment="1">
      <alignment horizontal="center" vertical="center"/>
    </xf>
    <xf numFmtId="195" fontId="33" fillId="3" borderId="20" xfId="4" applyNumberFormat="1" applyFont="1" applyFill="1" applyBorder="1" applyAlignment="1">
      <alignment horizontal="center" vertical="center"/>
    </xf>
    <xf numFmtId="195" fontId="33" fillId="11" borderId="20" xfId="6" applyNumberFormat="1" applyFont="1" applyFill="1" applyBorder="1" applyAlignment="1">
      <alignment horizontal="center" vertical="center"/>
    </xf>
    <xf numFmtId="195" fontId="33" fillId="7" borderId="20" xfId="6" applyNumberFormat="1" applyFont="1" applyFill="1" applyBorder="1" applyAlignment="1">
      <alignment horizontal="center" vertical="center"/>
    </xf>
    <xf numFmtId="10" fontId="33" fillId="4" borderId="20" xfId="7" applyNumberFormat="1" applyFont="1" applyFill="1" applyBorder="1" applyAlignment="1">
      <alignment horizontal="center" vertical="center"/>
    </xf>
    <xf numFmtId="0" fontId="32" fillId="0" borderId="65" xfId="4" applyFont="1" applyBorder="1" applyAlignment="1">
      <alignment horizontal="left" vertical="center"/>
    </xf>
    <xf numFmtId="0" fontId="32" fillId="0" borderId="65" xfId="4" quotePrefix="1" applyFont="1" applyBorder="1" applyAlignment="1">
      <alignment horizontal="center" vertical="center" shrinkToFit="1"/>
    </xf>
    <xf numFmtId="182" fontId="32" fillId="9" borderId="65" xfId="4" applyNumberFormat="1" applyFont="1" applyFill="1" applyBorder="1" applyAlignment="1">
      <alignment horizontal="center" vertical="center"/>
    </xf>
    <xf numFmtId="43" fontId="32" fillId="9" borderId="65" xfId="4" applyNumberFormat="1" applyFont="1" applyFill="1" applyBorder="1">
      <alignment vertical="center"/>
    </xf>
    <xf numFmtId="196" fontId="32" fillId="9" borderId="65" xfId="4" applyNumberFormat="1" applyFont="1" applyFill="1" applyBorder="1" applyAlignment="1">
      <alignment horizontal="center" vertical="center"/>
    </xf>
    <xf numFmtId="195" fontId="32" fillId="9" borderId="65" xfId="4" applyNumberFormat="1" applyFont="1" applyFill="1" applyBorder="1">
      <alignment vertical="center"/>
    </xf>
    <xf numFmtId="196" fontId="32" fillId="10" borderId="66" xfId="4" applyNumberFormat="1" applyFont="1" applyFill="1" applyBorder="1" applyAlignment="1">
      <alignment horizontal="center" vertical="center"/>
    </xf>
    <xf numFmtId="10" fontId="32" fillId="9" borderId="91" xfId="7" applyNumberFormat="1" applyFont="1" applyFill="1" applyBorder="1" applyAlignment="1">
      <alignment horizontal="center" vertical="center"/>
    </xf>
    <xf numFmtId="201" fontId="32" fillId="11" borderId="92" xfId="4" applyNumberFormat="1" applyFont="1" applyFill="1" applyBorder="1" applyAlignment="1">
      <alignment horizontal="center" vertical="center"/>
    </xf>
    <xf numFmtId="43" fontId="32" fillId="11" borderId="65" xfId="4" applyNumberFormat="1" applyFont="1" applyFill="1" applyBorder="1">
      <alignment vertical="center"/>
    </xf>
    <xf numFmtId="196" fontId="32" fillId="11" borderId="65" xfId="4" applyNumberFormat="1" applyFont="1" applyFill="1" applyBorder="1" applyAlignment="1">
      <alignment horizontal="center" vertical="center"/>
    </xf>
    <xf numFmtId="195" fontId="32" fillId="11" borderId="65" xfId="4" applyNumberFormat="1" applyFont="1" applyFill="1" applyBorder="1">
      <alignment vertical="center"/>
    </xf>
    <xf numFmtId="195" fontId="32" fillId="3" borderId="66" xfId="4" applyNumberFormat="1" applyFont="1" applyFill="1" applyBorder="1" applyAlignment="1">
      <alignment horizontal="center" vertical="center"/>
    </xf>
    <xf numFmtId="195" fontId="32" fillId="11" borderId="65" xfId="6" applyNumberFormat="1" applyFont="1" applyFill="1" applyBorder="1">
      <alignment vertical="center"/>
    </xf>
    <xf numFmtId="195" fontId="32" fillId="7" borderId="65" xfId="6" applyNumberFormat="1" applyFont="1" applyFill="1" applyBorder="1">
      <alignment vertical="center"/>
    </xf>
    <xf numFmtId="10" fontId="32" fillId="4" borderId="65" xfId="7" applyNumberFormat="1" applyFont="1" applyFill="1" applyBorder="1" applyAlignment="1">
      <alignment horizontal="center" vertical="center"/>
    </xf>
    <xf numFmtId="0" fontId="32" fillId="0" borderId="93" xfId="4" applyFont="1" applyBorder="1" applyAlignment="1">
      <alignment horizontal="left" vertical="center"/>
    </xf>
    <xf numFmtId="0" fontId="32" fillId="0" borderId="93" xfId="4" applyFont="1" applyBorder="1" applyAlignment="1">
      <alignment horizontal="center" vertical="center" shrinkToFit="1"/>
    </xf>
    <xf numFmtId="182" fontId="32" fillId="9" borderId="93" xfId="4" applyNumberFormat="1" applyFont="1" applyFill="1" applyBorder="1" applyAlignment="1">
      <alignment horizontal="center" vertical="center"/>
    </xf>
    <xf numFmtId="43" fontId="32" fillId="9" borderId="93" xfId="4" applyNumberFormat="1" applyFont="1" applyFill="1" applyBorder="1">
      <alignment vertical="center"/>
    </xf>
    <xf numFmtId="196" fontId="32" fillId="9" borderId="66" xfId="4" applyNumberFormat="1" applyFont="1" applyFill="1" applyBorder="1" applyAlignment="1">
      <alignment horizontal="center" vertical="center"/>
    </xf>
    <xf numFmtId="195" fontId="32" fillId="9" borderId="66" xfId="4" applyNumberFormat="1" applyFont="1" applyFill="1" applyBorder="1">
      <alignment vertical="center"/>
    </xf>
    <xf numFmtId="10" fontId="32" fillId="9" borderId="94" xfId="7" applyNumberFormat="1" applyFont="1" applyFill="1" applyBorder="1" applyAlignment="1">
      <alignment horizontal="center" vertical="center"/>
    </xf>
    <xf numFmtId="43" fontId="32" fillId="11" borderId="93" xfId="4" applyNumberFormat="1" applyFont="1" applyFill="1" applyBorder="1">
      <alignment vertical="center"/>
    </xf>
    <xf numFmtId="196" fontId="32" fillId="11" borderId="93" xfId="4" applyNumberFormat="1" applyFont="1" applyFill="1" applyBorder="1" applyAlignment="1">
      <alignment horizontal="center" vertical="center"/>
    </xf>
    <xf numFmtId="195" fontId="32" fillId="11" borderId="93" xfId="4" applyNumberFormat="1" applyFont="1" applyFill="1" applyBorder="1">
      <alignment vertical="center"/>
    </xf>
    <xf numFmtId="195" fontId="32" fillId="11" borderId="66" xfId="6" applyNumberFormat="1" applyFont="1" applyFill="1" applyBorder="1">
      <alignment vertical="center"/>
    </xf>
    <xf numFmtId="195" fontId="32" fillId="7" borderId="93" xfId="6" applyNumberFormat="1" applyFont="1" applyFill="1" applyBorder="1">
      <alignment vertical="center"/>
    </xf>
    <xf numFmtId="10" fontId="32" fillId="4" borderId="93" xfId="7" applyNumberFormat="1" applyFont="1" applyFill="1" applyBorder="1" applyAlignment="1">
      <alignment horizontal="center" vertical="center"/>
    </xf>
    <xf numFmtId="196" fontId="32" fillId="9" borderId="93" xfId="4" applyNumberFormat="1" applyFont="1" applyFill="1" applyBorder="1" applyAlignment="1">
      <alignment horizontal="center" vertical="center"/>
    </xf>
    <xf numFmtId="43" fontId="32" fillId="9" borderId="66" xfId="4" applyNumberFormat="1" applyFont="1" applyFill="1" applyBorder="1">
      <alignment vertical="center"/>
    </xf>
    <xf numFmtId="0" fontId="32" fillId="0" borderId="66" xfId="4" applyFont="1" applyBorder="1" applyAlignment="1">
      <alignment horizontal="left" vertical="center"/>
    </xf>
    <xf numFmtId="0" fontId="32" fillId="0" borderId="66" xfId="4" applyFont="1" applyBorder="1" applyAlignment="1">
      <alignment horizontal="center" vertical="center"/>
    </xf>
    <xf numFmtId="182" fontId="32" fillId="9" borderId="66" xfId="4" applyNumberFormat="1" applyFont="1" applyFill="1" applyBorder="1" applyAlignment="1">
      <alignment horizontal="center" vertical="center"/>
    </xf>
    <xf numFmtId="10" fontId="32" fillId="9" borderId="66" xfId="7" applyNumberFormat="1" applyFont="1" applyFill="1" applyBorder="1" applyAlignment="1">
      <alignment horizontal="center" vertical="center"/>
    </xf>
    <xf numFmtId="43" fontId="32" fillId="11" borderId="66" xfId="4" applyNumberFormat="1" applyFont="1" applyFill="1" applyBorder="1">
      <alignment vertical="center"/>
    </xf>
    <xf numFmtId="196" fontId="32" fillId="11" borderId="66" xfId="4" applyNumberFormat="1" applyFont="1" applyFill="1" applyBorder="1" applyAlignment="1">
      <alignment horizontal="center" vertical="center"/>
    </xf>
    <xf numFmtId="195" fontId="32" fillId="11" borderId="66" xfId="4" applyNumberFormat="1" applyFont="1" applyFill="1" applyBorder="1">
      <alignment vertical="center"/>
    </xf>
    <xf numFmtId="195" fontId="32" fillId="7" borderId="66" xfId="6" applyNumberFormat="1" applyFont="1" applyFill="1" applyBorder="1">
      <alignment vertical="center"/>
    </xf>
    <xf numFmtId="10" fontId="32" fillId="4" borderId="66" xfId="7" applyNumberFormat="1" applyFont="1" applyFill="1" applyBorder="1" applyAlignment="1">
      <alignment horizontal="center" vertical="center"/>
    </xf>
    <xf numFmtId="0" fontId="32" fillId="10" borderId="95" xfId="4" applyFont="1" applyFill="1" applyBorder="1" applyAlignment="1">
      <alignment horizontal="left" vertical="center"/>
    </xf>
    <xf numFmtId="0" fontId="32" fillId="10" borderId="95" xfId="4" applyFont="1" applyFill="1" applyBorder="1" applyAlignment="1">
      <alignment horizontal="center" vertical="center"/>
    </xf>
    <xf numFmtId="182" fontId="32" fillId="10" borderId="95" xfId="4" applyNumberFormat="1" applyFont="1" applyFill="1" applyBorder="1" applyAlignment="1">
      <alignment horizontal="center" vertical="center"/>
    </xf>
    <xf numFmtId="43" fontId="32" fillId="10" borderId="95" xfId="4" applyNumberFormat="1" applyFont="1" applyFill="1" applyBorder="1">
      <alignment vertical="center"/>
    </xf>
    <xf numFmtId="196" fontId="32" fillId="10" borderId="95" xfId="4" applyNumberFormat="1" applyFont="1" applyFill="1" applyBorder="1" applyAlignment="1">
      <alignment horizontal="center" vertical="center"/>
    </xf>
    <xf numFmtId="195" fontId="32" fillId="10" borderId="95" xfId="4" applyNumberFormat="1" applyFont="1" applyFill="1" applyBorder="1">
      <alignment vertical="center"/>
    </xf>
    <xf numFmtId="195" fontId="32" fillId="10" borderId="95" xfId="7" applyNumberFormat="1" applyFont="1" applyFill="1" applyBorder="1" applyAlignment="1">
      <alignment horizontal="center" vertical="center"/>
    </xf>
    <xf numFmtId="201" fontId="32" fillId="10" borderId="96" xfId="4" applyNumberFormat="1" applyFont="1" applyFill="1" applyBorder="1" applyAlignment="1">
      <alignment horizontal="center" vertical="center"/>
    </xf>
    <xf numFmtId="195" fontId="32" fillId="10" borderId="95" xfId="4" applyNumberFormat="1" applyFont="1" applyFill="1" applyBorder="1" applyAlignment="1">
      <alignment horizontal="center" vertical="center"/>
    </xf>
    <xf numFmtId="195" fontId="32" fillId="10" borderId="95" xfId="6" applyNumberFormat="1" applyFont="1" applyFill="1" applyBorder="1">
      <alignment vertical="center"/>
    </xf>
    <xf numFmtId="195" fontId="32" fillId="0" borderId="46" xfId="6" applyNumberFormat="1" applyFont="1" applyBorder="1">
      <alignment vertical="center"/>
    </xf>
    <xf numFmtId="0" fontId="32" fillId="0" borderId="46" xfId="4" applyFont="1" applyBorder="1">
      <alignment vertical="center"/>
    </xf>
    <xf numFmtId="195" fontId="32" fillId="0" borderId="46" xfId="4" applyNumberFormat="1" applyFont="1" applyBorder="1">
      <alignment vertical="center"/>
    </xf>
    <xf numFmtId="0" fontId="32" fillId="0" borderId="93" xfId="4" applyFont="1" applyBorder="1" applyAlignment="1">
      <alignment horizontal="center" vertical="center"/>
    </xf>
    <xf numFmtId="195" fontId="32" fillId="9" borderId="93" xfId="4" applyNumberFormat="1" applyFont="1" applyFill="1" applyBorder="1">
      <alignment vertical="center"/>
    </xf>
    <xf numFmtId="196" fontId="32" fillId="10" borderId="93" xfId="4" applyNumberFormat="1" applyFont="1" applyFill="1" applyBorder="1" applyAlignment="1">
      <alignment horizontal="center" vertical="center"/>
    </xf>
    <xf numFmtId="195" fontId="32" fillId="3" borderId="93" xfId="4" applyNumberFormat="1" applyFont="1" applyFill="1" applyBorder="1" applyAlignment="1">
      <alignment horizontal="center" vertical="center"/>
    </xf>
    <xf numFmtId="195" fontId="32" fillId="11" borderId="93" xfId="6" applyNumberFormat="1" applyFont="1" applyFill="1" applyBorder="1">
      <alignment vertical="center"/>
    </xf>
    <xf numFmtId="10" fontId="32" fillId="4" borderId="93" xfId="7" applyNumberFormat="1" applyFont="1" applyFill="1" applyBorder="1">
      <alignment vertical="center"/>
    </xf>
    <xf numFmtId="10" fontId="32" fillId="9" borderId="98" xfId="7" applyNumberFormat="1" applyFont="1" applyFill="1" applyBorder="1">
      <alignment vertical="center"/>
    </xf>
    <xf numFmtId="10" fontId="32" fillId="4" borderId="66" xfId="7" applyNumberFormat="1" applyFont="1" applyFill="1" applyBorder="1">
      <alignment vertical="center"/>
    </xf>
    <xf numFmtId="43" fontId="32" fillId="11" borderId="66" xfId="4" quotePrefix="1" applyNumberFormat="1" applyFont="1" applyFill="1" applyBorder="1">
      <alignment vertical="center"/>
    </xf>
    <xf numFmtId="195" fontId="37" fillId="7" borderId="66" xfId="6" applyNumberFormat="1" applyFont="1" applyFill="1" applyBorder="1">
      <alignment vertical="center"/>
    </xf>
    <xf numFmtId="196" fontId="33" fillId="10" borderId="95" xfId="4" applyNumberFormat="1" applyFont="1" applyFill="1" applyBorder="1" applyAlignment="1">
      <alignment horizontal="center" vertical="center"/>
    </xf>
    <xf numFmtId="202" fontId="32" fillId="10" borderId="96" xfId="4" applyNumberFormat="1" applyFont="1" applyFill="1" applyBorder="1" applyAlignment="1">
      <alignment horizontal="center" vertical="center"/>
    </xf>
    <xf numFmtId="10" fontId="37" fillId="9" borderId="93" xfId="7" applyNumberFormat="1" applyFont="1" applyFill="1" applyBorder="1" applyAlignment="1">
      <alignment horizontal="center" vertical="center"/>
    </xf>
    <xf numFmtId="202" fontId="32" fillId="11" borderId="97" xfId="4" applyNumberFormat="1" applyFont="1" applyFill="1" applyBorder="1">
      <alignment vertical="center"/>
    </xf>
    <xf numFmtId="195" fontId="37" fillId="11" borderId="93" xfId="4" applyNumberFormat="1" applyFont="1" applyFill="1" applyBorder="1">
      <alignment vertical="center"/>
    </xf>
    <xf numFmtId="195" fontId="37" fillId="3" borderId="93" xfId="4" applyNumberFormat="1" applyFont="1" applyFill="1" applyBorder="1" applyAlignment="1">
      <alignment horizontal="center" vertical="center"/>
    </xf>
    <xf numFmtId="195" fontId="37" fillId="11" borderId="93" xfId="6" applyNumberFormat="1" applyFont="1" applyFill="1" applyBorder="1">
      <alignment vertical="center"/>
    </xf>
    <xf numFmtId="195" fontId="37" fillId="7" borderId="93" xfId="6" applyNumberFormat="1" applyFont="1" applyFill="1" applyBorder="1">
      <alignment vertical="center"/>
    </xf>
    <xf numFmtId="195" fontId="37" fillId="7" borderId="93" xfId="6" quotePrefix="1" applyNumberFormat="1" applyFont="1" applyFill="1" applyBorder="1">
      <alignment vertical="center"/>
    </xf>
    <xf numFmtId="10" fontId="37" fillId="4" borderId="93" xfId="7" applyNumberFormat="1" applyFont="1" applyFill="1" applyBorder="1" applyAlignment="1">
      <alignment horizontal="center" vertical="center"/>
    </xf>
    <xf numFmtId="10" fontId="37" fillId="9" borderId="66" xfId="7" applyNumberFormat="1" applyFont="1" applyFill="1" applyBorder="1" applyAlignment="1">
      <alignment horizontal="center" vertical="center"/>
    </xf>
    <xf numFmtId="202" fontId="32" fillId="11" borderId="92" xfId="4" applyNumberFormat="1" applyFont="1" applyFill="1" applyBorder="1">
      <alignment vertical="center"/>
    </xf>
    <xf numFmtId="195" fontId="37" fillId="3" borderId="66" xfId="4" applyNumberFormat="1" applyFont="1" applyFill="1" applyBorder="1" applyAlignment="1">
      <alignment horizontal="center" vertical="center"/>
    </xf>
    <xf numFmtId="195" fontId="37" fillId="11" borderId="66" xfId="6" applyNumberFormat="1" applyFont="1" applyFill="1" applyBorder="1">
      <alignment vertical="center"/>
    </xf>
    <xf numFmtId="10" fontId="37" fillId="4" borderId="66" xfId="7" applyNumberFormat="1" applyFont="1" applyFill="1" applyBorder="1" applyAlignment="1">
      <alignment horizontal="center" vertical="center"/>
    </xf>
    <xf numFmtId="195" fontId="37" fillId="10" borderId="95" xfId="7" applyNumberFormat="1" applyFont="1" applyFill="1" applyBorder="1" applyAlignment="1">
      <alignment horizontal="center" vertical="center"/>
    </xf>
    <xf numFmtId="202" fontId="32" fillId="10" borderId="96" xfId="4" applyNumberFormat="1" applyFont="1" applyFill="1" applyBorder="1">
      <alignment vertical="center"/>
    </xf>
    <xf numFmtId="195" fontId="37" fillId="10" borderId="95" xfId="4" applyNumberFormat="1" applyFont="1" applyFill="1" applyBorder="1">
      <alignment vertical="center"/>
    </xf>
    <xf numFmtId="195" fontId="37" fillId="10" borderId="95" xfId="4" applyNumberFormat="1" applyFont="1" applyFill="1" applyBorder="1" applyAlignment="1">
      <alignment horizontal="center" vertical="center"/>
    </xf>
    <xf numFmtId="195" fontId="37" fillId="10" borderId="95" xfId="6" applyNumberFormat="1" applyFont="1" applyFill="1" applyBorder="1">
      <alignment vertical="center"/>
    </xf>
    <xf numFmtId="10" fontId="37" fillId="10" borderId="95" xfId="7" applyNumberFormat="1" applyFont="1" applyFill="1" applyBorder="1" applyAlignment="1">
      <alignment horizontal="center" vertical="center"/>
    </xf>
    <xf numFmtId="0" fontId="37" fillId="4" borderId="93" xfId="4" applyFont="1" applyFill="1" applyBorder="1" applyAlignment="1">
      <alignment horizontal="left" vertical="center"/>
    </xf>
    <xf numFmtId="43" fontId="37" fillId="9" borderId="93" xfId="4" applyNumberFormat="1" applyFont="1" applyFill="1" applyBorder="1">
      <alignment vertical="center"/>
    </xf>
    <xf numFmtId="196" fontId="37" fillId="9" borderId="93" xfId="4" applyNumberFormat="1" applyFont="1" applyFill="1" applyBorder="1" applyAlignment="1">
      <alignment horizontal="center" vertical="center"/>
    </xf>
    <xf numFmtId="195" fontId="37" fillId="9" borderId="93" xfId="4" applyNumberFormat="1" applyFont="1" applyFill="1" applyBorder="1">
      <alignment vertical="center"/>
    </xf>
    <xf numFmtId="196" fontId="37" fillId="10" borderId="93" xfId="4" applyNumberFormat="1" applyFont="1" applyFill="1" applyBorder="1" applyAlignment="1">
      <alignment horizontal="center" vertical="center"/>
    </xf>
    <xf numFmtId="202" fontId="37" fillId="11" borderId="97" xfId="4" applyNumberFormat="1" applyFont="1" applyFill="1" applyBorder="1">
      <alignment vertical="center"/>
    </xf>
    <xf numFmtId="43" fontId="37" fillId="11" borderId="93" xfId="4" applyNumberFormat="1" applyFont="1" applyFill="1" applyBorder="1">
      <alignment vertical="center"/>
    </xf>
    <xf numFmtId="196" fontId="37" fillId="11" borderId="66" xfId="4" applyNumberFormat="1" applyFont="1" applyFill="1" applyBorder="1" applyAlignment="1">
      <alignment horizontal="center" vertical="center"/>
    </xf>
    <xf numFmtId="195" fontId="37" fillId="11" borderId="66" xfId="4" applyNumberFormat="1" applyFont="1" applyFill="1" applyBorder="1">
      <alignment vertical="center"/>
    </xf>
    <xf numFmtId="0" fontId="37" fillId="4" borderId="66" xfId="4" applyFont="1" applyFill="1" applyBorder="1" applyAlignment="1">
      <alignment horizontal="left" vertical="center"/>
    </xf>
    <xf numFmtId="43" fontId="37" fillId="9" borderId="66" xfId="4" applyNumberFormat="1" applyFont="1" applyFill="1" applyBorder="1">
      <alignment vertical="center"/>
    </xf>
    <xf numFmtId="196" fontId="37" fillId="9" borderId="66" xfId="4" applyNumberFormat="1" applyFont="1" applyFill="1" applyBorder="1" applyAlignment="1">
      <alignment horizontal="center" vertical="center"/>
    </xf>
    <xf numFmtId="196" fontId="37" fillId="10" borderId="66" xfId="4" applyNumberFormat="1" applyFont="1" applyFill="1" applyBorder="1" applyAlignment="1">
      <alignment horizontal="center" vertical="center"/>
    </xf>
    <xf numFmtId="202" fontId="37" fillId="11" borderId="92" xfId="4" applyNumberFormat="1" applyFont="1" applyFill="1" applyBorder="1">
      <alignment vertical="center"/>
    </xf>
    <xf numFmtId="43" fontId="37" fillId="11" borderId="66" xfId="4" applyNumberFormat="1" applyFont="1" applyFill="1" applyBorder="1">
      <alignment vertical="center"/>
    </xf>
    <xf numFmtId="195" fontId="37" fillId="7" borderId="66" xfId="6" quotePrefix="1" applyNumberFormat="1" applyFont="1" applyFill="1" applyBorder="1">
      <alignment vertical="center"/>
    </xf>
    <xf numFmtId="0" fontId="37" fillId="10" borderId="95" xfId="4" applyFont="1" applyFill="1" applyBorder="1" applyAlignment="1">
      <alignment horizontal="left" vertical="center"/>
    </xf>
    <xf numFmtId="43" fontId="37" fillId="10" borderId="95" xfId="4" applyNumberFormat="1" applyFont="1" applyFill="1" applyBorder="1">
      <alignment vertical="center"/>
    </xf>
    <xf numFmtId="196" fontId="37" fillId="10" borderId="95" xfId="4" applyNumberFormat="1" applyFont="1" applyFill="1" applyBorder="1" applyAlignment="1">
      <alignment horizontal="center" vertical="center"/>
    </xf>
    <xf numFmtId="202" fontId="37" fillId="10" borderId="96" xfId="4" applyNumberFormat="1" applyFont="1" applyFill="1" applyBorder="1">
      <alignment vertical="center"/>
    </xf>
    <xf numFmtId="10" fontId="32" fillId="9" borderId="93" xfId="4" applyNumberFormat="1" applyFont="1" applyFill="1" applyBorder="1" applyAlignment="1">
      <alignment horizontal="center" vertical="center"/>
    </xf>
    <xf numFmtId="196" fontId="33" fillId="9" borderId="93" xfId="4" applyNumberFormat="1" applyFont="1" applyFill="1" applyBorder="1" applyAlignment="1">
      <alignment horizontal="center" vertical="center"/>
    </xf>
    <xf numFmtId="10" fontId="32" fillId="11" borderId="97" xfId="4" applyNumberFormat="1" applyFont="1" applyFill="1" applyBorder="1" applyAlignment="1">
      <alignment horizontal="center" vertical="center"/>
    </xf>
    <xf numFmtId="10" fontId="32" fillId="9" borderId="66" xfId="4" applyNumberFormat="1" applyFont="1" applyFill="1" applyBorder="1" applyAlignment="1">
      <alignment horizontal="center" vertical="center"/>
    </xf>
    <xf numFmtId="10" fontId="32" fillId="11" borderId="92" xfId="4" applyNumberFormat="1" applyFont="1" applyFill="1" applyBorder="1" applyAlignment="1">
      <alignment horizontal="center" vertical="center"/>
    </xf>
    <xf numFmtId="0" fontId="32" fillId="0" borderId="99" xfId="4" applyFont="1" applyBorder="1" applyAlignment="1">
      <alignment horizontal="left" vertical="center"/>
    </xf>
    <xf numFmtId="0" fontId="32" fillId="0" borderId="99" xfId="4" applyFont="1" applyBorder="1" applyAlignment="1">
      <alignment horizontal="center" vertical="center"/>
    </xf>
    <xf numFmtId="10" fontId="32" fillId="9" borderId="99" xfId="4" applyNumberFormat="1" applyFont="1" applyFill="1" applyBorder="1" applyAlignment="1">
      <alignment horizontal="center" vertical="center"/>
    </xf>
    <xf numFmtId="43" fontId="32" fillId="9" borderId="99" xfId="4" applyNumberFormat="1" applyFont="1" applyFill="1" applyBorder="1">
      <alignment vertical="center"/>
    </xf>
    <xf numFmtId="196" fontId="32" fillId="9" borderId="99" xfId="4" applyNumberFormat="1" applyFont="1" applyFill="1" applyBorder="1" applyAlignment="1">
      <alignment horizontal="center" vertical="center"/>
    </xf>
    <xf numFmtId="10" fontId="32" fillId="11" borderId="100" xfId="4" applyNumberFormat="1" applyFont="1" applyFill="1" applyBorder="1" applyAlignment="1">
      <alignment horizontal="center" vertical="center"/>
    </xf>
    <xf numFmtId="43" fontId="32" fillId="11" borderId="99" xfId="4" applyNumberFormat="1" applyFont="1" applyFill="1" applyBorder="1">
      <alignment vertical="center"/>
    </xf>
    <xf numFmtId="196" fontId="32" fillId="11" borderId="99" xfId="4" applyNumberFormat="1" applyFont="1" applyFill="1" applyBorder="1" applyAlignment="1">
      <alignment horizontal="center" vertical="center"/>
    </xf>
    <xf numFmtId="195" fontId="32" fillId="11" borderId="99" xfId="4" applyNumberFormat="1" applyFont="1" applyFill="1" applyBorder="1">
      <alignment vertical="center"/>
    </xf>
    <xf numFmtId="195" fontId="32" fillId="3" borderId="99" xfId="4" applyNumberFormat="1" applyFont="1" applyFill="1" applyBorder="1" applyAlignment="1">
      <alignment horizontal="center" vertical="center"/>
    </xf>
    <xf numFmtId="195" fontId="32" fillId="11" borderId="99" xfId="6" applyNumberFormat="1" applyFont="1" applyFill="1" applyBorder="1">
      <alignment vertical="center"/>
    </xf>
    <xf numFmtId="195" fontId="32" fillId="7" borderId="99" xfId="6" applyNumberFormat="1" applyFont="1" applyFill="1" applyBorder="1">
      <alignment vertical="center"/>
    </xf>
    <xf numFmtId="10" fontId="37" fillId="4" borderId="99" xfId="7" applyNumberFormat="1" applyFont="1" applyFill="1" applyBorder="1" applyAlignment="1">
      <alignment horizontal="center" vertical="center"/>
    </xf>
    <xf numFmtId="10" fontId="32" fillId="10" borderId="95" xfId="4" applyNumberFormat="1" applyFont="1" applyFill="1" applyBorder="1" applyAlignment="1">
      <alignment horizontal="center" vertical="center"/>
    </xf>
    <xf numFmtId="10" fontId="32" fillId="10" borderId="96" xfId="4" applyNumberFormat="1" applyFont="1" applyFill="1" applyBorder="1" applyAlignment="1">
      <alignment horizontal="center" vertical="center"/>
    </xf>
    <xf numFmtId="10" fontId="32" fillId="9" borderId="93" xfId="7" applyNumberFormat="1" applyFont="1" applyFill="1" applyBorder="1" applyAlignment="1">
      <alignment horizontal="center" vertical="center"/>
    </xf>
    <xf numFmtId="202" fontId="32" fillId="11" borderId="97" xfId="4" applyNumberFormat="1" applyFont="1" applyFill="1" applyBorder="1" applyAlignment="1">
      <alignment horizontal="center" vertical="center"/>
    </xf>
    <xf numFmtId="42" fontId="32" fillId="11" borderId="93" xfId="10" applyFont="1" applyFill="1" applyBorder="1">
      <alignment vertical="center"/>
    </xf>
    <xf numFmtId="10" fontId="37" fillId="9" borderId="66" xfId="7" applyNumberFormat="1" applyFont="1" applyFill="1" applyBorder="1">
      <alignment vertical="center"/>
    </xf>
    <xf numFmtId="202" fontId="32" fillId="11" borderId="92" xfId="4" applyNumberFormat="1" applyFont="1" applyFill="1" applyBorder="1" applyAlignment="1">
      <alignment horizontal="center" vertical="center"/>
    </xf>
    <xf numFmtId="42" fontId="32" fillId="11" borderId="66" xfId="10" applyFont="1" applyFill="1" applyBorder="1">
      <alignment vertical="center"/>
    </xf>
    <xf numFmtId="195" fontId="37" fillId="9" borderId="66" xfId="7" applyNumberFormat="1" applyFont="1" applyFill="1" applyBorder="1" applyAlignment="1">
      <alignment horizontal="center" vertical="center"/>
    </xf>
    <xf numFmtId="195" fontId="37" fillId="4" borderId="66" xfId="7" applyNumberFormat="1" applyFont="1" applyFill="1" applyBorder="1" applyAlignment="1">
      <alignment horizontal="center" vertical="center"/>
    </xf>
    <xf numFmtId="0" fontId="32" fillId="10" borderId="0" xfId="4" applyFont="1" applyFill="1" applyAlignment="1">
      <alignment horizontal="left" vertical="center"/>
    </xf>
    <xf numFmtId="0" fontId="32" fillId="10" borderId="0" xfId="4" applyFont="1" applyFill="1" applyAlignment="1">
      <alignment horizontal="center" vertical="center"/>
    </xf>
    <xf numFmtId="10" fontId="32" fillId="10" borderId="0" xfId="7" applyNumberFormat="1" applyFont="1" applyFill="1" applyAlignment="1">
      <alignment horizontal="center" vertical="center"/>
    </xf>
    <xf numFmtId="43" fontId="32" fillId="10" borderId="0" xfId="4" applyNumberFormat="1" applyFont="1" applyFill="1">
      <alignment vertical="center"/>
    </xf>
    <xf numFmtId="196" fontId="32" fillId="10" borderId="0" xfId="4" applyNumberFormat="1" applyFont="1" applyFill="1" applyAlignment="1">
      <alignment horizontal="center" vertical="center"/>
    </xf>
    <xf numFmtId="195" fontId="32" fillId="10" borderId="0" xfId="4" applyNumberFormat="1" applyFont="1" applyFill="1">
      <alignment vertical="center"/>
    </xf>
    <xf numFmtId="195" fontId="37" fillId="10" borderId="0" xfId="7" applyNumberFormat="1" applyFont="1" applyFill="1" applyAlignment="1">
      <alignment horizontal="center" vertical="center"/>
    </xf>
    <xf numFmtId="202" fontId="32" fillId="10" borderId="101" xfId="4" applyNumberFormat="1" applyFont="1" applyFill="1" applyBorder="1" applyAlignment="1">
      <alignment horizontal="center" vertical="center"/>
    </xf>
    <xf numFmtId="195" fontId="32" fillId="10" borderId="0" xfId="4" applyNumberFormat="1" applyFont="1" applyFill="1" applyAlignment="1">
      <alignment horizontal="center" vertical="center"/>
    </xf>
    <xf numFmtId="42" fontId="32" fillId="10" borderId="0" xfId="10" applyFont="1" applyFill="1">
      <alignment vertical="center"/>
    </xf>
    <xf numFmtId="195" fontId="32" fillId="10" borderId="0" xfId="6" applyNumberFormat="1" applyFont="1" applyFill="1">
      <alignment vertical="center"/>
    </xf>
    <xf numFmtId="0" fontId="32" fillId="8" borderId="21" xfId="4" applyFont="1" applyFill="1" applyBorder="1" applyAlignment="1">
      <alignment horizontal="left" vertical="center"/>
    </xf>
    <xf numFmtId="0" fontId="32" fillId="8" borderId="21" xfId="4" applyFont="1" applyFill="1" applyBorder="1" applyAlignment="1">
      <alignment horizontal="center" vertical="center"/>
    </xf>
    <xf numFmtId="0" fontId="32" fillId="9" borderId="21" xfId="4" applyFont="1" applyFill="1" applyBorder="1" applyAlignment="1">
      <alignment horizontal="center" vertical="center"/>
    </xf>
    <xf numFmtId="43" fontId="32" fillId="9" borderId="21" xfId="4" applyNumberFormat="1" applyFont="1" applyFill="1" applyBorder="1">
      <alignment vertical="center"/>
    </xf>
    <xf numFmtId="196" fontId="32" fillId="9" borderId="21" xfId="4" applyNumberFormat="1" applyFont="1" applyFill="1" applyBorder="1" applyAlignment="1">
      <alignment horizontal="center" vertical="center"/>
    </xf>
    <xf numFmtId="195" fontId="32" fillId="9" borderId="21" xfId="4" applyNumberFormat="1" applyFont="1" applyFill="1" applyBorder="1">
      <alignment vertical="center"/>
    </xf>
    <xf numFmtId="196" fontId="32" fillId="10" borderId="21" xfId="4" applyNumberFormat="1" applyFont="1" applyFill="1" applyBorder="1" applyAlignment="1">
      <alignment horizontal="center" vertical="center"/>
    </xf>
    <xf numFmtId="10" fontId="32" fillId="9" borderId="21" xfId="7" applyNumberFormat="1" applyFont="1" applyFill="1" applyBorder="1" applyAlignment="1">
      <alignment horizontal="center" vertical="center"/>
    </xf>
    <xf numFmtId="0" fontId="32" fillId="11" borderId="102" xfId="4" applyFont="1" applyFill="1" applyBorder="1">
      <alignment vertical="center"/>
    </xf>
    <xf numFmtId="43" fontId="32" fillId="11" borderId="21" xfId="4" applyNumberFormat="1" applyFont="1" applyFill="1" applyBorder="1">
      <alignment vertical="center"/>
    </xf>
    <xf numFmtId="196" fontId="32" fillId="11" borderId="21" xfId="4" applyNumberFormat="1" applyFont="1" applyFill="1" applyBorder="1" applyAlignment="1">
      <alignment horizontal="center" vertical="center"/>
    </xf>
    <xf numFmtId="195" fontId="32" fillId="11" borderId="21" xfId="4" applyNumberFormat="1" applyFont="1" applyFill="1" applyBorder="1">
      <alignment vertical="center"/>
    </xf>
    <xf numFmtId="195" fontId="32" fillId="3" borderId="21" xfId="4" applyNumberFormat="1" applyFont="1" applyFill="1" applyBorder="1" applyAlignment="1">
      <alignment horizontal="center" vertical="center"/>
    </xf>
    <xf numFmtId="195" fontId="32" fillId="7" borderId="21" xfId="4" applyNumberFormat="1" applyFont="1" applyFill="1" applyBorder="1">
      <alignment vertical="center"/>
    </xf>
    <xf numFmtId="10" fontId="32" fillId="4" borderId="21" xfId="7" applyNumberFormat="1" applyFont="1" applyFill="1" applyBorder="1" applyAlignment="1">
      <alignment horizontal="center" vertical="center"/>
    </xf>
    <xf numFmtId="0" fontId="32" fillId="0" borderId="0" xfId="4" applyFont="1" applyAlignment="1">
      <alignment horizontal="left" vertical="center"/>
    </xf>
    <xf numFmtId="0" fontId="32" fillId="0" borderId="0" xfId="4" applyFont="1" applyAlignment="1">
      <alignment horizontal="center" vertical="center"/>
    </xf>
    <xf numFmtId="0" fontId="32" fillId="9" borderId="0" xfId="4" applyFont="1" applyFill="1" applyAlignment="1">
      <alignment horizontal="center" vertical="center"/>
    </xf>
    <xf numFmtId="43" fontId="32" fillId="9" borderId="0" xfId="4" applyNumberFormat="1" applyFont="1" applyFill="1">
      <alignment vertical="center"/>
    </xf>
    <xf numFmtId="196" fontId="32" fillId="9" borderId="0" xfId="4" applyNumberFormat="1" applyFont="1" applyFill="1" applyAlignment="1">
      <alignment horizontal="center" vertical="center"/>
    </xf>
    <xf numFmtId="195" fontId="32" fillId="9" borderId="0" xfId="4" applyNumberFormat="1" applyFont="1" applyFill="1">
      <alignment vertical="center"/>
    </xf>
    <xf numFmtId="10" fontId="32" fillId="9" borderId="0" xfId="7" applyNumberFormat="1" applyFont="1" applyFill="1">
      <alignment vertical="center"/>
    </xf>
    <xf numFmtId="0" fontId="32" fillId="11" borderId="101" xfId="4" applyFont="1" applyFill="1" applyBorder="1">
      <alignment vertical="center"/>
    </xf>
    <xf numFmtId="43" fontId="32" fillId="11" borderId="0" xfId="4" applyNumberFormat="1" applyFont="1" applyFill="1">
      <alignment vertical="center"/>
    </xf>
    <xf numFmtId="196" fontId="32" fillId="11" borderId="0" xfId="4" applyNumberFormat="1" applyFont="1" applyFill="1" applyAlignment="1">
      <alignment horizontal="center" vertical="center"/>
    </xf>
    <xf numFmtId="195" fontId="32" fillId="11" borderId="0" xfId="4" applyNumberFormat="1" applyFont="1" applyFill="1">
      <alignment vertical="center"/>
    </xf>
    <xf numFmtId="195" fontId="32" fillId="3" borderId="0" xfId="4" applyNumberFormat="1" applyFont="1" applyFill="1" applyAlignment="1">
      <alignment horizontal="center" vertical="center"/>
    </xf>
    <xf numFmtId="195" fontId="32" fillId="7" borderId="0" xfId="4" applyNumberFormat="1" applyFont="1" applyFill="1">
      <alignment vertical="center"/>
    </xf>
    <xf numFmtId="10" fontId="32" fillId="4" borderId="0" xfId="7" applyNumberFormat="1" applyFont="1" applyFill="1" applyAlignment="1">
      <alignment horizontal="center" vertical="center"/>
    </xf>
    <xf numFmtId="10" fontId="32" fillId="9" borderId="0" xfId="9" applyNumberFormat="1" applyFont="1" applyFill="1">
      <alignment vertical="center"/>
    </xf>
    <xf numFmtId="196" fontId="32" fillId="10" borderId="0" xfId="9" applyNumberFormat="1" applyFont="1" applyFill="1" applyAlignment="1">
      <alignment horizontal="center" vertical="center"/>
    </xf>
    <xf numFmtId="10" fontId="33" fillId="9" borderId="0" xfId="7" applyNumberFormat="1" applyFont="1" applyFill="1">
      <alignment vertical="center"/>
    </xf>
    <xf numFmtId="10" fontId="33" fillId="11" borderId="0" xfId="9" applyNumberFormat="1" applyFont="1" applyFill="1">
      <alignment vertical="center"/>
    </xf>
    <xf numFmtId="10" fontId="33" fillId="3" borderId="0" xfId="9" applyNumberFormat="1" applyFont="1" applyFill="1" applyAlignment="1">
      <alignment horizontal="center" vertical="center"/>
    </xf>
    <xf numFmtId="10" fontId="33" fillId="11" borderId="0" xfId="7" applyNumberFormat="1" applyFont="1" applyFill="1">
      <alignment vertical="center"/>
    </xf>
    <xf numFmtId="195" fontId="33" fillId="7" borderId="0" xfId="9" applyNumberFormat="1" applyFont="1" applyFill="1">
      <alignment vertical="center"/>
    </xf>
    <xf numFmtId="10" fontId="33" fillId="4" borderId="0" xfId="7" applyNumberFormat="1" applyFont="1" applyFill="1">
      <alignment vertical="center"/>
    </xf>
    <xf numFmtId="195" fontId="32" fillId="11" borderId="0" xfId="6" applyNumberFormat="1" applyFont="1" applyFill="1">
      <alignment vertical="center"/>
    </xf>
    <xf numFmtId="195" fontId="32" fillId="7" borderId="0" xfId="6" applyNumberFormat="1" applyFont="1" applyFill="1">
      <alignment vertical="center"/>
    </xf>
    <xf numFmtId="10" fontId="32" fillId="4" borderId="0" xfId="7" applyNumberFormat="1" applyFont="1" applyFill="1">
      <alignment vertical="center"/>
    </xf>
    <xf numFmtId="0" fontId="32" fillId="12" borderId="0" xfId="4" applyFont="1" applyFill="1" applyAlignment="1">
      <alignment horizontal="center" vertical="center"/>
    </xf>
    <xf numFmtId="43" fontId="32" fillId="12" borderId="0" xfId="4" applyNumberFormat="1" applyFont="1" applyFill="1">
      <alignment vertical="center"/>
    </xf>
    <xf numFmtId="196" fontId="32" fillId="12" borderId="0" xfId="4" applyNumberFormat="1" applyFont="1" applyFill="1">
      <alignment vertical="center"/>
    </xf>
    <xf numFmtId="195" fontId="32" fillId="12" borderId="0" xfId="4" applyNumberFormat="1" applyFont="1" applyFill="1">
      <alignment vertical="center"/>
    </xf>
    <xf numFmtId="197" fontId="32" fillId="12" borderId="0" xfId="4" applyNumberFormat="1" applyFont="1" applyFill="1" applyAlignment="1">
      <alignment horizontal="center" vertical="center"/>
    </xf>
    <xf numFmtId="0" fontId="32" fillId="13" borderId="0" xfId="4" applyFont="1" applyFill="1">
      <alignment vertical="center"/>
    </xf>
    <xf numFmtId="43" fontId="32" fillId="13" borderId="0" xfId="4" applyNumberFormat="1" applyFont="1" applyFill="1">
      <alignment vertical="center"/>
    </xf>
    <xf numFmtId="195" fontId="32" fillId="13" borderId="0" xfId="4" applyNumberFormat="1" applyFont="1" applyFill="1">
      <alignment vertical="center"/>
    </xf>
    <xf numFmtId="196" fontId="32" fillId="13" borderId="0" xfId="4" applyNumberFormat="1" applyFont="1" applyFill="1">
      <alignment vertical="center"/>
    </xf>
    <xf numFmtId="195" fontId="32" fillId="13" borderId="0" xfId="6" applyNumberFormat="1" applyFont="1" applyFill="1">
      <alignment vertical="center"/>
    </xf>
    <xf numFmtId="195" fontId="32" fillId="13" borderId="0" xfId="6" applyNumberFormat="1" applyFont="1" applyFill="1" applyAlignment="1">
      <alignment horizontal="center" vertical="center"/>
    </xf>
    <xf numFmtId="10" fontId="32" fillId="13" borderId="0" xfId="7" applyNumberFormat="1" applyFont="1" applyFill="1">
      <alignment vertical="center"/>
    </xf>
    <xf numFmtId="43" fontId="32" fillId="0" borderId="0" xfId="4" applyNumberFormat="1" applyFont="1">
      <alignment vertical="center"/>
    </xf>
    <xf numFmtId="10" fontId="37" fillId="4" borderId="93" xfId="7" applyNumberFormat="1" applyFont="1" applyFill="1" applyBorder="1" applyAlignment="1">
      <alignment horizontal="center" vertical="center"/>
    </xf>
    <xf numFmtId="202" fontId="32" fillId="11" borderId="97" xfId="4" applyNumberFormat="1" applyFont="1" applyFill="1" applyBorder="1" applyAlignment="1">
      <alignment vertical="center"/>
    </xf>
    <xf numFmtId="0" fontId="32" fillId="0" borderId="93" xfId="4" quotePrefix="1" applyFont="1" applyBorder="1" applyAlignment="1">
      <alignment horizontal="left" vertical="center"/>
    </xf>
    <xf numFmtId="195" fontId="33" fillId="0" borderId="11" xfId="4" applyNumberFormat="1" applyFont="1" applyBorder="1" applyAlignment="1">
      <alignment horizontal="center" vertical="center"/>
    </xf>
    <xf numFmtId="195" fontId="33" fillId="0" borderId="53" xfId="4" applyNumberFormat="1" applyFont="1" applyBorder="1" applyAlignment="1">
      <alignment horizontal="center" vertical="center"/>
    </xf>
    <xf numFmtId="195" fontId="33" fillId="0" borderId="68" xfId="4" applyNumberFormat="1" applyFont="1" applyBorder="1" applyAlignment="1">
      <alignment horizontal="center" vertical="center"/>
    </xf>
    <xf numFmtId="195" fontId="33" fillId="0" borderId="69" xfId="4" applyNumberFormat="1" applyFont="1" applyBorder="1" applyAlignment="1">
      <alignment horizontal="center" vertical="center"/>
    </xf>
    <xf numFmtId="195" fontId="33" fillId="0" borderId="0" xfId="4" applyNumberFormat="1" applyFont="1" applyAlignment="1">
      <alignment horizontal="center" vertical="center"/>
    </xf>
    <xf numFmtId="195" fontId="33" fillId="0" borderId="70" xfId="4" applyNumberFormat="1" applyFont="1" applyBorder="1" applyAlignment="1">
      <alignment horizontal="center" vertical="center"/>
    </xf>
    <xf numFmtId="195" fontId="33" fillId="0" borderId="46" xfId="4" applyNumberFormat="1" applyFont="1" applyBorder="1" applyAlignment="1">
      <alignment horizontal="center" vertical="center"/>
    </xf>
    <xf numFmtId="195" fontId="33" fillId="0" borderId="47" xfId="4" applyNumberFormat="1" applyFont="1" applyBorder="1" applyAlignment="1">
      <alignment horizontal="center" vertical="center"/>
    </xf>
    <xf numFmtId="195" fontId="33" fillId="8" borderId="31" xfId="4" applyNumberFormat="1" applyFont="1" applyFill="1" applyBorder="1" applyAlignment="1">
      <alignment horizontal="center" vertical="center"/>
    </xf>
    <xf numFmtId="195" fontId="33" fillId="8" borderId="32" xfId="4" applyNumberFormat="1" applyFont="1" applyFill="1" applyBorder="1" applyAlignment="1">
      <alignment horizontal="center" vertical="center"/>
    </xf>
    <xf numFmtId="195" fontId="35" fillId="8" borderId="72" xfId="4" applyNumberFormat="1" applyFont="1" applyFill="1" applyBorder="1" applyAlignment="1">
      <alignment horizontal="center" vertical="center"/>
    </xf>
    <xf numFmtId="195" fontId="35" fillId="8" borderId="73" xfId="4" applyNumberFormat="1" applyFont="1" applyFill="1" applyBorder="1" applyAlignment="1">
      <alignment horizontal="center" vertical="center"/>
    </xf>
    <xf numFmtId="195" fontId="35" fillId="8" borderId="32" xfId="4" applyNumberFormat="1" applyFont="1" applyFill="1" applyBorder="1" applyAlignment="1">
      <alignment horizontal="center" vertical="center"/>
    </xf>
    <xf numFmtId="10" fontId="37" fillId="4" borderId="93" xfId="7" applyNumberFormat="1" applyFont="1" applyFill="1" applyBorder="1" applyAlignment="1">
      <alignment horizontal="center" vertical="center"/>
    </xf>
    <xf numFmtId="10" fontId="37" fillId="4" borderId="66" xfId="7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wrapText="1"/>
    </xf>
    <xf numFmtId="0" fontId="8" fillId="2" borderId="3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6" xfId="0" applyFont="1" applyFill="1" applyBorder="1" applyAlignment="1">
      <alignment horizontal="left"/>
    </xf>
    <xf numFmtId="0" fontId="9" fillId="2" borderId="17" xfId="0" applyFont="1" applyFill="1" applyBorder="1" applyAlignment="1">
      <alignment horizontal="left"/>
    </xf>
    <xf numFmtId="0" fontId="21" fillId="2" borderId="50" xfId="0" applyFont="1" applyFill="1" applyBorder="1" applyAlignment="1">
      <alignment horizontal="center"/>
    </xf>
    <xf numFmtId="0" fontId="21" fillId="2" borderId="50" xfId="0" applyFont="1" applyFill="1" applyBorder="1" applyAlignment="1">
      <alignment horizontal="left"/>
    </xf>
    <xf numFmtId="0" fontId="8" fillId="2" borderId="28" xfId="0" applyFont="1" applyFill="1" applyBorder="1" applyAlignment="1">
      <alignment horizontal="center" wrapText="1"/>
    </xf>
    <xf numFmtId="0" fontId="21" fillId="2" borderId="60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23" fillId="2" borderId="17" xfId="0" applyFont="1" applyFill="1" applyBorder="1" applyAlignment="1">
      <alignment horizontal="left"/>
    </xf>
    <xf numFmtId="0" fontId="9" fillId="2" borderId="49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23" fillId="2" borderId="25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center" vertical="center" textRotation="90"/>
    </xf>
    <xf numFmtId="0" fontId="8" fillId="3" borderId="5" xfId="0" applyFont="1" applyFill="1" applyBorder="1" applyAlignment="1">
      <alignment horizontal="center" vertical="center" textRotation="90"/>
    </xf>
    <xf numFmtId="0" fontId="8" fillId="3" borderId="19" xfId="0" applyFont="1" applyFill="1" applyBorder="1" applyAlignment="1">
      <alignment horizontal="center" vertical="center" textRotation="90"/>
    </xf>
    <xf numFmtId="0" fontId="8" fillId="2" borderId="63" xfId="0" applyFont="1" applyFill="1" applyBorder="1" applyAlignment="1">
      <alignment horizontal="center" wrapText="1"/>
    </xf>
    <xf numFmtId="0" fontId="8" fillId="5" borderId="27" xfId="0" applyFont="1" applyFill="1" applyBorder="1" applyAlignment="1">
      <alignment horizontal="center" vertical="center" textRotation="90"/>
    </xf>
    <xf numFmtId="0" fontId="8" fillId="5" borderId="5" xfId="0" applyFont="1" applyFill="1" applyBorder="1" applyAlignment="1">
      <alignment horizontal="center" vertical="center" textRotation="90"/>
    </xf>
    <xf numFmtId="0" fontId="8" fillId="5" borderId="19" xfId="0" applyFont="1" applyFill="1" applyBorder="1" applyAlignment="1">
      <alignment horizontal="center" vertical="center" textRotation="90"/>
    </xf>
    <xf numFmtId="0" fontId="8" fillId="3" borderId="34" xfId="0" applyFont="1" applyFill="1" applyBorder="1" applyAlignment="1">
      <alignment horizontal="center" vertical="center" textRotation="90"/>
    </xf>
    <xf numFmtId="0" fontId="8" fillId="3" borderId="48" xfId="0" applyFont="1" applyFill="1" applyBorder="1" applyAlignment="1">
      <alignment horizontal="center" vertical="center" textRotation="90"/>
    </xf>
    <xf numFmtId="0" fontId="9" fillId="2" borderId="16" xfId="0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9" fillId="2" borderId="13" xfId="3" applyFont="1" applyFill="1" applyBorder="1" applyAlignment="1">
      <alignment horizontal="center"/>
    </xf>
    <xf numFmtId="0" fontId="9" fillId="2" borderId="41" xfId="3" applyFont="1" applyFill="1" applyBorder="1" applyAlignment="1">
      <alignment horizontal="center"/>
    </xf>
    <xf numFmtId="0" fontId="9" fillId="2" borderId="37" xfId="3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  <xf numFmtId="0" fontId="9" fillId="2" borderId="37" xfId="3" applyFont="1" applyFill="1" applyBorder="1" applyAlignment="1">
      <alignment horizontal="center" vertical="center"/>
    </xf>
    <xf numFmtId="0" fontId="9" fillId="2" borderId="41" xfId="3" applyFont="1" applyFill="1" applyBorder="1" applyAlignment="1">
      <alignment horizontal="center" vertical="center"/>
    </xf>
    <xf numFmtId="0" fontId="9" fillId="2" borderId="16" xfId="3" applyFont="1" applyFill="1" applyBorder="1" applyAlignment="1">
      <alignment horizontal="center"/>
    </xf>
    <xf numFmtId="0" fontId="9" fillId="2" borderId="11" xfId="3" applyFont="1" applyFill="1" applyBorder="1" applyAlignment="1">
      <alignment horizontal="center"/>
    </xf>
    <xf numFmtId="0" fontId="9" fillId="2" borderId="39" xfId="3" applyFont="1" applyFill="1" applyBorder="1" applyAlignment="1">
      <alignment horizontal="center"/>
    </xf>
    <xf numFmtId="0" fontId="9" fillId="2" borderId="53" xfId="3" applyFont="1" applyFill="1" applyBorder="1" applyAlignment="1">
      <alignment horizontal="center"/>
    </xf>
    <xf numFmtId="0" fontId="9" fillId="2" borderId="16" xfId="3" applyFont="1" applyFill="1" applyBorder="1" applyAlignment="1">
      <alignment horizontal="center" vertical="center"/>
    </xf>
    <xf numFmtId="0" fontId="9" fillId="2" borderId="53" xfId="3" applyFont="1" applyFill="1" applyBorder="1" applyAlignment="1">
      <alignment horizontal="center" vertical="center"/>
    </xf>
    <xf numFmtId="0" fontId="9" fillId="2" borderId="39" xfId="3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wrapText="1"/>
    </xf>
    <xf numFmtId="0" fontId="8" fillId="2" borderId="56" xfId="0" applyFont="1" applyFill="1" applyBorder="1" applyAlignment="1">
      <alignment horizontal="center" wrapText="1"/>
    </xf>
    <xf numFmtId="0" fontId="8" fillId="2" borderId="57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9" fillId="2" borderId="3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left" vertical="center"/>
    </xf>
    <xf numFmtId="0" fontId="9" fillId="2" borderId="37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53" xfId="0" applyFont="1" applyBorder="1" applyAlignment="1">
      <alignment horizontal="left" vertical="center"/>
    </xf>
    <xf numFmtId="0" fontId="21" fillId="2" borderId="42" xfId="0" applyFont="1" applyFill="1" applyBorder="1" applyAlignment="1">
      <alignment horizontal="center"/>
    </xf>
    <xf numFmtId="0" fontId="21" fillId="2" borderId="14" xfId="0" applyFont="1" applyFill="1" applyBorder="1" applyAlignment="1">
      <alignment horizontal="center"/>
    </xf>
    <xf numFmtId="0" fontId="21" fillId="2" borderId="14" xfId="0" applyFont="1" applyFill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30" fillId="2" borderId="39" xfId="0" applyFont="1" applyFill="1" applyBorder="1" applyAlignment="1">
      <alignment horizontal="center" vertical="center"/>
    </xf>
    <xf numFmtId="0" fontId="21" fillId="2" borderId="21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1" fillId="2" borderId="51" xfId="0" applyFont="1" applyFill="1" applyBorder="1" applyAlignment="1">
      <alignment horizontal="center"/>
    </xf>
    <xf numFmtId="0" fontId="21" fillId="2" borderId="51" xfId="0" applyFont="1" applyFill="1" applyBorder="1" applyAlignment="1">
      <alignment horizontal="left"/>
    </xf>
    <xf numFmtId="0" fontId="21" fillId="2" borderId="21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9" fillId="2" borderId="39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9" fillId="2" borderId="53" xfId="0" applyFont="1" applyFill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39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1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6" fillId="2" borderId="39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53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center" wrapText="1"/>
    </xf>
    <xf numFmtId="0" fontId="8" fillId="5" borderId="34" xfId="0" applyFont="1" applyFill="1" applyBorder="1" applyAlignment="1">
      <alignment horizontal="center" vertical="center" textRotation="90"/>
    </xf>
    <xf numFmtId="0" fontId="8" fillId="5" borderId="48" xfId="0" applyFont="1" applyFill="1" applyBorder="1" applyAlignment="1">
      <alignment horizontal="center" vertical="center" textRotation="90"/>
    </xf>
    <xf numFmtId="0" fontId="9" fillId="2" borderId="1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left" vertical="center" shrinkToFit="1"/>
    </xf>
    <xf numFmtId="0" fontId="9" fillId="2" borderId="37" xfId="0" applyFont="1" applyFill="1" applyBorder="1" applyAlignment="1">
      <alignment horizontal="left" vertical="center" shrinkToFit="1"/>
    </xf>
    <xf numFmtId="0" fontId="9" fillId="2" borderId="4" xfId="0" applyFont="1" applyFill="1" applyBorder="1" applyAlignment="1">
      <alignment horizontal="left" vertical="center" shrinkToFit="1"/>
    </xf>
    <xf numFmtId="0" fontId="9" fillId="2" borderId="41" xfId="0" applyFont="1" applyFill="1" applyBorder="1" applyAlignment="1">
      <alignment horizontal="left" vertical="center" shrinkToFit="1"/>
    </xf>
    <xf numFmtId="0" fontId="9" fillId="2" borderId="17" xfId="0" applyFont="1" applyFill="1" applyBorder="1" applyAlignment="1">
      <alignment horizontal="left" vertical="center" shrinkToFit="1"/>
    </xf>
    <xf numFmtId="0" fontId="9" fillId="2" borderId="39" xfId="0" applyFont="1" applyFill="1" applyBorder="1" applyAlignment="1">
      <alignment horizontal="left" vertical="center" shrinkToFit="1"/>
    </xf>
    <xf numFmtId="0" fontId="9" fillId="2" borderId="25" xfId="0" applyFont="1" applyFill="1" applyBorder="1" applyAlignment="1">
      <alignment horizontal="left" shrinkToFit="1"/>
    </xf>
    <xf numFmtId="0" fontId="9" fillId="2" borderId="51" xfId="0" applyFont="1" applyFill="1" applyBorder="1" applyAlignment="1">
      <alignment horizontal="left" shrinkToFi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176" fontId="8" fillId="3" borderId="2" xfId="0" applyNumberFormat="1" applyFont="1" applyFill="1" applyBorder="1" applyAlignment="1">
      <alignment horizontal="left" vertical="center"/>
    </xf>
    <xf numFmtId="176" fontId="8" fillId="3" borderId="3" xfId="0" applyNumberFormat="1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176" fontId="10" fillId="3" borderId="4" xfId="0" applyNumberFormat="1" applyFont="1" applyFill="1" applyBorder="1" applyAlignment="1">
      <alignment horizontal="left" vertical="center"/>
    </xf>
    <xf numFmtId="176" fontId="10" fillId="3" borderId="7" xfId="0" applyNumberFormat="1" applyFont="1" applyFill="1" applyBorder="1" applyAlignment="1">
      <alignment horizontal="left" vertical="center"/>
    </xf>
    <xf numFmtId="49" fontId="8" fillId="3" borderId="11" xfId="0" applyNumberFormat="1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49" fontId="8" fillId="3" borderId="11" xfId="0" applyNumberFormat="1" applyFont="1" applyFill="1" applyBorder="1" applyAlignment="1">
      <alignment horizontal="left"/>
    </xf>
    <xf numFmtId="193" fontId="8" fillId="2" borderId="11" xfId="0" applyNumberFormat="1" applyFont="1" applyFill="1" applyBorder="1" applyAlignment="1">
      <alignment horizontal="left"/>
    </xf>
    <xf numFmtId="193" fontId="8" fillId="2" borderId="12" xfId="0" applyNumberFormat="1" applyFont="1" applyFill="1" applyBorder="1" applyAlignment="1">
      <alignment horizontal="left"/>
    </xf>
    <xf numFmtId="0" fontId="8" fillId="3" borderId="11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3" borderId="11" xfId="0" applyFont="1" applyFill="1" applyBorder="1" applyAlignment="1">
      <alignment horizontal="left" wrapText="1"/>
    </xf>
    <xf numFmtId="0" fontId="13" fillId="2" borderId="11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9" fillId="2" borderId="37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41" xfId="0" applyFont="1" applyFill="1" applyBorder="1" applyAlignment="1">
      <alignment horizontal="left" vertical="center"/>
    </xf>
    <xf numFmtId="0" fontId="9" fillId="2" borderId="51" xfId="0" applyFont="1" applyFill="1" applyBorder="1" applyAlignment="1">
      <alignment horizontal="center" vertical="center"/>
    </xf>
    <xf numFmtId="0" fontId="9" fillId="2" borderId="54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 vertical="center"/>
    </xf>
    <xf numFmtId="0" fontId="8" fillId="2" borderId="22" xfId="0" applyFont="1" applyFill="1" applyBorder="1" applyAlignment="1">
      <alignment horizontal="left" vertical="center"/>
    </xf>
    <xf numFmtId="0" fontId="14" fillId="2" borderId="19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/>
    </xf>
    <xf numFmtId="0" fontId="8" fillId="2" borderId="22" xfId="0" applyFont="1" applyFill="1" applyBorder="1" applyAlignment="1">
      <alignment horizontal="left"/>
    </xf>
    <xf numFmtId="0" fontId="9" fillId="0" borderId="17" xfId="0" applyFont="1" applyBorder="1" applyAlignment="1">
      <alignment horizontal="left" shrinkToFit="1"/>
    </xf>
    <xf numFmtId="0" fontId="9" fillId="0" borderId="39" xfId="0" applyFont="1" applyBorder="1" applyAlignment="1">
      <alignment horizontal="left" shrinkToFit="1"/>
    </xf>
    <xf numFmtId="0" fontId="9" fillId="2" borderId="17" xfId="0" applyFont="1" applyFill="1" applyBorder="1" applyAlignment="1">
      <alignment horizontal="left" shrinkToFit="1"/>
    </xf>
    <xf numFmtId="0" fontId="9" fillId="2" borderId="39" xfId="0" applyFont="1" applyFill="1" applyBorder="1" applyAlignment="1">
      <alignment horizontal="left" shrinkToFit="1"/>
    </xf>
    <xf numFmtId="0" fontId="9" fillId="2" borderId="38" xfId="0" applyFont="1" applyFill="1" applyBorder="1" applyAlignment="1">
      <alignment horizontal="left" vertical="center" shrinkToFit="1"/>
    </xf>
    <xf numFmtId="0" fontId="9" fillId="2" borderId="46" xfId="0" applyFont="1" applyFill="1" applyBorder="1" applyAlignment="1">
      <alignment horizontal="left" vertical="center" shrinkToFit="1"/>
    </xf>
    <xf numFmtId="0" fontId="9" fillId="2" borderId="47" xfId="0" applyFont="1" applyFill="1" applyBorder="1" applyAlignment="1">
      <alignment horizontal="left" vertical="center" shrinkToFit="1"/>
    </xf>
    <xf numFmtId="0" fontId="27" fillId="2" borderId="37" xfId="0" applyFont="1" applyFill="1" applyBorder="1" applyAlignment="1">
      <alignment horizontal="center" vertical="center"/>
    </xf>
  </cellXfs>
  <cellStyles count="11">
    <cellStyle name="Normal 2" xfId="3" xr:uid="{7A176460-2A76-4375-B63F-F5E75440E16A}"/>
    <cellStyle name="백분율 2" xfId="7" xr:uid="{AB0DC1D8-27D9-43E9-B481-8A1C952C5614}"/>
    <cellStyle name="백분율 2 2" xfId="9" xr:uid="{FAF2BFC0-6C6B-454A-9408-03E6777155BE}"/>
    <cellStyle name="쉼표 [0] 2" xfId="8" xr:uid="{7F95FB8F-64D8-475A-965E-09BD3873E2A2}"/>
    <cellStyle name="통화 [0] 2" xfId="6" xr:uid="{C822AE6F-D59F-429F-A250-475FB78A1BD5}"/>
    <cellStyle name="통화 [0] 3" xfId="10" xr:uid="{81A77B29-B5AE-4464-A87D-BC81B706E9E2}"/>
    <cellStyle name="표준" xfId="0" builtinId="0"/>
    <cellStyle name="표준 2" xfId="5" xr:uid="{C50EC248-2287-4963-89B4-3F11D524B2E3}"/>
    <cellStyle name="표준 2 2" xfId="4" xr:uid="{58DF5A5B-1793-4EA9-B4CE-2F82B4725117}"/>
    <cellStyle name="표준_Book1" xfId="1" xr:uid="{52A9CF43-C892-4302-9EF9-3D81C3327D58}"/>
    <cellStyle name="표준_박상민 원가 계산-WM White Stag 2010' 1007" xfId="2" xr:uid="{ACE1E365-3217-4A4E-BC25-8770CE1FA0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742950</xdr:colOff>
      <xdr:row>91</xdr:row>
      <xdr:rowOff>28575</xdr:rowOff>
    </xdr:from>
    <xdr:to>
      <xdr:col>2</xdr:col>
      <xdr:colOff>838200</xdr:colOff>
      <xdr:row>92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C05F590-0517-4ECD-8149-C5A0D531B3F7}"/>
            </a:ext>
          </a:extLst>
        </xdr:cNvPr>
        <xdr:cNvSpPr txBox="1">
          <a:spLocks noChangeArrowheads="1"/>
        </xdr:cNvSpPr>
      </xdr:nvSpPr>
      <xdr:spPr bwMode="auto">
        <a:xfrm>
          <a:off x="2736850" y="15579725"/>
          <a:ext cx="95250" cy="225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40745</xdr:colOff>
      <xdr:row>21</xdr:row>
      <xdr:rowOff>47626</xdr:rowOff>
    </xdr:from>
    <xdr:to>
      <xdr:col>60</xdr:col>
      <xdr:colOff>207721</xdr:colOff>
      <xdr:row>44</xdr:row>
      <xdr:rowOff>55489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4E4224-5CAC-411E-BE53-D076D8EED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29445" y="4006851"/>
          <a:ext cx="11753186" cy="3786749"/>
        </a:xfrm>
        <a:prstGeom prst="rect">
          <a:avLst/>
        </a:prstGeom>
      </xdr:spPr>
    </xdr:pic>
    <xdr:clientData/>
  </xdr:twoCellAnchor>
  <xdr:twoCellAnchor editAs="oneCell">
    <xdr:from>
      <xdr:col>33</xdr:col>
      <xdr:colOff>136071</xdr:colOff>
      <xdr:row>0</xdr:row>
      <xdr:rowOff>333376</xdr:rowOff>
    </xdr:from>
    <xdr:to>
      <xdr:col>36</xdr:col>
      <xdr:colOff>516868</xdr:colOff>
      <xdr:row>7</xdr:row>
      <xdr:rowOff>150019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74D7E82-EA20-40D5-B6D8-8FAB091DBA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740"/>
        <a:stretch/>
      </xdr:blipFill>
      <xdr:spPr bwMode="auto">
        <a:xfrm>
          <a:off x="19063607" y="333376"/>
          <a:ext cx="2147548" cy="1313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40745</xdr:colOff>
      <xdr:row>21</xdr:row>
      <xdr:rowOff>47626</xdr:rowOff>
    </xdr:from>
    <xdr:to>
      <xdr:col>60</xdr:col>
      <xdr:colOff>215341</xdr:colOff>
      <xdr:row>44</xdr:row>
      <xdr:rowOff>63109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DDFC1A0-77DE-4782-AB73-D8A4872C6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62745" y="4019551"/>
          <a:ext cx="11238836" cy="3783573"/>
        </a:xfrm>
        <a:prstGeom prst="rect">
          <a:avLst/>
        </a:prstGeom>
      </xdr:spPr>
    </xdr:pic>
    <xdr:clientData/>
  </xdr:twoCellAnchor>
  <xdr:twoCellAnchor editAs="oneCell">
    <xdr:from>
      <xdr:col>30</xdr:col>
      <xdr:colOff>78441</xdr:colOff>
      <xdr:row>1</xdr:row>
      <xdr:rowOff>0</xdr:rowOff>
    </xdr:from>
    <xdr:to>
      <xdr:col>32</xdr:col>
      <xdr:colOff>65730</xdr:colOff>
      <xdr:row>7</xdr:row>
      <xdr:rowOff>102276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C8A2B7E-27D6-4CBE-99F4-86182CE22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9823" y="347382"/>
          <a:ext cx="1152701" cy="1222865"/>
        </a:xfrm>
        <a:prstGeom prst="rect">
          <a:avLst/>
        </a:prstGeom>
      </xdr:spPr>
    </xdr:pic>
    <xdr:clientData/>
  </xdr:twoCellAnchor>
  <xdr:twoCellAnchor editAs="oneCell">
    <xdr:from>
      <xdr:col>31</xdr:col>
      <xdr:colOff>530199</xdr:colOff>
      <xdr:row>1</xdr:row>
      <xdr:rowOff>13930</xdr:rowOff>
    </xdr:from>
    <xdr:to>
      <xdr:col>33</xdr:col>
      <xdr:colOff>507465</xdr:colOff>
      <xdr:row>7</xdr:row>
      <xdr:rowOff>116207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B7653D2-79AE-42DE-BE92-5BA63DCD1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4287" y="361312"/>
          <a:ext cx="1142678" cy="12228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40745</xdr:colOff>
      <xdr:row>21</xdr:row>
      <xdr:rowOff>47626</xdr:rowOff>
    </xdr:from>
    <xdr:to>
      <xdr:col>60</xdr:col>
      <xdr:colOff>215341</xdr:colOff>
      <xdr:row>44</xdr:row>
      <xdr:rowOff>63109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EA0399B-2474-40A8-809A-A34064A92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62745" y="4019551"/>
          <a:ext cx="11238836" cy="3783573"/>
        </a:xfrm>
        <a:prstGeom prst="rect">
          <a:avLst/>
        </a:prstGeom>
      </xdr:spPr>
    </xdr:pic>
    <xdr:clientData/>
  </xdr:twoCellAnchor>
  <xdr:twoCellAnchor editAs="oneCell">
    <xdr:from>
      <xdr:col>34</xdr:col>
      <xdr:colOff>145676</xdr:colOff>
      <xdr:row>0</xdr:row>
      <xdr:rowOff>333376</xdr:rowOff>
    </xdr:from>
    <xdr:to>
      <xdr:col>36</xdr:col>
      <xdr:colOff>201706</xdr:colOff>
      <xdr:row>7</xdr:row>
      <xdr:rowOff>150019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B571121-7DF5-4584-BE1C-091094FB72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-880"/>
        <a:stretch/>
      </xdr:blipFill>
      <xdr:spPr bwMode="auto">
        <a:xfrm>
          <a:off x="19587882" y="333376"/>
          <a:ext cx="1221442" cy="1284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40745</xdr:colOff>
      <xdr:row>21</xdr:row>
      <xdr:rowOff>47626</xdr:rowOff>
    </xdr:from>
    <xdr:to>
      <xdr:col>60</xdr:col>
      <xdr:colOff>215341</xdr:colOff>
      <xdr:row>44</xdr:row>
      <xdr:rowOff>63109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D335B99-4D9E-4E10-AE6B-5BBD7C16B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62745" y="4019551"/>
          <a:ext cx="11238836" cy="3783573"/>
        </a:xfrm>
        <a:prstGeom prst="rect">
          <a:avLst/>
        </a:prstGeom>
      </xdr:spPr>
    </xdr:pic>
    <xdr:clientData/>
  </xdr:twoCellAnchor>
  <xdr:twoCellAnchor editAs="oneCell">
    <xdr:from>
      <xdr:col>33</xdr:col>
      <xdr:colOff>40821</xdr:colOff>
      <xdr:row>1</xdr:row>
      <xdr:rowOff>0</xdr:rowOff>
    </xdr:from>
    <xdr:to>
      <xdr:col>37</xdr:col>
      <xdr:colOff>256903</xdr:colOff>
      <xdr:row>7</xdr:row>
      <xdr:rowOff>131649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7062BB2E-A392-4B81-B79E-E69D91F98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8357" y="340179"/>
          <a:ext cx="2562225" cy="1297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683E-4050-4238-81A7-1BEF0E7097A6}">
  <sheetPr codeName="Sheet87">
    <tabColor indexed="11"/>
    <pageSetUpPr fitToPage="1"/>
  </sheetPr>
  <dimension ref="A1:AC93"/>
  <sheetViews>
    <sheetView showGridLines="0" tabSelected="1" view="pageBreakPreview" zoomScaleNormal="80" zoomScaleSheetLayoutView="100" workbookViewId="0">
      <selection activeCell="E29" sqref="E29"/>
    </sheetView>
  </sheetViews>
  <sheetFormatPr defaultColWidth="9.81640625" defaultRowHeight="15.75" customHeight="1"/>
  <cols>
    <col min="1" max="1" width="13.7265625" style="372" customWidth="1"/>
    <col min="2" max="2" width="14.81640625" style="372" customWidth="1"/>
    <col min="3" max="3" width="23" style="372" bestFit="1" customWidth="1"/>
    <col min="4" max="4" width="12.6328125" style="372" customWidth="1"/>
    <col min="5" max="5" width="11.81640625" style="372" bestFit="1" customWidth="1"/>
    <col min="6" max="6" width="8.81640625" style="374" customWidth="1"/>
    <col min="7" max="7" width="12" style="373" customWidth="1"/>
    <col min="8" max="8" width="11.453125" style="375" customWidth="1"/>
    <col min="9" max="9" width="11.453125" style="372" customWidth="1"/>
    <col min="10" max="10" width="8.81640625" style="372" bestFit="1" customWidth="1"/>
    <col min="11" max="11" width="11.81640625" style="373" bestFit="1" customWidth="1"/>
    <col min="12" max="12" width="9.6328125" style="374" bestFit="1" customWidth="1"/>
    <col min="13" max="13" width="14.26953125" style="376" customWidth="1"/>
    <col min="14" max="14" width="9.6328125" style="377" customWidth="1"/>
    <col min="15" max="15" width="12.6328125" style="376" customWidth="1"/>
    <col min="16" max="17" width="9.81640625" style="376" customWidth="1"/>
    <col min="18" max="18" width="9.81640625" style="378" customWidth="1"/>
    <col min="19" max="19" width="10.90625" style="373" customWidth="1"/>
    <col min="20" max="20" width="10.453125" style="372" customWidth="1"/>
    <col min="21" max="21" width="9.81640625" style="373" customWidth="1"/>
    <col min="22" max="22" width="10.453125" style="372" customWidth="1"/>
    <col min="23" max="23" width="9.81640625" style="373" customWidth="1"/>
    <col min="24" max="24" width="10.453125" style="372" customWidth="1"/>
    <col min="25" max="25" width="9.81640625" style="373" customWidth="1"/>
    <col min="26" max="26" width="9.81640625" style="372"/>
    <col min="27" max="27" width="9.81640625" style="373"/>
    <col min="28" max="16384" width="9.81640625" style="372"/>
  </cols>
  <sheetData>
    <row r="1" spans="1:27" ht="15.75" customHeight="1">
      <c r="A1" s="370" t="s">
        <v>155</v>
      </c>
      <c r="B1" s="371" t="s">
        <v>156</v>
      </c>
      <c r="E1" s="373"/>
      <c r="J1" s="373"/>
    </row>
    <row r="2" spans="1:27" ht="15.75" customHeight="1">
      <c r="A2" s="370" t="s">
        <v>157</v>
      </c>
      <c r="B2" s="379"/>
      <c r="E2" s="373"/>
      <c r="J2" s="373"/>
    </row>
    <row r="3" spans="1:27" ht="15.75" customHeight="1">
      <c r="A3" s="380">
        <f>'803841(KARIMA)'!W4</f>
        <v>803841</v>
      </c>
      <c r="B3" s="381">
        <f>'803841(KARIMA)'!AB7</f>
        <v>1535</v>
      </c>
      <c r="C3" s="382">
        <f>'803841(KARIMA)'!AN67</f>
        <v>4.3900441839999997</v>
      </c>
      <c r="D3" s="673">
        <f>C3*B3</f>
        <v>6738.7178224399995</v>
      </c>
      <c r="E3" s="674"/>
      <c r="G3" s="383"/>
      <c r="H3" s="384"/>
      <c r="I3" s="385"/>
      <c r="J3" s="385"/>
      <c r="K3" s="377"/>
      <c r="L3" s="386"/>
      <c r="M3" s="377"/>
      <c r="O3" s="377"/>
      <c r="P3" s="373"/>
      <c r="Q3" s="372"/>
      <c r="AA3" s="372"/>
    </row>
    <row r="4" spans="1:27" ht="15.75" customHeight="1">
      <c r="A4" s="387">
        <f>'803841(XS01)'!W4</f>
        <v>803841</v>
      </c>
      <c r="B4" s="388">
        <f>'803841(XS01)'!AB7</f>
        <v>2140</v>
      </c>
      <c r="C4" s="389">
        <f>'803841(XS01)'!AN67</f>
        <v>4.3505431839999993</v>
      </c>
      <c r="D4" s="675">
        <f>C4*B4</f>
        <v>9310.1624137599993</v>
      </c>
      <c r="E4" s="676"/>
      <c r="G4" s="383"/>
      <c r="H4" s="384"/>
      <c r="I4" s="385"/>
      <c r="J4" s="385"/>
      <c r="K4" s="377"/>
      <c r="L4" s="386"/>
      <c r="M4" s="377"/>
      <c r="O4" s="377"/>
      <c r="P4" s="373"/>
      <c r="Q4" s="372"/>
      <c r="AA4" s="372"/>
    </row>
    <row r="5" spans="1:27" ht="15.75" customHeight="1">
      <c r="A5" s="387">
        <f>'803841(XS01)(Neon)'!W4</f>
        <v>803841</v>
      </c>
      <c r="B5" s="388">
        <f>'803841(XS01)(Neon)'!AB7</f>
        <v>1220</v>
      </c>
      <c r="C5" s="389">
        <f>'803841(XS01)(Neon)'!AN67</f>
        <v>4.4032111839999999</v>
      </c>
      <c r="D5" s="675">
        <f>C5*B5</f>
        <v>5371.9176444799996</v>
      </c>
      <c r="E5" s="676"/>
      <c r="G5" s="383"/>
      <c r="H5" s="384"/>
      <c r="I5" s="385"/>
      <c r="J5" s="385"/>
      <c r="K5" s="377"/>
      <c r="L5" s="386"/>
      <c r="M5" s="377"/>
      <c r="O5" s="377"/>
      <c r="P5" s="373"/>
      <c r="Q5" s="372"/>
      <c r="AA5" s="372"/>
    </row>
    <row r="6" spans="1:27" ht="15.75" customHeight="1">
      <c r="A6" s="390" t="str">
        <f>'803871-803877'!W4</f>
        <v>803877-71</v>
      </c>
      <c r="B6" s="391">
        <f>'803871-803877'!AB7</f>
        <v>1535</v>
      </c>
      <c r="C6" s="392">
        <f>'803871-803877'!AN67</f>
        <v>4.8140215839999998</v>
      </c>
      <c r="D6" s="677">
        <f>C6*B6</f>
        <v>7389.5231314399998</v>
      </c>
      <c r="E6" s="678"/>
      <c r="G6" s="383"/>
      <c r="H6" s="384"/>
      <c r="I6" s="385"/>
      <c r="J6" s="385"/>
      <c r="K6" s="377"/>
      <c r="L6" s="386"/>
      <c r="M6" s="377"/>
      <c r="O6" s="377"/>
      <c r="P6" s="373"/>
      <c r="Q6" s="372"/>
      <c r="AA6" s="372"/>
    </row>
    <row r="7" spans="1:27" ht="15.75" customHeight="1">
      <c r="A7" s="393" t="s">
        <v>158</v>
      </c>
      <c r="B7" s="391">
        <f>SUM(B3:B6)</f>
        <v>6430</v>
      </c>
      <c r="C7" s="392">
        <f>D7/B7</f>
        <v>4.4806097997076204</v>
      </c>
      <c r="D7" s="671">
        <f>SUM(D3:E6)</f>
        <v>28810.321012119999</v>
      </c>
      <c r="E7" s="672"/>
      <c r="G7" s="383"/>
      <c r="H7" s="384"/>
      <c r="I7" s="385"/>
      <c r="J7" s="385"/>
      <c r="K7" s="377"/>
      <c r="L7" s="386"/>
      <c r="M7" s="377"/>
      <c r="O7" s="377"/>
      <c r="P7" s="373"/>
      <c r="Q7" s="372"/>
      <c r="AA7" s="372"/>
    </row>
    <row r="8" spans="1:27" ht="15.75" customHeight="1" thickBot="1">
      <c r="A8" s="394"/>
      <c r="B8" s="394"/>
      <c r="C8" s="395"/>
      <c r="E8" s="396"/>
      <c r="F8" s="397"/>
      <c r="G8" s="385"/>
      <c r="J8" s="383"/>
      <c r="K8" s="385"/>
      <c r="L8" s="397"/>
      <c r="M8" s="377"/>
      <c r="O8" s="377"/>
      <c r="P8" s="377"/>
      <c r="Q8" s="377"/>
      <c r="R8" s="398"/>
    </row>
    <row r="9" spans="1:27" ht="15.75" customHeight="1" thickBot="1">
      <c r="A9" s="399" t="s">
        <v>159</v>
      </c>
      <c r="B9" s="400" t="s">
        <v>160</v>
      </c>
      <c r="C9" s="401" t="s">
        <v>161</v>
      </c>
      <c r="D9" s="679" t="s">
        <v>162</v>
      </c>
      <c r="E9" s="680"/>
      <c r="F9" s="402" t="s">
        <v>163</v>
      </c>
      <c r="G9" s="403" t="s">
        <v>164</v>
      </c>
      <c r="H9" s="681" t="s">
        <v>165</v>
      </c>
      <c r="I9" s="682"/>
      <c r="J9" s="681" t="s">
        <v>166</v>
      </c>
      <c r="K9" s="683"/>
      <c r="M9" s="373"/>
      <c r="N9" s="377" t="s">
        <v>167</v>
      </c>
      <c r="O9" s="404"/>
      <c r="P9" s="404"/>
      <c r="Q9" s="405"/>
      <c r="R9" s="404"/>
      <c r="S9" s="404"/>
    </row>
    <row r="10" spans="1:27" ht="15.75" customHeight="1">
      <c r="A10" s="406"/>
      <c r="B10" s="407"/>
      <c r="C10" s="408" t="e">
        <f>D10/B10</f>
        <v>#DIV/0!</v>
      </c>
      <c r="D10" s="409"/>
      <c r="E10" s="410"/>
      <c r="F10" s="411">
        <v>-0.3357</v>
      </c>
      <c r="G10" s="412">
        <f>SUM(D10:E10)*F10</f>
        <v>0</v>
      </c>
      <c r="H10" s="413"/>
      <c r="I10" s="414"/>
      <c r="J10" s="415"/>
      <c r="K10" s="416"/>
      <c r="M10" s="373"/>
      <c r="O10" s="404"/>
      <c r="P10" s="404"/>
      <c r="Q10" s="405"/>
      <c r="R10" s="404"/>
      <c r="S10" s="404"/>
    </row>
    <row r="11" spans="1:27" ht="15.75" hidden="1" customHeight="1">
      <c r="A11" s="417"/>
      <c r="B11" s="418"/>
      <c r="C11" s="419" t="e">
        <f t="shared" ref="C11:C21" si="0">D11/B11</f>
        <v>#DIV/0!</v>
      </c>
      <c r="D11" s="420"/>
      <c r="E11" s="421"/>
      <c r="F11" s="422"/>
      <c r="G11" s="423"/>
      <c r="H11" s="424"/>
      <c r="I11" s="425"/>
      <c r="J11" s="426"/>
      <c r="K11" s="427"/>
      <c r="M11" s="373"/>
      <c r="O11" s="404"/>
      <c r="P11" s="404"/>
      <c r="Q11" s="405"/>
      <c r="R11" s="404"/>
      <c r="S11" s="404"/>
    </row>
    <row r="12" spans="1:27" ht="15.75" hidden="1" customHeight="1">
      <c r="A12" s="428"/>
      <c r="B12" s="429"/>
      <c r="C12" s="430" t="e">
        <f t="shared" si="0"/>
        <v>#DIV/0!</v>
      </c>
      <c r="D12" s="431"/>
      <c r="E12" s="432"/>
      <c r="F12" s="433"/>
      <c r="G12" s="434"/>
      <c r="H12" s="435"/>
      <c r="I12" s="436"/>
      <c r="J12" s="437"/>
      <c r="K12" s="438"/>
      <c r="M12" s="373"/>
      <c r="O12" s="404"/>
      <c r="P12" s="404"/>
      <c r="Q12" s="405"/>
      <c r="R12" s="404"/>
      <c r="S12" s="404"/>
    </row>
    <row r="13" spans="1:27" ht="15.75" hidden="1" customHeight="1">
      <c r="A13" s="428"/>
      <c r="B13" s="429"/>
      <c r="C13" s="430" t="e">
        <f t="shared" si="0"/>
        <v>#DIV/0!</v>
      </c>
      <c r="D13" s="431"/>
      <c r="E13" s="432"/>
      <c r="F13" s="433"/>
      <c r="G13" s="434"/>
      <c r="H13" s="435"/>
      <c r="I13" s="436"/>
      <c r="J13" s="437"/>
      <c r="K13" s="438"/>
      <c r="M13" s="373"/>
      <c r="O13" s="404"/>
      <c r="P13" s="404"/>
      <c r="Q13" s="405"/>
      <c r="R13" s="404"/>
      <c r="S13" s="404"/>
    </row>
    <row r="14" spans="1:27" ht="15.75" hidden="1" customHeight="1">
      <c r="A14" s="417"/>
      <c r="B14" s="418"/>
      <c r="C14" s="419" t="e">
        <f t="shared" si="0"/>
        <v>#DIV/0!</v>
      </c>
      <c r="D14" s="439"/>
      <c r="E14" s="421"/>
      <c r="F14" s="422"/>
      <c r="G14" s="423"/>
      <c r="H14" s="424"/>
      <c r="I14" s="425"/>
      <c r="J14" s="440"/>
      <c r="K14" s="427"/>
      <c r="M14" s="373"/>
      <c r="O14" s="404"/>
      <c r="P14" s="404"/>
      <c r="Q14" s="405"/>
      <c r="R14" s="404"/>
      <c r="S14" s="404"/>
    </row>
    <row r="15" spans="1:27" ht="15.75" hidden="1" customHeight="1">
      <c r="A15" s="428"/>
      <c r="B15" s="429"/>
      <c r="C15" s="430" t="e">
        <f t="shared" si="0"/>
        <v>#DIV/0!</v>
      </c>
      <c r="D15" s="441"/>
      <c r="E15" s="432"/>
      <c r="F15" s="433"/>
      <c r="G15" s="434"/>
      <c r="H15" s="435"/>
      <c r="I15" s="436"/>
      <c r="J15" s="442"/>
      <c r="K15" s="438"/>
      <c r="M15" s="373"/>
      <c r="O15" s="404"/>
      <c r="P15" s="404"/>
      <c r="Q15" s="405"/>
      <c r="R15" s="404"/>
      <c r="S15" s="404"/>
    </row>
    <row r="16" spans="1:27" ht="15.75" hidden="1" customHeight="1">
      <c r="A16" s="428"/>
      <c r="B16" s="429"/>
      <c r="C16" s="430" t="e">
        <f t="shared" si="0"/>
        <v>#DIV/0!</v>
      </c>
      <c r="D16" s="441"/>
      <c r="E16" s="432"/>
      <c r="F16" s="433"/>
      <c r="G16" s="434"/>
      <c r="H16" s="435"/>
      <c r="I16" s="436"/>
      <c r="J16" s="442"/>
      <c r="K16" s="438"/>
      <c r="M16" s="373"/>
      <c r="O16" s="404"/>
      <c r="P16" s="404"/>
      <c r="Q16" s="405"/>
      <c r="R16" s="404"/>
      <c r="S16" s="404"/>
    </row>
    <row r="17" spans="1:29" ht="15.75" hidden="1" customHeight="1">
      <c r="A17" s="428"/>
      <c r="B17" s="429"/>
      <c r="C17" s="430" t="e">
        <f t="shared" si="0"/>
        <v>#DIV/0!</v>
      </c>
      <c r="D17" s="441"/>
      <c r="E17" s="432"/>
      <c r="F17" s="433"/>
      <c r="G17" s="434"/>
      <c r="H17" s="435"/>
      <c r="I17" s="436"/>
      <c r="J17" s="442"/>
      <c r="K17" s="438"/>
      <c r="M17" s="373"/>
      <c r="O17" s="404"/>
      <c r="P17" s="404"/>
      <c r="Q17" s="405"/>
      <c r="R17" s="404"/>
      <c r="S17" s="404"/>
    </row>
    <row r="18" spans="1:29" ht="15.75" hidden="1" customHeight="1">
      <c r="A18" s="428"/>
      <c r="B18" s="429"/>
      <c r="C18" s="430" t="e">
        <f t="shared" si="0"/>
        <v>#DIV/0!</v>
      </c>
      <c r="D18" s="441"/>
      <c r="E18" s="432"/>
      <c r="F18" s="433"/>
      <c r="G18" s="434"/>
      <c r="H18" s="435"/>
      <c r="I18" s="436"/>
      <c r="J18" s="442"/>
      <c r="K18" s="438"/>
      <c r="M18" s="373"/>
      <c r="O18" s="404"/>
      <c r="P18" s="404"/>
      <c r="Q18" s="405"/>
      <c r="R18" s="404"/>
      <c r="S18" s="404"/>
    </row>
    <row r="19" spans="1:29" ht="15.75" hidden="1" customHeight="1">
      <c r="A19" s="428"/>
      <c r="B19" s="429"/>
      <c r="C19" s="430" t="e">
        <f t="shared" si="0"/>
        <v>#DIV/0!</v>
      </c>
      <c r="D19" s="441"/>
      <c r="E19" s="432"/>
      <c r="F19" s="433"/>
      <c r="G19" s="434"/>
      <c r="H19" s="435"/>
      <c r="I19" s="436"/>
      <c r="J19" s="442"/>
      <c r="K19" s="438"/>
      <c r="M19" s="373"/>
      <c r="O19" s="404"/>
      <c r="P19" s="404"/>
      <c r="Q19" s="405"/>
      <c r="R19" s="404"/>
      <c r="S19" s="404"/>
    </row>
    <row r="20" spans="1:29" ht="15.75" customHeight="1">
      <c r="A20" s="417"/>
      <c r="B20" s="418"/>
      <c r="C20" s="430" t="e">
        <f t="shared" si="0"/>
        <v>#DIV/0!</v>
      </c>
      <c r="D20" s="441"/>
      <c r="E20" s="432"/>
      <c r="F20" s="433"/>
      <c r="G20" s="434"/>
      <c r="H20" s="435"/>
      <c r="I20" s="436"/>
      <c r="J20" s="443"/>
      <c r="K20" s="438"/>
      <c r="M20" s="373"/>
      <c r="O20" s="404"/>
      <c r="P20" s="404"/>
      <c r="Q20" s="405"/>
      <c r="R20" s="404"/>
      <c r="S20" s="404"/>
    </row>
    <row r="21" spans="1:29" ht="15.75" customHeight="1" thickBot="1">
      <c r="A21" s="444"/>
      <c r="B21" s="445">
        <f>SUM(B10:B20)</f>
        <v>0</v>
      </c>
      <c r="C21" s="446" t="e">
        <f t="shared" si="0"/>
        <v>#DIV/0!</v>
      </c>
      <c r="D21" s="447">
        <f>SUM(D10:E20)</f>
        <v>0</v>
      </c>
      <c r="E21" s="448"/>
      <c r="F21" s="449" t="e">
        <f>G21/D21</f>
        <v>#DIV/0!</v>
      </c>
      <c r="G21" s="450">
        <f>M85</f>
        <v>0</v>
      </c>
      <c r="H21" s="451"/>
      <c r="I21" s="452"/>
      <c r="J21" s="453"/>
      <c r="K21" s="454"/>
      <c r="M21" s="373"/>
      <c r="O21" s="404"/>
      <c r="P21" s="404"/>
      <c r="Q21" s="405"/>
      <c r="R21" s="404"/>
      <c r="S21" s="404"/>
    </row>
    <row r="22" spans="1:29" ht="15.75" customHeight="1">
      <c r="Q22" s="405"/>
      <c r="T22" s="455">
        <v>44530</v>
      </c>
      <c r="V22" s="455">
        <v>43799</v>
      </c>
      <c r="X22" s="455">
        <v>42643</v>
      </c>
      <c r="Z22" s="456">
        <v>42369</v>
      </c>
      <c r="AB22" s="457"/>
    </row>
    <row r="23" spans="1:29" ht="15.75" customHeight="1" thickBot="1">
      <c r="A23" s="458" t="s">
        <v>168</v>
      </c>
      <c r="B23" s="458"/>
      <c r="C23" s="458" t="s">
        <v>169</v>
      </c>
      <c r="D23" s="459" t="s">
        <v>170</v>
      </c>
      <c r="E23" s="459" t="s">
        <v>171</v>
      </c>
      <c r="F23" s="460" t="s">
        <v>172</v>
      </c>
      <c r="G23" s="461" t="s">
        <v>173</v>
      </c>
      <c r="H23" s="462" t="s">
        <v>174</v>
      </c>
      <c r="I23" s="463" t="s">
        <v>175</v>
      </c>
      <c r="J23" s="464" t="s">
        <v>176</v>
      </c>
      <c r="K23" s="465"/>
      <c r="L23" s="466" t="s">
        <v>172</v>
      </c>
      <c r="M23" s="467" t="s">
        <v>173</v>
      </c>
      <c r="N23" s="468" t="s">
        <v>174</v>
      </c>
      <c r="O23" s="469" t="s">
        <v>177</v>
      </c>
      <c r="P23" s="470" t="s">
        <v>178</v>
      </c>
      <c r="Q23" s="470" t="s">
        <v>179</v>
      </c>
      <c r="R23" s="470" t="s">
        <v>180</v>
      </c>
      <c r="S23" s="471" t="s">
        <v>175</v>
      </c>
      <c r="T23" s="376"/>
      <c r="U23" s="372">
        <v>1194.3</v>
      </c>
      <c r="V23" s="373"/>
      <c r="W23" s="372">
        <v>1079.3</v>
      </c>
      <c r="X23" s="373"/>
      <c r="Y23" s="372">
        <v>1096.3</v>
      </c>
      <c r="Z23" s="373"/>
      <c r="AA23" s="372">
        <v>1099.2</v>
      </c>
      <c r="AB23" s="373"/>
      <c r="AC23" s="372">
        <v>1341.9</v>
      </c>
    </row>
    <row r="24" spans="1:29" ht="15.75" customHeight="1">
      <c r="A24" s="472" t="str">
        <f>'803841(KARIMA)'!W11</f>
        <v>HY K&amp;D</v>
      </c>
      <c r="B24" s="472" t="str">
        <f>'803841(KARIMA)'!Y11</f>
        <v>BODY</v>
      </c>
      <c r="C24" s="473" t="str">
        <f>'803841(KARIMA)'!V11</f>
        <v>KARIMA 201</v>
      </c>
      <c r="D24" s="474">
        <f>'803841(KARIMA)'!AM11</f>
        <v>0.23940000000000003</v>
      </c>
      <c r="E24" s="475">
        <f>D24*$B$3</f>
        <v>367.47900000000004</v>
      </c>
      <c r="F24" s="476">
        <f>'803841(KARIMA)'!AE11</f>
        <v>2.65</v>
      </c>
      <c r="G24" s="477">
        <f t="shared" ref="G24:G28" si="1">F24*E24</f>
        <v>973.8193500000001</v>
      </c>
      <c r="H24" s="478">
        <f>G24/$B$3</f>
        <v>0.63441000000000003</v>
      </c>
      <c r="I24" s="479">
        <f>I31/D7</f>
        <v>0.15381997472835177</v>
      </c>
      <c r="J24" s="480" t="e">
        <f t="shared" ref="J24:J28" si="2">SUM(K24:K24)/$B$21</f>
        <v>#DIV/0!</v>
      </c>
      <c r="K24" s="481"/>
      <c r="L24" s="482"/>
      <c r="M24" s="483">
        <f>L24*K24</f>
        <v>0</v>
      </c>
      <c r="N24" s="484" t="e">
        <f t="shared" ref="N24:N84" si="3">M24/$B$21</f>
        <v>#DIV/0!</v>
      </c>
      <c r="O24" s="485">
        <f t="shared" ref="O24:O28" si="4">SUM(P24:R24)</f>
        <v>0</v>
      </c>
      <c r="P24" s="486"/>
      <c r="Q24" s="486"/>
      <c r="R24" s="486"/>
      <c r="S24" s="487" t="e">
        <f>SUM(M24:M31)/D21</f>
        <v>#DIV/0!</v>
      </c>
      <c r="T24" s="376"/>
      <c r="U24" s="372"/>
      <c r="V24" s="373"/>
      <c r="W24" s="372"/>
      <c r="X24" s="373"/>
      <c r="Y24" s="372" t="s">
        <v>181</v>
      </c>
      <c r="Z24" s="373"/>
      <c r="AA24" s="372"/>
      <c r="AB24" s="373"/>
    </row>
    <row r="25" spans="1:29" ht="15.75" customHeight="1">
      <c r="A25" s="488" t="str">
        <f>'803841(XS01)'!W11</f>
        <v xml:space="preserve">Guangzhou Xinsheng </v>
      </c>
      <c r="B25" s="488" t="str">
        <f>'803841(XS01)'!Y11</f>
        <v>BODY</v>
      </c>
      <c r="C25" s="489" t="str">
        <f>'803841(XS01)'!V11</f>
        <v>XS01</v>
      </c>
      <c r="D25" s="490">
        <f>'803841(XS01)'!AM11</f>
        <v>0.23940000000000003</v>
      </c>
      <c r="E25" s="491">
        <f>D25*$B$4</f>
        <v>512.31600000000003</v>
      </c>
      <c r="F25" s="501">
        <f>'803841(XS01)'!AE11</f>
        <v>2.5</v>
      </c>
      <c r="G25" s="493">
        <f>F25*E25</f>
        <v>1280.79</v>
      </c>
      <c r="H25" s="478">
        <f>G25/$B$4</f>
        <v>0.59850000000000003</v>
      </c>
      <c r="I25" s="494"/>
      <c r="J25" s="480" t="e">
        <f>SUM(K25:K25)/$B$21</f>
        <v>#DIV/0!</v>
      </c>
      <c r="K25" s="495"/>
      <c r="L25" s="496"/>
      <c r="M25" s="497">
        <f>L25*K25</f>
        <v>0</v>
      </c>
      <c r="N25" s="484" t="e">
        <f>M25/$B$21</f>
        <v>#DIV/0!</v>
      </c>
      <c r="O25" s="498">
        <f>SUM(P25:R25)</f>
        <v>0</v>
      </c>
      <c r="P25" s="499"/>
      <c r="Q25" s="499"/>
      <c r="R25" s="499"/>
      <c r="S25" s="500" t="e">
        <v>#DIV/0!</v>
      </c>
      <c r="T25" s="376"/>
      <c r="U25" s="372"/>
      <c r="V25" s="373"/>
      <c r="W25" s="372"/>
      <c r="X25" s="373"/>
      <c r="Y25" s="372"/>
      <c r="Z25" s="373"/>
      <c r="AA25" s="372"/>
      <c r="AB25" s="373"/>
    </row>
    <row r="26" spans="1:29" ht="15.75" customHeight="1">
      <c r="A26" s="488" t="str">
        <f>'803841(XS01)(Neon)'!W11</f>
        <v xml:space="preserve">Guangzhou Xinsheng </v>
      </c>
      <c r="B26" s="488" t="str">
        <f>'803841(XS01)(Neon)'!Y11</f>
        <v>BODY</v>
      </c>
      <c r="C26" s="489" t="str">
        <f>'803841(XS01)(Neon)'!V11</f>
        <v>XS01</v>
      </c>
      <c r="D26" s="490">
        <f>'803841(XS01)(Neon)'!AM11</f>
        <v>0.23940000000000003</v>
      </c>
      <c r="E26" s="491">
        <f>D26*$B$5</f>
        <v>292.06800000000004</v>
      </c>
      <c r="F26" s="501">
        <f>'803841(XS01)(Neon)'!AE11</f>
        <v>2.7</v>
      </c>
      <c r="G26" s="493">
        <f>F26*E26</f>
        <v>788.58360000000016</v>
      </c>
      <c r="H26" s="478">
        <f>G26/$B$5</f>
        <v>0.64638000000000018</v>
      </c>
      <c r="I26" s="494"/>
      <c r="J26" s="480" t="e">
        <f>SUM(K26:K26)/$B$21</f>
        <v>#DIV/0!</v>
      </c>
      <c r="K26" s="495"/>
      <c r="L26" s="496"/>
      <c r="M26" s="497">
        <f>L26*K26</f>
        <v>0</v>
      </c>
      <c r="N26" s="484" t="e">
        <f>M26/$B$21</f>
        <v>#DIV/0!</v>
      </c>
      <c r="O26" s="498">
        <f>SUM(P26:R26)</f>
        <v>0</v>
      </c>
      <c r="P26" s="499"/>
      <c r="Q26" s="499"/>
      <c r="R26" s="499"/>
      <c r="S26" s="500" t="e">
        <v>#DIV/0!</v>
      </c>
      <c r="T26" s="376"/>
      <c r="U26" s="372"/>
      <c r="V26" s="373"/>
      <c r="W26" s="372"/>
      <c r="X26" s="373"/>
      <c r="Y26" s="372"/>
      <c r="Z26" s="373"/>
      <c r="AA26" s="372"/>
      <c r="AB26" s="373"/>
    </row>
    <row r="27" spans="1:29" ht="15.75" customHeight="1">
      <c r="A27" s="488" t="str">
        <f>'803871-803877'!W11</f>
        <v>YH</v>
      </c>
      <c r="B27" s="488" t="str">
        <f>'803871-803877'!Y11</f>
        <v>BODY</v>
      </c>
      <c r="C27" s="489" t="str">
        <f>'803871-803877'!V11</f>
        <v>KARIMA 201</v>
      </c>
      <c r="D27" s="490">
        <f>'803871-803877'!AM11</f>
        <v>0.23940000000000003</v>
      </c>
      <c r="E27" s="491">
        <f>D27*$B$6</f>
        <v>367.47900000000004</v>
      </c>
      <c r="F27" s="501">
        <f>'803841(XS01)(Neon)'!AE11</f>
        <v>2.7</v>
      </c>
      <c r="G27" s="493">
        <f>F27*E27</f>
        <v>992.19330000000014</v>
      </c>
      <c r="H27" s="478">
        <f>G27/$B$6</f>
        <v>0.64638000000000007</v>
      </c>
      <c r="I27" s="494"/>
      <c r="J27" s="480" t="e">
        <f>SUM(K27:K27)/$B$21</f>
        <v>#DIV/0!</v>
      </c>
      <c r="K27" s="495"/>
      <c r="L27" s="496"/>
      <c r="M27" s="497">
        <f>L27*K27</f>
        <v>0</v>
      </c>
      <c r="N27" s="484" t="e">
        <f>M27/$B$21</f>
        <v>#DIV/0!</v>
      </c>
      <c r="O27" s="498">
        <f>SUM(P27:R27)</f>
        <v>0</v>
      </c>
      <c r="P27" s="499"/>
      <c r="Q27" s="499"/>
      <c r="R27" s="499"/>
      <c r="S27" s="500" t="e">
        <v>#DIV/0!</v>
      </c>
      <c r="T27" s="376"/>
      <c r="U27" s="372"/>
      <c r="V27" s="373"/>
      <c r="W27" s="372"/>
      <c r="X27" s="373"/>
      <c r="Y27" s="372" t="s">
        <v>182</v>
      </c>
      <c r="Z27" s="373"/>
      <c r="AA27" s="372"/>
      <c r="AB27" s="373"/>
    </row>
    <row r="28" spans="1:29" ht="15.75" customHeight="1">
      <c r="A28" s="488" t="str">
        <f>'803841(KARIMA)'!W12</f>
        <v>Knitextile.</v>
      </c>
      <c r="B28" s="488" t="str">
        <f>'803841(KARIMA)'!Y12</f>
        <v>LINING</v>
      </c>
      <c r="C28" s="489" t="str">
        <f>'803841(KARIMA)'!V12</f>
        <v>KA-79</v>
      </c>
      <c r="D28" s="490">
        <f>'803841(KARIMA)'!AM12</f>
        <v>8.2159999999999997E-2</v>
      </c>
      <c r="E28" s="491">
        <f>D28*$B$7</f>
        <v>528.28879999999992</v>
      </c>
      <c r="F28" s="492">
        <f>'803841(KARIMA)'!AE12</f>
        <v>0.75</v>
      </c>
      <c r="G28" s="493">
        <f t="shared" si="1"/>
        <v>396.21659999999997</v>
      </c>
      <c r="H28" s="478">
        <f>G28/$B$7</f>
        <v>6.1619999999999994E-2</v>
      </c>
      <c r="I28" s="494"/>
      <c r="J28" s="480" t="e">
        <f t="shared" si="2"/>
        <v>#DIV/0!</v>
      </c>
      <c r="K28" s="495"/>
      <c r="L28" s="496"/>
      <c r="M28" s="497">
        <f t="shared" ref="M28" si="5">L28*K28</f>
        <v>0</v>
      </c>
      <c r="N28" s="484" t="e">
        <f t="shared" si="3"/>
        <v>#DIV/0!</v>
      </c>
      <c r="O28" s="498">
        <f t="shared" si="4"/>
        <v>0</v>
      </c>
      <c r="P28" s="499"/>
      <c r="Q28" s="499"/>
      <c r="R28" s="499"/>
      <c r="S28" s="500" t="e">
        <v>#DIV/0!</v>
      </c>
      <c r="T28" s="376"/>
      <c r="U28" s="372"/>
      <c r="V28" s="373"/>
      <c r="W28" s="372"/>
      <c r="X28" s="373"/>
      <c r="Y28" s="372"/>
      <c r="Z28" s="373"/>
      <c r="AA28" s="372"/>
      <c r="AB28" s="373"/>
    </row>
    <row r="29" spans="1:29" ht="15.75" customHeight="1">
      <c r="A29" s="488"/>
      <c r="B29" s="488"/>
      <c r="C29" s="489"/>
      <c r="D29" s="490"/>
      <c r="E29" s="502"/>
      <c r="F29" s="501"/>
      <c r="G29" s="493"/>
      <c r="H29" s="478"/>
      <c r="I29" s="494"/>
      <c r="J29" s="480"/>
      <c r="K29" s="495"/>
      <c r="L29" s="496"/>
      <c r="M29" s="497"/>
      <c r="N29" s="484"/>
      <c r="O29" s="498"/>
      <c r="P29" s="499"/>
      <c r="Q29" s="499"/>
      <c r="R29" s="499"/>
      <c r="S29" s="500"/>
      <c r="T29" s="376"/>
      <c r="U29" s="372"/>
      <c r="V29" s="373"/>
      <c r="W29" s="372"/>
      <c r="X29" s="373"/>
      <c r="Y29" s="372"/>
      <c r="Z29" s="373"/>
      <c r="AA29" s="372"/>
      <c r="AB29" s="373"/>
    </row>
    <row r="30" spans="1:29" ht="15.75" customHeight="1">
      <c r="A30" s="503"/>
      <c r="B30" s="503"/>
      <c r="C30" s="504"/>
      <c r="D30" s="505"/>
      <c r="E30" s="502"/>
      <c r="F30" s="492"/>
      <c r="G30" s="493"/>
      <c r="H30" s="478"/>
      <c r="I30" s="506"/>
      <c r="J30" s="480"/>
      <c r="K30" s="507"/>
      <c r="L30" s="508"/>
      <c r="M30" s="509"/>
      <c r="N30" s="484"/>
      <c r="O30" s="498"/>
      <c r="P30" s="510"/>
      <c r="Q30" s="510"/>
      <c r="R30" s="510"/>
      <c r="S30" s="511"/>
      <c r="T30" s="376"/>
      <c r="U30" s="372"/>
      <c r="V30" s="373"/>
      <c r="W30" s="372"/>
      <c r="X30" s="373"/>
      <c r="Y30" s="372"/>
      <c r="Z30" s="373"/>
      <c r="AA30" s="372"/>
      <c r="AB30" s="373"/>
    </row>
    <row r="31" spans="1:29" s="523" customFormat="1" ht="15.75" customHeight="1">
      <c r="A31" s="512"/>
      <c r="B31" s="512"/>
      <c r="C31" s="513"/>
      <c r="D31" s="514"/>
      <c r="E31" s="515"/>
      <c r="F31" s="516">
        <f>SUM(F24:F30)</f>
        <v>11.3</v>
      </c>
      <c r="G31" s="517"/>
      <c r="H31" s="516">
        <f>I31/B7</f>
        <v>0.68920728615863147</v>
      </c>
      <c r="I31" s="518">
        <f>SUM(G24:G31)</f>
        <v>4431.6028500000002</v>
      </c>
      <c r="J31" s="519"/>
      <c r="K31" s="515"/>
      <c r="L31" s="516"/>
      <c r="M31" s="517"/>
      <c r="N31" s="520" t="e">
        <f>SUM(N24:N30)</f>
        <v>#DIV/0!</v>
      </c>
      <c r="O31" s="521"/>
      <c r="P31" s="521"/>
      <c r="Q31" s="521"/>
      <c r="R31" s="521"/>
      <c r="S31" s="518">
        <f>SUM(M24:M31)</f>
        <v>0</v>
      </c>
      <c r="T31" s="522"/>
      <c r="V31" s="524"/>
      <c r="X31" s="524"/>
      <c r="Z31" s="524"/>
      <c r="AB31" s="524"/>
    </row>
    <row r="32" spans="1:29" ht="15.75" customHeight="1">
      <c r="A32" s="488" t="str">
        <f>'803841(KARIMA)'!X19</f>
        <v>선오</v>
      </c>
      <c r="B32" s="488" t="str">
        <f>'803841(KARIMA)'!Z19</f>
        <v xml:space="preserve">THREAD </v>
      </c>
      <c r="C32" s="525">
        <f>'803841(KARIMA)'!V19</f>
        <v>0</v>
      </c>
      <c r="D32" s="490">
        <f>'803841(KARIMA)'!AK19</f>
        <v>1</v>
      </c>
      <c r="E32" s="491">
        <f>D32*$B$7</f>
        <v>6430</v>
      </c>
      <c r="F32" s="501">
        <f>'803841(KARIMA)'!AD19</f>
        <v>0.1031</v>
      </c>
      <c r="G32" s="526">
        <f>F32*E32</f>
        <v>662.93299999999999</v>
      </c>
      <c r="H32" s="527">
        <f>G32/$B$7</f>
        <v>0.1031</v>
      </c>
      <c r="I32" s="494">
        <f>I64/D7</f>
        <v>0.22387601715040953</v>
      </c>
      <c r="J32" s="669" t="e">
        <f>SUM(K32:K34)/$B$21</f>
        <v>#DIV/0!</v>
      </c>
      <c r="K32" s="495"/>
      <c r="L32" s="496" t="e">
        <f>M32/K32</f>
        <v>#DIV/0!</v>
      </c>
      <c r="M32" s="497">
        <f>T32+V32+X32</f>
        <v>0</v>
      </c>
      <c r="N32" s="528" t="e">
        <f t="shared" si="3"/>
        <v>#DIV/0!</v>
      </c>
      <c r="O32" s="529">
        <f t="shared" ref="O32" si="6">SUM(P32:R32)</f>
        <v>0</v>
      </c>
      <c r="P32" s="499"/>
      <c r="Q32" s="499"/>
      <c r="R32" s="499"/>
      <c r="S32" s="530" t="e">
        <f>SUM(M32:M64)/D21</f>
        <v>#DIV/0!</v>
      </c>
      <c r="T32" s="376">
        <f>U32/$U$23</f>
        <v>0</v>
      </c>
      <c r="U32" s="372"/>
      <c r="V32" s="373">
        <f t="shared" ref="V32:V65" si="7">W32/$W$23</f>
        <v>0</v>
      </c>
      <c r="W32" s="372"/>
      <c r="X32" s="373">
        <f>Y32/$Y$23</f>
        <v>0</v>
      </c>
      <c r="Y32" s="372"/>
      <c r="Z32" s="373">
        <f t="shared" ref="Z32" si="8">AA32/$AA$23</f>
        <v>0</v>
      </c>
      <c r="AA32" s="372"/>
      <c r="AB32" s="373">
        <f t="shared" ref="AB32" si="9">AC32/$AC$23</f>
        <v>0</v>
      </c>
    </row>
    <row r="33" spans="1:28" ht="15.75" customHeight="1">
      <c r="A33" s="488" t="str">
        <f>'803841(KARIMA)'!X20</f>
        <v>Yibei</v>
      </c>
      <c r="B33" s="488" t="str">
        <f>'803841(KARIMA)'!Z20</f>
        <v xml:space="preserve">BRA CUP </v>
      </c>
      <c r="C33" s="525" t="str">
        <f>'803841(KARIMA)'!V20</f>
        <v>CU029</v>
      </c>
      <c r="D33" s="490">
        <f>'803841(KARIMA)'!AK20</f>
        <v>1.03</v>
      </c>
      <c r="E33" s="491">
        <f t="shared" ref="E33:E45" si="10">D33*$B$7</f>
        <v>6622.9000000000005</v>
      </c>
      <c r="F33" s="501">
        <f>'803841(KARIMA)'!AD20</f>
        <v>0.35</v>
      </c>
      <c r="G33" s="526">
        <f t="shared" ref="G33:G45" si="11">F33*E33</f>
        <v>2318.0149999999999</v>
      </c>
      <c r="H33" s="527">
        <f t="shared" ref="H33:H45" si="12">G33/$B$7</f>
        <v>0.36049999999999999</v>
      </c>
      <c r="I33" s="531"/>
      <c r="J33" s="669" t="e">
        <f t="shared" ref="J33:J45" si="13">SUM(K33:K35)/$B$21</f>
        <v>#DIV/0!</v>
      </c>
      <c r="K33" s="495"/>
      <c r="L33" s="496" t="e">
        <f t="shared" ref="L33:L45" si="14">M33/K33</f>
        <v>#DIV/0!</v>
      </c>
      <c r="M33" s="497">
        <f t="shared" ref="M33:M45" si="15">T33+V33+X33</f>
        <v>0</v>
      </c>
      <c r="N33" s="528" t="e">
        <f t="shared" ref="N33:N45" si="16">M33/$B$21</f>
        <v>#DIV/0!</v>
      </c>
      <c r="O33" s="529">
        <f t="shared" ref="O33:O45" si="17">SUM(P33:R33)</f>
        <v>0</v>
      </c>
      <c r="P33" s="499"/>
      <c r="Q33" s="499"/>
      <c r="R33" s="499"/>
      <c r="S33" s="530" t="e">
        <f>SUM(M33:M65)/D22</f>
        <v>#DIV/0!</v>
      </c>
      <c r="T33" s="376">
        <f>U33/$U$23</f>
        <v>0</v>
      </c>
      <c r="U33" s="372"/>
      <c r="V33" s="373"/>
      <c r="W33" s="372"/>
      <c r="X33" s="373"/>
      <c r="Y33" s="372"/>
      <c r="Z33" s="373"/>
      <c r="AA33" s="372"/>
      <c r="AB33" s="373"/>
    </row>
    <row r="34" spans="1:28" ht="15.5" customHeight="1">
      <c r="A34" s="488" t="str">
        <f>'803841(KARIMA)'!X21</f>
        <v>삼성 고무</v>
      </c>
      <c r="B34" s="488" t="str">
        <f>'803841(KARIMA)'!Z21</f>
        <v>RAW RUBBER 10mm X 0.6mm</v>
      </c>
      <c r="C34" s="525" t="str">
        <f>'803841(KARIMA)'!V21</f>
        <v>RAW RUBBER</v>
      </c>
      <c r="D34" s="490">
        <f>'803841(KARIMA)'!AK21</f>
        <v>1.17</v>
      </c>
      <c r="E34" s="491">
        <f t="shared" si="10"/>
        <v>7523.0999999999995</v>
      </c>
      <c r="F34" s="501">
        <f>'803841(KARIMA)'!AD21</f>
        <v>2.7552000000000004E-2</v>
      </c>
      <c r="G34" s="526">
        <f t="shared" si="11"/>
        <v>207.27645120000003</v>
      </c>
      <c r="H34" s="527">
        <f t="shared" si="12"/>
        <v>3.2235840000000002E-2</v>
      </c>
      <c r="I34" s="531"/>
      <c r="J34" s="669" t="e">
        <f t="shared" si="13"/>
        <v>#DIV/0!</v>
      </c>
      <c r="K34" s="495"/>
      <c r="L34" s="496" t="e">
        <f t="shared" si="14"/>
        <v>#DIV/0!</v>
      </c>
      <c r="M34" s="497">
        <f t="shared" si="15"/>
        <v>0</v>
      </c>
      <c r="N34" s="528" t="e">
        <f t="shared" si="16"/>
        <v>#DIV/0!</v>
      </c>
      <c r="O34" s="529">
        <f t="shared" si="17"/>
        <v>0</v>
      </c>
      <c r="P34" s="499"/>
      <c r="Q34" s="499"/>
      <c r="R34" s="499"/>
      <c r="S34" s="530" t="e">
        <f>SUM(M34:M65)/D23</f>
        <v>#VALUE!</v>
      </c>
      <c r="T34" s="376"/>
      <c r="U34" s="372"/>
      <c r="V34" s="373">
        <f t="shared" si="7"/>
        <v>0</v>
      </c>
      <c r="W34" s="372"/>
      <c r="X34" s="373">
        <f t="shared" ref="X34:X65" si="18">Y34/$Y$23</f>
        <v>0</v>
      </c>
      <c r="Y34" s="372"/>
      <c r="Z34" s="373"/>
      <c r="AA34" s="372"/>
      <c r="AB34" s="373"/>
    </row>
    <row r="35" spans="1:28" ht="15.75" customHeight="1">
      <c r="A35" s="488" t="str">
        <f>'803841(KARIMA)'!X22</f>
        <v>삼성 고무</v>
      </c>
      <c r="B35" s="488" t="str">
        <f>'803841(KARIMA)'!Z22</f>
        <v>RAW RUBBER 8mm X 0.6mm</v>
      </c>
      <c r="C35" s="525" t="str">
        <f>'803841(KARIMA)'!V22</f>
        <v>RAW RUBBER</v>
      </c>
      <c r="D35" s="490">
        <f>'803841(KARIMA)'!AK22</f>
        <v>1.8</v>
      </c>
      <c r="E35" s="491">
        <f t="shared" si="10"/>
        <v>11574</v>
      </c>
      <c r="F35" s="501">
        <f>'803841(KARIMA)'!AD22</f>
        <v>2.1952000000000003E-2</v>
      </c>
      <c r="G35" s="526">
        <f t="shared" si="11"/>
        <v>254.07244800000004</v>
      </c>
      <c r="H35" s="527">
        <f t="shared" si="12"/>
        <v>3.9513600000000003E-2</v>
      </c>
      <c r="I35" s="531"/>
      <c r="J35" s="669" t="e">
        <f t="shared" si="13"/>
        <v>#DIV/0!</v>
      </c>
      <c r="K35" s="495"/>
      <c r="L35" s="496" t="e">
        <f t="shared" si="14"/>
        <v>#DIV/0!</v>
      </c>
      <c r="M35" s="497">
        <f t="shared" si="15"/>
        <v>0</v>
      </c>
      <c r="N35" s="528" t="e">
        <f t="shared" si="16"/>
        <v>#DIV/0!</v>
      </c>
      <c r="O35" s="529">
        <f t="shared" si="17"/>
        <v>0</v>
      </c>
      <c r="P35" s="499"/>
      <c r="Q35" s="499"/>
      <c r="R35" s="499"/>
      <c r="S35" s="530">
        <f>SUM(M35:M65)/D24</f>
        <v>0</v>
      </c>
      <c r="T35" s="376">
        <f t="shared" ref="T35:T65" si="19">U35/$U$23</f>
        <v>0</v>
      </c>
      <c r="U35" s="372"/>
      <c r="V35" s="373">
        <f t="shared" si="7"/>
        <v>0</v>
      </c>
      <c r="W35" s="372"/>
      <c r="X35" s="373">
        <f t="shared" si="18"/>
        <v>0</v>
      </c>
      <c r="Y35" s="372"/>
      <c r="Z35" s="373"/>
      <c r="AA35" s="372"/>
      <c r="AB35" s="373"/>
    </row>
    <row r="36" spans="1:28" ht="15.75" customHeight="1">
      <c r="A36" s="488" t="str">
        <f>'803841(KARIMA)'!X23</f>
        <v>삼성 고무</v>
      </c>
      <c r="B36" s="488" t="str">
        <f>'803841(KARIMA)'!Z23</f>
        <v>RAW RUBBER 12.7mm X 0.6mm</v>
      </c>
      <c r="C36" s="525" t="str">
        <f>'803841(KARIMA)'!V23</f>
        <v>RAW RUBBER</v>
      </c>
      <c r="D36" s="490">
        <f>'803841(KARIMA)'!AK23</f>
        <v>0</v>
      </c>
      <c r="E36" s="491">
        <f t="shared" si="10"/>
        <v>0</v>
      </c>
      <c r="F36" s="501">
        <f>'803841(KARIMA)'!AD23</f>
        <v>3.304E-2</v>
      </c>
      <c r="G36" s="526">
        <f t="shared" si="11"/>
        <v>0</v>
      </c>
      <c r="H36" s="527">
        <f t="shared" si="12"/>
        <v>0</v>
      </c>
      <c r="I36" s="531"/>
      <c r="J36" s="669" t="e">
        <f t="shared" si="13"/>
        <v>#DIV/0!</v>
      </c>
      <c r="K36" s="495"/>
      <c r="L36" s="496" t="e">
        <f t="shared" si="14"/>
        <v>#DIV/0!</v>
      </c>
      <c r="M36" s="497">
        <f t="shared" si="15"/>
        <v>0</v>
      </c>
      <c r="N36" s="528" t="e">
        <f t="shared" si="16"/>
        <v>#DIV/0!</v>
      </c>
      <c r="O36" s="529">
        <f t="shared" si="17"/>
        <v>0</v>
      </c>
      <c r="P36" s="499"/>
      <c r="Q36" s="499"/>
      <c r="R36" s="499"/>
      <c r="S36" s="530">
        <f>SUM(M36:M66)/D28</f>
        <v>0</v>
      </c>
      <c r="T36" s="376">
        <f t="shared" si="19"/>
        <v>0</v>
      </c>
      <c r="U36" s="372"/>
      <c r="V36" s="373">
        <f t="shared" si="7"/>
        <v>0</v>
      </c>
      <c r="W36" s="372"/>
      <c r="X36" s="373">
        <f t="shared" si="18"/>
        <v>0</v>
      </c>
      <c r="Y36" s="372"/>
      <c r="Z36" s="373"/>
      <c r="AA36" s="372"/>
      <c r="AB36" s="373"/>
    </row>
    <row r="37" spans="1:28" ht="15.75" customHeight="1">
      <c r="A37" s="488" t="str">
        <f>'803841(KARIMA)'!X24</f>
        <v>훠시즌</v>
      </c>
      <c r="B37" s="488" t="str">
        <f>'803841(KARIMA)'!Z24</f>
        <v xml:space="preserve">Metal Ring </v>
      </c>
      <c r="C37" s="525">
        <f>'803841(KARIMA)'!V24</f>
        <v>0</v>
      </c>
      <c r="D37" s="490">
        <f>'803841(KARIMA)'!AK24</f>
        <v>1.03</v>
      </c>
      <c r="E37" s="491">
        <f t="shared" si="10"/>
        <v>6622.9000000000005</v>
      </c>
      <c r="F37" s="501">
        <f>'803841(KARIMA)'!AD24</f>
        <v>0</v>
      </c>
      <c r="G37" s="526">
        <f t="shared" si="11"/>
        <v>0</v>
      </c>
      <c r="H37" s="527">
        <f t="shared" si="12"/>
        <v>0</v>
      </c>
      <c r="I37" s="531"/>
      <c r="J37" s="669" t="e">
        <f t="shared" si="13"/>
        <v>#DIV/0!</v>
      </c>
      <c r="K37" s="495"/>
      <c r="L37" s="496" t="e">
        <f t="shared" si="14"/>
        <v>#DIV/0!</v>
      </c>
      <c r="M37" s="497">
        <f t="shared" si="15"/>
        <v>0</v>
      </c>
      <c r="N37" s="528" t="e">
        <f t="shared" si="16"/>
        <v>#DIV/0!</v>
      </c>
      <c r="O37" s="529">
        <f t="shared" si="17"/>
        <v>0</v>
      </c>
      <c r="P37" s="499"/>
      <c r="Q37" s="499"/>
      <c r="R37" s="499"/>
      <c r="S37" s="530">
        <f>SUM(M37:M67)/D25</f>
        <v>0</v>
      </c>
      <c r="T37" s="376">
        <f t="shared" si="19"/>
        <v>0</v>
      </c>
      <c r="U37" s="372"/>
      <c r="V37" s="373">
        <f t="shared" si="7"/>
        <v>0</v>
      </c>
      <c r="W37" s="372"/>
      <c r="X37" s="373">
        <f t="shared" si="18"/>
        <v>0</v>
      </c>
      <c r="Y37" s="372"/>
      <c r="Z37" s="373"/>
      <c r="AA37" s="372"/>
      <c r="AB37" s="373"/>
    </row>
    <row r="38" spans="1:28" ht="15.75" customHeight="1">
      <c r="A38" s="488" t="str">
        <f>'803841(KARIMA)'!X25</f>
        <v>훠시즌</v>
      </c>
      <c r="B38" s="488" t="str">
        <f>'803841(KARIMA)'!Z25</f>
        <v xml:space="preserve">Metal Slider </v>
      </c>
      <c r="C38" s="525">
        <f>'803841(KARIMA)'!V25</f>
        <v>0</v>
      </c>
      <c r="D38" s="490">
        <f>'803841(KARIMA)'!AK25</f>
        <v>1.03</v>
      </c>
      <c r="E38" s="491">
        <f t="shared" si="10"/>
        <v>6622.9000000000005</v>
      </c>
      <c r="F38" s="501">
        <f>'803841(KARIMA)'!AD25</f>
        <v>0</v>
      </c>
      <c r="G38" s="526">
        <f t="shared" si="11"/>
        <v>0</v>
      </c>
      <c r="H38" s="527">
        <f t="shared" si="12"/>
        <v>0</v>
      </c>
      <c r="I38" s="531"/>
      <c r="J38" s="669" t="e">
        <f t="shared" si="13"/>
        <v>#DIV/0!</v>
      </c>
      <c r="K38" s="495"/>
      <c r="L38" s="496" t="e">
        <f t="shared" si="14"/>
        <v>#DIV/0!</v>
      </c>
      <c r="M38" s="497">
        <f t="shared" si="15"/>
        <v>0</v>
      </c>
      <c r="N38" s="528" t="e">
        <f t="shared" si="16"/>
        <v>#DIV/0!</v>
      </c>
      <c r="O38" s="529">
        <f t="shared" si="17"/>
        <v>0</v>
      </c>
      <c r="P38" s="499"/>
      <c r="Q38" s="499"/>
      <c r="R38" s="499"/>
      <c r="S38" s="530" t="e">
        <f>SUM(M38:M68)/#REF!</f>
        <v>#REF!</v>
      </c>
      <c r="T38" s="376">
        <f t="shared" si="19"/>
        <v>0</v>
      </c>
      <c r="U38" s="372"/>
      <c r="V38" s="373">
        <f t="shared" si="7"/>
        <v>0</v>
      </c>
      <c r="W38" s="372"/>
      <c r="X38" s="373">
        <f t="shared" si="18"/>
        <v>0</v>
      </c>
      <c r="Y38" s="372"/>
      <c r="Z38" s="373"/>
      <c r="AA38" s="372"/>
      <c r="AB38" s="373"/>
    </row>
    <row r="39" spans="1:28" ht="15.75" customHeight="1">
      <c r="A39" s="488" t="str">
        <f>'803841(KARIMA)'!X26</f>
        <v>훠시즌</v>
      </c>
      <c r="B39" s="488" t="str">
        <f>'803841(KARIMA)'!Z26</f>
        <v>Metal G-Hook</v>
      </c>
      <c r="C39" s="525">
        <f>'803841(KARIMA)'!V26</f>
        <v>0</v>
      </c>
      <c r="D39" s="490">
        <f>'803841(KARIMA)'!AK26</f>
        <v>1.03</v>
      </c>
      <c r="E39" s="491">
        <f t="shared" si="10"/>
        <v>6622.9000000000005</v>
      </c>
      <c r="F39" s="501">
        <f>'803841(KARIMA)'!AD26</f>
        <v>0</v>
      </c>
      <c r="G39" s="526">
        <f t="shared" si="11"/>
        <v>0</v>
      </c>
      <c r="H39" s="527">
        <f t="shared" si="12"/>
        <v>0</v>
      </c>
      <c r="I39" s="531"/>
      <c r="J39" s="669" t="e">
        <f t="shared" si="13"/>
        <v>#DIV/0!</v>
      </c>
      <c r="K39" s="495"/>
      <c r="L39" s="496" t="e">
        <f t="shared" si="14"/>
        <v>#DIV/0!</v>
      </c>
      <c r="M39" s="497">
        <f t="shared" si="15"/>
        <v>0</v>
      </c>
      <c r="N39" s="528" t="e">
        <f t="shared" si="16"/>
        <v>#DIV/0!</v>
      </c>
      <c r="O39" s="529">
        <f t="shared" si="17"/>
        <v>0</v>
      </c>
      <c r="P39" s="499"/>
      <c r="Q39" s="499"/>
      <c r="R39" s="499"/>
      <c r="S39" s="530">
        <f>SUM(M39:M69)/D26</f>
        <v>0</v>
      </c>
      <c r="T39" s="376">
        <f t="shared" si="19"/>
        <v>0</v>
      </c>
      <c r="U39" s="372"/>
      <c r="V39" s="373">
        <f t="shared" si="7"/>
        <v>0</v>
      </c>
      <c r="W39" s="372"/>
      <c r="X39" s="373">
        <f t="shared" si="18"/>
        <v>0</v>
      </c>
      <c r="Y39" s="372"/>
      <c r="Z39" s="373"/>
      <c r="AA39" s="372"/>
      <c r="AB39" s="373"/>
    </row>
    <row r="40" spans="1:28" ht="15.75" customHeight="1">
      <c r="A40" s="488" t="str">
        <f>'803841(KARIMA)'!X27</f>
        <v>선오</v>
      </c>
      <c r="B40" s="488" t="str">
        <f>'803841(KARIMA)'!Z27</f>
        <v>Bra Elastic Picot Edge 3/4"</v>
      </c>
      <c r="C40" s="525">
        <f>'803841(KARIMA)'!V27</f>
        <v>0</v>
      </c>
      <c r="D40" s="490">
        <f>'803841(KARIMA)'!AK27</f>
        <v>0</v>
      </c>
      <c r="E40" s="491">
        <f t="shared" si="10"/>
        <v>0</v>
      </c>
      <c r="F40" s="501">
        <f>'803841(KARIMA)'!AD27</f>
        <v>0.17727272727272728</v>
      </c>
      <c r="G40" s="526">
        <f t="shared" si="11"/>
        <v>0</v>
      </c>
      <c r="H40" s="527">
        <f t="shared" si="12"/>
        <v>0</v>
      </c>
      <c r="I40" s="531"/>
      <c r="J40" s="669" t="e">
        <f t="shared" si="13"/>
        <v>#DIV/0!</v>
      </c>
      <c r="K40" s="495"/>
      <c r="L40" s="496" t="e">
        <f t="shared" si="14"/>
        <v>#DIV/0!</v>
      </c>
      <c r="M40" s="497">
        <f t="shared" si="15"/>
        <v>0</v>
      </c>
      <c r="N40" s="528" t="e">
        <f t="shared" si="16"/>
        <v>#DIV/0!</v>
      </c>
      <c r="O40" s="529">
        <f t="shared" si="17"/>
        <v>0</v>
      </c>
      <c r="P40" s="499"/>
      <c r="Q40" s="499"/>
      <c r="R40" s="499"/>
      <c r="S40" s="530" t="e">
        <f>SUM(M40:M70)/#REF!</f>
        <v>#REF!</v>
      </c>
      <c r="T40" s="376"/>
      <c r="U40" s="372"/>
      <c r="V40" s="373"/>
      <c r="W40" s="372"/>
      <c r="X40" s="373"/>
      <c r="Y40" s="372"/>
      <c r="Z40" s="373"/>
      <c r="AA40" s="372"/>
      <c r="AB40" s="373"/>
    </row>
    <row r="41" spans="1:28" ht="15.75" customHeight="1">
      <c r="A41" s="488" t="str">
        <f>'803841(KARIMA)'!X28</f>
        <v>선오</v>
      </c>
      <c r="B41" s="488" t="str">
        <f>'803841(KARIMA)'!Z28</f>
        <v>Bra Elastic Picot Edge 1"</v>
      </c>
      <c r="C41" s="525">
        <f>'803841(KARIMA)'!V28</f>
        <v>0</v>
      </c>
      <c r="D41" s="490">
        <f>'803841(KARIMA)'!AK28</f>
        <v>0.22000000000000003</v>
      </c>
      <c r="E41" s="491">
        <f t="shared" si="10"/>
        <v>1414.6000000000001</v>
      </c>
      <c r="F41" s="501">
        <f>'803841(KARIMA)'!AD28</f>
        <v>0.26363636363636361</v>
      </c>
      <c r="G41" s="526">
        <f t="shared" si="11"/>
        <v>372.94</v>
      </c>
      <c r="H41" s="527">
        <f t="shared" si="12"/>
        <v>5.8000000000000003E-2</v>
      </c>
      <c r="I41" s="531"/>
      <c r="J41" s="669" t="e">
        <f t="shared" si="13"/>
        <v>#DIV/0!</v>
      </c>
      <c r="K41" s="495"/>
      <c r="L41" s="496" t="e">
        <f t="shared" si="14"/>
        <v>#DIV/0!</v>
      </c>
      <c r="M41" s="497">
        <f t="shared" si="15"/>
        <v>0</v>
      </c>
      <c r="N41" s="528" t="e">
        <f t="shared" si="16"/>
        <v>#DIV/0!</v>
      </c>
      <c r="O41" s="529">
        <f t="shared" si="17"/>
        <v>0</v>
      </c>
      <c r="P41" s="499"/>
      <c r="Q41" s="499"/>
      <c r="R41" s="499"/>
      <c r="S41" s="530">
        <f>SUM(M41:M71)/D27</f>
        <v>0</v>
      </c>
      <c r="T41" s="376">
        <f t="shared" si="19"/>
        <v>0</v>
      </c>
      <c r="U41" s="372"/>
      <c r="V41" s="373">
        <f t="shared" si="7"/>
        <v>0</v>
      </c>
      <c r="W41" s="372"/>
      <c r="X41" s="373">
        <f t="shared" si="18"/>
        <v>0</v>
      </c>
      <c r="Y41" s="372"/>
      <c r="Z41" s="373"/>
      <c r="AA41" s="372"/>
      <c r="AB41" s="373"/>
    </row>
    <row r="42" spans="1:28" ht="15.75" customHeight="1">
      <c r="A42" s="488" t="str">
        <f>'803841(KARIMA)'!X29</f>
        <v>선오</v>
      </c>
      <c r="B42" s="488" t="str">
        <f>'803841(KARIMA)'!Z29</f>
        <v>mobilon tape 1/4" x 0.15mm side shirring</v>
      </c>
      <c r="C42" s="525">
        <f>'803841(KARIMA)'!V29</f>
        <v>0</v>
      </c>
      <c r="D42" s="490">
        <f>'803841(KARIMA)'!AK29</f>
        <v>0.22000000000000003</v>
      </c>
      <c r="E42" s="491">
        <f t="shared" si="10"/>
        <v>1414.6000000000001</v>
      </c>
      <c r="F42" s="501">
        <f>'803841(KARIMA)'!AD29</f>
        <v>2.9000000000000001E-2</v>
      </c>
      <c r="G42" s="526">
        <f t="shared" si="11"/>
        <v>41.023400000000009</v>
      </c>
      <c r="H42" s="527">
        <f t="shared" si="12"/>
        <v>6.3800000000000011E-3</v>
      </c>
      <c r="I42" s="531"/>
      <c r="J42" s="669" t="e">
        <f t="shared" si="13"/>
        <v>#DIV/0!</v>
      </c>
      <c r="K42" s="495"/>
      <c r="L42" s="496" t="e">
        <f t="shared" si="14"/>
        <v>#DIV/0!</v>
      </c>
      <c r="M42" s="497">
        <f t="shared" si="15"/>
        <v>0</v>
      </c>
      <c r="N42" s="528" t="e">
        <f t="shared" si="16"/>
        <v>#DIV/0!</v>
      </c>
      <c r="O42" s="529">
        <f t="shared" si="17"/>
        <v>0</v>
      </c>
      <c r="P42" s="499"/>
      <c r="Q42" s="499"/>
      <c r="R42" s="499"/>
      <c r="S42" s="530" t="e">
        <f>SUM(M42:M72)/#REF!</f>
        <v>#REF!</v>
      </c>
      <c r="T42" s="376">
        <f t="shared" si="19"/>
        <v>0</v>
      </c>
      <c r="U42" s="372"/>
      <c r="V42" s="373">
        <f t="shared" si="7"/>
        <v>0</v>
      </c>
      <c r="W42" s="372"/>
      <c r="X42" s="373">
        <f t="shared" si="18"/>
        <v>0</v>
      </c>
      <c r="Y42" s="372"/>
      <c r="Z42" s="373"/>
      <c r="AA42" s="372"/>
      <c r="AB42" s="373"/>
    </row>
    <row r="43" spans="1:28" ht="15.5" customHeight="1">
      <c r="A43" s="488" t="str">
        <f>'803841(KARIMA)'!X30</f>
        <v>선오</v>
      </c>
      <c r="B43" s="488" t="str">
        <f>'803841(KARIMA)'!Z30</f>
        <v>1/4" twill tape at CF V</v>
      </c>
      <c r="C43" s="525" t="str">
        <f>'803841(KARIMA)'!V30</f>
        <v>POLY TAPE</v>
      </c>
      <c r="D43" s="490">
        <f>'803841(KARIMA)'!AK30</f>
        <v>0</v>
      </c>
      <c r="E43" s="491">
        <f t="shared" si="10"/>
        <v>0</v>
      </c>
      <c r="F43" s="501">
        <f>'803841(KARIMA)'!AD30</f>
        <v>1.6E-2</v>
      </c>
      <c r="G43" s="526">
        <f t="shared" si="11"/>
        <v>0</v>
      </c>
      <c r="H43" s="527">
        <f t="shared" si="12"/>
        <v>0</v>
      </c>
      <c r="I43" s="531"/>
      <c r="J43" s="669" t="e">
        <f t="shared" si="13"/>
        <v>#DIV/0!</v>
      </c>
      <c r="K43" s="495"/>
      <c r="L43" s="496" t="e">
        <f t="shared" si="14"/>
        <v>#DIV/0!</v>
      </c>
      <c r="M43" s="497">
        <f t="shared" si="15"/>
        <v>0</v>
      </c>
      <c r="N43" s="528" t="e">
        <f t="shared" si="16"/>
        <v>#DIV/0!</v>
      </c>
      <c r="O43" s="529">
        <f t="shared" si="17"/>
        <v>0</v>
      </c>
      <c r="P43" s="499"/>
      <c r="Q43" s="499"/>
      <c r="R43" s="499"/>
      <c r="S43" s="530" t="e">
        <f t="shared" ref="S43:S45" si="20">SUM(M43:M73)/D29</f>
        <v>#DIV/0!</v>
      </c>
      <c r="T43" s="376">
        <f t="shared" si="19"/>
        <v>0</v>
      </c>
      <c r="U43" s="372"/>
      <c r="V43" s="373">
        <f t="shared" si="7"/>
        <v>0</v>
      </c>
      <c r="W43" s="372"/>
      <c r="X43" s="373">
        <f t="shared" si="18"/>
        <v>0</v>
      </c>
      <c r="Y43" s="372"/>
      <c r="Z43" s="373"/>
      <c r="AA43" s="372"/>
      <c r="AB43" s="373"/>
    </row>
    <row r="44" spans="1:28" ht="15.75" customHeight="1">
      <c r="A44" s="488" t="str">
        <f>'803841(KARIMA)'!X31</f>
        <v>선오</v>
      </c>
      <c r="B44" s="488" t="str">
        <f>'803841(KARIMA)'!Z31</f>
        <v>BONE&amp;CASING</v>
      </c>
      <c r="C44" s="525">
        <f>'803841(KARIMA)'!V31</f>
        <v>0</v>
      </c>
      <c r="D44" s="490">
        <f>'803841(KARIMA)'!AK31</f>
        <v>1.03</v>
      </c>
      <c r="E44" s="491">
        <f t="shared" si="10"/>
        <v>6622.9000000000005</v>
      </c>
      <c r="F44" s="501">
        <f>'803841(KARIMA)'!AD31</f>
        <v>0.20909090909090908</v>
      </c>
      <c r="G44" s="526">
        <f t="shared" si="11"/>
        <v>1384.7881818181818</v>
      </c>
      <c r="H44" s="527">
        <f t="shared" si="12"/>
        <v>0.21536363636363637</v>
      </c>
      <c r="I44" s="531"/>
      <c r="J44" s="669" t="e">
        <f t="shared" si="13"/>
        <v>#DIV/0!</v>
      </c>
      <c r="K44" s="495"/>
      <c r="L44" s="496" t="e">
        <f t="shared" si="14"/>
        <v>#DIV/0!</v>
      </c>
      <c r="M44" s="497">
        <f t="shared" si="15"/>
        <v>0</v>
      </c>
      <c r="N44" s="528" t="e">
        <f t="shared" si="16"/>
        <v>#DIV/0!</v>
      </c>
      <c r="O44" s="529">
        <f t="shared" si="17"/>
        <v>0</v>
      </c>
      <c r="P44" s="499"/>
      <c r="Q44" s="499"/>
      <c r="R44" s="499"/>
      <c r="S44" s="530" t="e">
        <f t="shared" si="20"/>
        <v>#DIV/0!</v>
      </c>
      <c r="T44" s="376">
        <f t="shared" si="19"/>
        <v>0</v>
      </c>
      <c r="U44" s="372"/>
      <c r="V44" s="373">
        <f t="shared" si="7"/>
        <v>0</v>
      </c>
      <c r="W44" s="372"/>
      <c r="X44" s="373">
        <f t="shared" si="18"/>
        <v>0</v>
      </c>
      <c r="Y44" s="372"/>
      <c r="Z44" s="373"/>
      <c r="AA44" s="372"/>
      <c r="AB44" s="373"/>
    </row>
    <row r="45" spans="1:28" ht="15.75" customHeight="1">
      <c r="A45" s="488" t="str">
        <f>'803841(KARIMA)'!X32</f>
        <v>선오</v>
      </c>
      <c r="B45" s="488" t="str">
        <f>'803841(KARIMA)'!Z32</f>
        <v>3/4" 19mm</v>
      </c>
      <c r="C45" s="525" t="str">
        <f>'803841(KARIMA)'!V32</f>
        <v>BRA TAPE</v>
      </c>
      <c r="D45" s="490">
        <f>'803841(KARIMA)'!AK32</f>
        <v>1.03</v>
      </c>
      <c r="E45" s="491">
        <f t="shared" si="10"/>
        <v>6622.9000000000005</v>
      </c>
      <c r="F45" s="501">
        <f>'803841(KARIMA)'!AD32</f>
        <v>0.02</v>
      </c>
      <c r="G45" s="526">
        <f t="shared" si="11"/>
        <v>132.45800000000003</v>
      </c>
      <c r="H45" s="527">
        <f t="shared" si="12"/>
        <v>2.0600000000000004E-2</v>
      </c>
      <c r="I45" s="531"/>
      <c r="J45" s="669" t="e">
        <f t="shared" si="13"/>
        <v>#DIV/0!</v>
      </c>
      <c r="K45" s="495"/>
      <c r="L45" s="496" t="e">
        <f t="shared" si="14"/>
        <v>#DIV/0!</v>
      </c>
      <c r="M45" s="497">
        <f t="shared" si="15"/>
        <v>0</v>
      </c>
      <c r="N45" s="528" t="e">
        <f t="shared" si="16"/>
        <v>#DIV/0!</v>
      </c>
      <c r="O45" s="529">
        <f t="shared" si="17"/>
        <v>0</v>
      </c>
      <c r="P45" s="499"/>
      <c r="Q45" s="499"/>
      <c r="R45" s="499"/>
      <c r="S45" s="530" t="e">
        <f t="shared" si="20"/>
        <v>#DIV/0!</v>
      </c>
      <c r="T45" s="376"/>
      <c r="U45" s="372"/>
      <c r="V45" s="373"/>
      <c r="W45" s="372"/>
      <c r="X45" s="373"/>
      <c r="Y45" s="372"/>
      <c r="Z45" s="373"/>
      <c r="AA45" s="372"/>
      <c r="AB45" s="373"/>
    </row>
    <row r="46" spans="1:28" ht="15.75" hidden="1" customHeight="1">
      <c r="A46" s="488"/>
      <c r="B46" s="488"/>
      <c r="C46" s="525"/>
      <c r="D46" s="490"/>
      <c r="E46" s="491"/>
      <c r="F46" s="501"/>
      <c r="G46" s="526"/>
      <c r="H46" s="527"/>
      <c r="I46" s="531"/>
      <c r="J46" s="480"/>
      <c r="K46" s="533"/>
      <c r="L46" s="508"/>
      <c r="M46" s="509"/>
      <c r="N46" s="484"/>
      <c r="O46" s="498"/>
      <c r="P46" s="510"/>
      <c r="Q46" s="510"/>
      <c r="R46" s="510"/>
      <c r="S46" s="532"/>
      <c r="T46" s="376"/>
      <c r="U46" s="372"/>
      <c r="V46" s="373"/>
      <c r="W46" s="372"/>
      <c r="X46" s="373"/>
      <c r="Y46" s="372"/>
      <c r="Z46" s="373"/>
      <c r="AA46" s="372"/>
      <c r="AB46" s="373"/>
    </row>
    <row r="47" spans="1:28" ht="15.75" hidden="1" customHeight="1">
      <c r="A47" s="488"/>
      <c r="B47" s="488"/>
      <c r="C47" s="525"/>
      <c r="D47" s="490"/>
      <c r="E47" s="491"/>
      <c r="F47" s="501"/>
      <c r="G47" s="526"/>
      <c r="H47" s="527"/>
      <c r="I47" s="531"/>
      <c r="J47" s="480" t="e">
        <f t="shared" ref="J47" si="21">SUM(K47:K47)/$B$21</f>
        <v>#DIV/0!</v>
      </c>
      <c r="K47" s="507"/>
      <c r="L47" s="508" t="e">
        <f>M47/K47</f>
        <v>#DIV/0!</v>
      </c>
      <c r="M47" s="509"/>
      <c r="N47" s="484" t="e">
        <f t="shared" si="3"/>
        <v>#DIV/0!</v>
      </c>
      <c r="O47" s="498">
        <f t="shared" ref="O47:O65" si="22">SUM(P47:R47)</f>
        <v>0</v>
      </c>
      <c r="P47" s="510"/>
      <c r="Q47" s="510"/>
      <c r="R47" s="510"/>
      <c r="S47" s="532"/>
      <c r="T47" s="376">
        <f t="shared" si="19"/>
        <v>0</v>
      </c>
      <c r="U47" s="372"/>
      <c r="V47" s="373">
        <f t="shared" si="7"/>
        <v>0</v>
      </c>
      <c r="W47" s="372"/>
      <c r="X47" s="373">
        <f t="shared" si="18"/>
        <v>0</v>
      </c>
      <c r="Y47" s="372"/>
      <c r="Z47" s="373">
        <f t="shared" ref="Z47:Z65" si="23">AA47/$AA$23</f>
        <v>0</v>
      </c>
      <c r="AA47" s="372"/>
      <c r="AB47" s="373">
        <f t="shared" ref="AB47:AB65" si="24">AC47/$AC$23</f>
        <v>0</v>
      </c>
    </row>
    <row r="48" spans="1:28" ht="15.75" customHeight="1">
      <c r="A48" s="488"/>
      <c r="B48" s="488"/>
      <c r="C48" s="525"/>
      <c r="D48" s="490"/>
      <c r="E48" s="491"/>
      <c r="F48" s="501"/>
      <c r="G48" s="526"/>
      <c r="H48" s="527"/>
      <c r="I48" s="531"/>
      <c r="J48" s="480"/>
      <c r="K48" s="507"/>
      <c r="L48" s="508"/>
      <c r="M48" s="509"/>
      <c r="N48" s="484"/>
      <c r="O48" s="498"/>
      <c r="P48" s="510"/>
      <c r="Q48" s="510"/>
      <c r="R48" s="510"/>
      <c r="S48" s="532"/>
      <c r="T48" s="376"/>
      <c r="U48" s="372"/>
      <c r="V48" s="373"/>
      <c r="W48" s="372"/>
      <c r="X48" s="373"/>
      <c r="Y48" s="372"/>
      <c r="Z48" s="373"/>
      <c r="AA48" s="372"/>
      <c r="AB48" s="373"/>
    </row>
    <row r="49" spans="1:28" ht="15.75" customHeight="1">
      <c r="A49" s="488" t="str">
        <f>'803841(KARIMA)'!X37</f>
        <v>NEXGEN</v>
      </c>
      <c r="B49" s="488" t="str">
        <f>'803841(KARIMA)'!Z37</f>
        <v>TPU LABEL(BRAND/SIZE/CO/CONTENT/CARE)</v>
      </c>
      <c r="C49" s="525" t="str">
        <f>'803841(KARIMA)'!V37</f>
        <v>MAU-BTM-CARELBL</v>
      </c>
      <c r="D49" s="490">
        <f>'803841(KARIMA)'!AK37</f>
        <v>1.1000000000000001</v>
      </c>
      <c r="E49" s="491">
        <f t="shared" ref="E49:E62" si="25">D49*$B$7</f>
        <v>7073.0000000000009</v>
      </c>
      <c r="F49" s="501">
        <f>'803841(KARIMA)'!AD37</f>
        <v>1.4500000000000001E-2</v>
      </c>
      <c r="G49" s="526">
        <f t="shared" ref="G49" si="26">F49*E49</f>
        <v>102.55850000000002</v>
      </c>
      <c r="H49" s="527">
        <f t="shared" ref="H49:H62" si="27">G49/$B$7</f>
        <v>1.5950000000000002E-2</v>
      </c>
      <c r="I49" s="531"/>
      <c r="J49" s="669" t="e">
        <f t="shared" ref="J49:J53" si="28">SUM(K49:K51)/$B$21</f>
        <v>#DIV/0!</v>
      </c>
      <c r="K49" s="495"/>
      <c r="L49" s="496" t="e">
        <f t="shared" ref="L49:L53" si="29">M49/K49</f>
        <v>#DIV/0!</v>
      </c>
      <c r="M49" s="497">
        <f t="shared" ref="M49:M53" si="30">T49+V49+X49</f>
        <v>0</v>
      </c>
      <c r="N49" s="528" t="e">
        <f t="shared" ref="N49:N53" si="31">M49/$B$21</f>
        <v>#DIV/0!</v>
      </c>
      <c r="O49" s="529">
        <f t="shared" ref="O49:O53" si="32">SUM(P49:R49)</f>
        <v>0</v>
      </c>
      <c r="P49" s="499"/>
      <c r="Q49" s="499"/>
      <c r="R49" s="499"/>
      <c r="S49" s="530">
        <f>SUM(M49:M79)/D35</f>
        <v>0</v>
      </c>
      <c r="T49" s="376"/>
      <c r="U49" s="372"/>
      <c r="V49" s="373"/>
      <c r="W49" s="372"/>
      <c r="X49" s="373"/>
      <c r="Y49" s="372"/>
      <c r="Z49" s="373"/>
      <c r="AA49" s="372"/>
      <c r="AB49" s="373"/>
    </row>
    <row r="50" spans="1:28" ht="15.75" customHeight="1">
      <c r="A50" s="488" t="str">
        <f>'803841(KARIMA)'!X38</f>
        <v>NEXGEN</v>
      </c>
      <c r="B50" s="488" t="str">
        <f>'803841(KARIMA)'!Z38</f>
        <v xml:space="preserve">PRIMARY HANG TAG </v>
      </c>
      <c r="C50" s="525" t="str">
        <f>'803841(KARIMA)'!V38</f>
        <v>MAU-TWO-PART</v>
      </c>
      <c r="D50" s="490">
        <f>'803841(KARIMA)'!AK38</f>
        <v>1.02</v>
      </c>
      <c r="E50" s="491">
        <f t="shared" si="25"/>
        <v>6558.6</v>
      </c>
      <c r="F50" s="501">
        <f>'803841(KARIMA)'!AD38</f>
        <v>1.09E-2</v>
      </c>
      <c r="G50" s="526">
        <f t="shared" ref="G50:G53" si="33">F50*E50</f>
        <v>71.488740000000007</v>
      </c>
      <c r="H50" s="527">
        <f t="shared" si="27"/>
        <v>1.1118000000000001E-2</v>
      </c>
      <c r="I50" s="531"/>
      <c r="J50" s="669" t="e">
        <f t="shared" si="28"/>
        <v>#DIV/0!</v>
      </c>
      <c r="K50" s="495"/>
      <c r="L50" s="496" t="e">
        <f t="shared" si="29"/>
        <v>#DIV/0!</v>
      </c>
      <c r="M50" s="497">
        <f t="shared" si="30"/>
        <v>0</v>
      </c>
      <c r="N50" s="528" t="e">
        <f t="shared" si="31"/>
        <v>#DIV/0!</v>
      </c>
      <c r="O50" s="529">
        <f t="shared" si="32"/>
        <v>0</v>
      </c>
      <c r="P50" s="499"/>
      <c r="Q50" s="499"/>
      <c r="R50" s="499"/>
      <c r="S50" s="530" t="e">
        <f>SUM(M50:M80)/D36</f>
        <v>#DIV/0!</v>
      </c>
      <c r="T50" s="376"/>
      <c r="U50" s="372"/>
      <c r="V50" s="373"/>
      <c r="W50" s="372"/>
      <c r="X50" s="373"/>
      <c r="Y50" s="372"/>
      <c r="Z50" s="373"/>
      <c r="AA50" s="372"/>
      <c r="AB50" s="373"/>
    </row>
    <row r="51" spans="1:28" ht="15.75" customHeight="1">
      <c r="A51" s="488" t="str">
        <f>'803841(KARIMA)'!X39</f>
        <v>NEXGEN</v>
      </c>
      <c r="B51" s="488" t="str">
        <f>'803841(KARIMA)'!Z39</f>
        <v>ECOM-STK</v>
      </c>
      <c r="C51" s="525" t="str">
        <f>'803841(KARIMA)'!V39</f>
        <v>MAU-ECOM-STK</v>
      </c>
      <c r="D51" s="490">
        <f>'803841(KARIMA)'!AK39</f>
        <v>1.02</v>
      </c>
      <c r="E51" s="491">
        <f t="shared" si="25"/>
        <v>6558.6</v>
      </c>
      <c r="F51" s="501">
        <f>'803841(KARIMA)'!AD39</f>
        <v>1.2E-2</v>
      </c>
      <c r="G51" s="526">
        <f t="shared" si="33"/>
        <v>78.70320000000001</v>
      </c>
      <c r="H51" s="527">
        <f t="shared" si="27"/>
        <v>1.2240000000000001E-2</v>
      </c>
      <c r="I51" s="531"/>
      <c r="J51" s="669" t="e">
        <f t="shared" si="28"/>
        <v>#DIV/0!</v>
      </c>
      <c r="K51" s="495"/>
      <c r="L51" s="496" t="e">
        <f t="shared" si="29"/>
        <v>#DIV/0!</v>
      </c>
      <c r="M51" s="497">
        <f t="shared" si="30"/>
        <v>0</v>
      </c>
      <c r="N51" s="528" t="e">
        <f t="shared" si="31"/>
        <v>#DIV/0!</v>
      </c>
      <c r="O51" s="529">
        <f t="shared" si="32"/>
        <v>0</v>
      </c>
      <c r="P51" s="499"/>
      <c r="Q51" s="499"/>
      <c r="R51" s="499"/>
      <c r="S51" s="530">
        <f>SUM(M51:M81)/D37</f>
        <v>0</v>
      </c>
      <c r="T51" s="376"/>
      <c r="U51" s="372"/>
      <c r="V51" s="373"/>
      <c r="W51" s="372"/>
      <c r="X51" s="373"/>
      <c r="Y51" s="372"/>
      <c r="Z51" s="373"/>
      <c r="AA51" s="372"/>
      <c r="AB51" s="373"/>
    </row>
    <row r="52" spans="1:28" ht="15.75" customHeight="1">
      <c r="A52" s="488" t="str">
        <f>'803841(KARIMA)'!X40</f>
        <v>R-PAC</v>
      </c>
      <c r="B52" s="488" t="str">
        <f>'803841(KARIMA)'!Z40</f>
        <v>2nd Hang tag</v>
      </c>
      <c r="C52" s="525" t="str">
        <f>'803841(KARIMA)'!V40</f>
        <v>2nd Hang tag</v>
      </c>
      <c r="D52" s="490">
        <f>'803841(KARIMA)'!AK40</f>
        <v>1.02</v>
      </c>
      <c r="E52" s="491">
        <f t="shared" si="25"/>
        <v>6558.6</v>
      </c>
      <c r="F52" s="501">
        <f>'803841(KARIMA)'!AD40</f>
        <v>0.09</v>
      </c>
      <c r="G52" s="526">
        <f t="shared" si="33"/>
        <v>590.274</v>
      </c>
      <c r="H52" s="527">
        <f t="shared" si="27"/>
        <v>9.1800000000000007E-2</v>
      </c>
      <c r="I52" s="531"/>
      <c r="J52" s="669" t="e">
        <f t="shared" si="28"/>
        <v>#DIV/0!</v>
      </c>
      <c r="K52" s="495"/>
      <c r="L52" s="496" t="e">
        <f t="shared" si="29"/>
        <v>#DIV/0!</v>
      </c>
      <c r="M52" s="497">
        <f t="shared" si="30"/>
        <v>0</v>
      </c>
      <c r="N52" s="528" t="e">
        <f t="shared" si="31"/>
        <v>#DIV/0!</v>
      </c>
      <c r="O52" s="529">
        <f t="shared" si="32"/>
        <v>0</v>
      </c>
      <c r="P52" s="499"/>
      <c r="Q52" s="499"/>
      <c r="R52" s="499"/>
      <c r="S52" s="530">
        <f>SUM(M52:M82)/D38</f>
        <v>0</v>
      </c>
      <c r="T52" s="376"/>
      <c r="U52" s="372"/>
      <c r="V52" s="373"/>
      <c r="W52" s="372"/>
      <c r="X52" s="373"/>
      <c r="Y52" s="372"/>
      <c r="Z52" s="373"/>
      <c r="AA52" s="372"/>
      <c r="AB52" s="373"/>
    </row>
    <row r="53" spans="1:28" ht="15.75" customHeight="1">
      <c r="A53" s="488" t="str">
        <f>'803841(KARIMA)'!X41</f>
        <v>Local</v>
      </c>
      <c r="B53" s="488" t="str">
        <f>'803841(KARIMA)'!Z41</f>
        <v>Tracking Label=Factory Sourced</v>
      </c>
      <c r="C53" s="525" t="str">
        <f>'803841(KARIMA)'!V41</f>
        <v>Tracking label</v>
      </c>
      <c r="D53" s="490">
        <f>'803841(KARIMA)'!AK41</f>
        <v>1.05</v>
      </c>
      <c r="E53" s="491">
        <f t="shared" si="25"/>
        <v>6751.5</v>
      </c>
      <c r="F53" s="501">
        <f>'803841(KARIMA)'!AD41</f>
        <v>0.02</v>
      </c>
      <c r="G53" s="526">
        <f t="shared" si="33"/>
        <v>135.03</v>
      </c>
      <c r="H53" s="527">
        <f t="shared" si="27"/>
        <v>2.1000000000000001E-2</v>
      </c>
      <c r="I53" s="531"/>
      <c r="J53" s="669" t="e">
        <f t="shared" si="28"/>
        <v>#DIV/0!</v>
      </c>
      <c r="K53" s="495"/>
      <c r="L53" s="496" t="e">
        <f t="shared" si="29"/>
        <v>#DIV/0!</v>
      </c>
      <c r="M53" s="497">
        <f t="shared" si="30"/>
        <v>0</v>
      </c>
      <c r="N53" s="528" t="e">
        <f t="shared" si="31"/>
        <v>#DIV/0!</v>
      </c>
      <c r="O53" s="529">
        <f t="shared" si="32"/>
        <v>0</v>
      </c>
      <c r="P53" s="499"/>
      <c r="Q53" s="499"/>
      <c r="R53" s="499"/>
      <c r="S53" s="530">
        <f>SUM(M53:M83)/D39</f>
        <v>0</v>
      </c>
      <c r="T53" s="376"/>
      <c r="U53" s="372"/>
      <c r="V53" s="373"/>
      <c r="W53" s="372"/>
      <c r="X53" s="373"/>
      <c r="Y53" s="372"/>
      <c r="Z53" s="373"/>
      <c r="AA53" s="372"/>
      <c r="AB53" s="373"/>
    </row>
    <row r="54" spans="1:28" ht="15.75" customHeight="1">
      <c r="A54" s="488"/>
      <c r="B54" s="488"/>
      <c r="C54" s="525"/>
      <c r="D54" s="490"/>
      <c r="E54" s="491"/>
      <c r="F54" s="501"/>
      <c r="G54" s="526"/>
      <c r="H54" s="527"/>
      <c r="I54" s="531"/>
      <c r="J54" s="480"/>
      <c r="K54" s="507"/>
      <c r="L54" s="508"/>
      <c r="M54" s="509"/>
      <c r="N54" s="484"/>
      <c r="O54" s="498"/>
      <c r="P54" s="510"/>
      <c r="Q54" s="510"/>
      <c r="R54" s="510"/>
      <c r="S54" s="532"/>
      <c r="T54" s="376"/>
      <c r="U54" s="372"/>
      <c r="V54" s="373"/>
      <c r="W54" s="372"/>
      <c r="X54" s="373"/>
      <c r="Y54" s="372"/>
      <c r="Z54" s="373"/>
      <c r="AA54" s="372"/>
      <c r="AB54" s="373"/>
    </row>
    <row r="55" spans="1:28" ht="15.75" customHeight="1">
      <c r="A55" s="488" t="str">
        <f>'803841(KARIMA)'!X48</f>
        <v>MAINETTI</v>
      </c>
      <c r="B55" s="488" t="str">
        <f>'803841(KARIMA)'!Z48</f>
        <v>HANGER</v>
      </c>
      <c r="C55" s="525">
        <f>'803841(KARIMA)'!V48</f>
        <v>8012</v>
      </c>
      <c r="D55" s="490">
        <f>'803841(KARIMA)'!AK48</f>
        <v>0</v>
      </c>
      <c r="E55" s="491">
        <f t="shared" si="25"/>
        <v>0</v>
      </c>
      <c r="F55" s="501">
        <f>'803841(KARIMA)'!AD48</f>
        <v>0</v>
      </c>
      <c r="G55" s="526">
        <f t="shared" ref="G55" si="34">F55*E55</f>
        <v>0</v>
      </c>
      <c r="H55" s="527">
        <f t="shared" si="27"/>
        <v>0</v>
      </c>
      <c r="I55" s="531"/>
      <c r="J55" s="669" t="e">
        <f t="shared" ref="J55:J62" si="35">SUM(K55:K57)/$B$21</f>
        <v>#DIV/0!</v>
      </c>
      <c r="K55" s="495"/>
      <c r="L55" s="496" t="e">
        <f t="shared" ref="L55:L62" si="36">M55/K55</f>
        <v>#DIV/0!</v>
      </c>
      <c r="M55" s="497">
        <f t="shared" ref="M55:M62" si="37">T55+V55+X55</f>
        <v>0</v>
      </c>
      <c r="N55" s="528" t="e">
        <f t="shared" ref="N55:N62" si="38">M55/$B$21</f>
        <v>#DIV/0!</v>
      </c>
      <c r="O55" s="529">
        <f t="shared" ref="O55:O62" si="39">SUM(P55:R55)</f>
        <v>0</v>
      </c>
      <c r="P55" s="499"/>
      <c r="Q55" s="499"/>
      <c r="R55" s="499"/>
      <c r="S55" s="530">
        <f t="shared" ref="S55:S62" si="40">SUM(M55:M85)/D41</f>
        <v>0</v>
      </c>
      <c r="T55" s="376"/>
      <c r="U55" s="372"/>
      <c r="V55" s="373"/>
      <c r="W55" s="372"/>
      <c r="X55" s="373"/>
      <c r="Y55" s="372"/>
      <c r="Z55" s="373"/>
      <c r="AA55" s="372"/>
      <c r="AB55" s="373"/>
    </row>
    <row r="56" spans="1:28" ht="15.75" customHeight="1">
      <c r="A56" s="488" t="str">
        <f>'803841(KARIMA)'!X49</f>
        <v>MAINETTI</v>
      </c>
      <c r="B56" s="488" t="str">
        <f>'803841(KARIMA)'!Z49</f>
        <v>SIZER</v>
      </c>
      <c r="C56" s="525">
        <f>'803841(KARIMA)'!V49</f>
        <v>0</v>
      </c>
      <c r="D56" s="490">
        <f>'803841(KARIMA)'!AK49</f>
        <v>0</v>
      </c>
      <c r="E56" s="491">
        <f t="shared" si="25"/>
        <v>0</v>
      </c>
      <c r="F56" s="501">
        <f>'803841(KARIMA)'!AD49</f>
        <v>0</v>
      </c>
      <c r="G56" s="526">
        <f t="shared" ref="G56:G62" si="41">F56*E56</f>
        <v>0</v>
      </c>
      <c r="H56" s="527">
        <f t="shared" si="27"/>
        <v>0</v>
      </c>
      <c r="I56" s="531"/>
      <c r="J56" s="669" t="e">
        <f t="shared" si="35"/>
        <v>#DIV/0!</v>
      </c>
      <c r="K56" s="495"/>
      <c r="L56" s="496" t="e">
        <f t="shared" si="36"/>
        <v>#DIV/0!</v>
      </c>
      <c r="M56" s="497">
        <f t="shared" si="37"/>
        <v>0</v>
      </c>
      <c r="N56" s="528" t="e">
        <f t="shared" si="38"/>
        <v>#DIV/0!</v>
      </c>
      <c r="O56" s="529">
        <f t="shared" si="39"/>
        <v>0</v>
      </c>
      <c r="P56" s="499"/>
      <c r="Q56" s="499"/>
      <c r="R56" s="499"/>
      <c r="S56" s="530" t="e">
        <f t="shared" si="40"/>
        <v>#DIV/0!</v>
      </c>
      <c r="T56" s="376"/>
      <c r="U56" s="372"/>
      <c r="V56" s="373"/>
      <c r="W56" s="372"/>
      <c r="X56" s="373"/>
      <c r="Y56" s="372"/>
      <c r="Z56" s="373"/>
      <c r="AA56" s="372"/>
      <c r="AB56" s="373"/>
    </row>
    <row r="57" spans="1:28" ht="15.75" customHeight="1">
      <c r="A57" s="488">
        <f>'803841(KARIMA)'!X50</f>
        <v>0</v>
      </c>
      <c r="B57" s="488" t="str">
        <f>'803841(KARIMA)'!Z50</f>
        <v>TAG PIN</v>
      </c>
      <c r="C57" s="525">
        <f>'803841(KARIMA)'!V50</f>
        <v>0</v>
      </c>
      <c r="D57" s="490">
        <f>'803841(KARIMA)'!AK50</f>
        <v>1.02</v>
      </c>
      <c r="E57" s="491">
        <f t="shared" si="25"/>
        <v>6558.6</v>
      </c>
      <c r="F57" s="501">
        <f>'803841(KARIMA)'!AD50</f>
        <v>5.0000000000000001E-3</v>
      </c>
      <c r="G57" s="526">
        <f t="shared" si="41"/>
        <v>32.792999999999999</v>
      </c>
      <c r="H57" s="527">
        <f t="shared" si="27"/>
        <v>5.0999999999999995E-3</v>
      </c>
      <c r="I57" s="531"/>
      <c r="J57" s="669" t="e">
        <f t="shared" si="35"/>
        <v>#DIV/0!</v>
      </c>
      <c r="K57" s="495"/>
      <c r="L57" s="496" t="e">
        <f t="shared" si="36"/>
        <v>#DIV/0!</v>
      </c>
      <c r="M57" s="497">
        <f t="shared" si="37"/>
        <v>0</v>
      </c>
      <c r="N57" s="528" t="e">
        <f t="shared" si="38"/>
        <v>#DIV/0!</v>
      </c>
      <c r="O57" s="529">
        <f t="shared" si="39"/>
        <v>0</v>
      </c>
      <c r="P57" s="499"/>
      <c r="Q57" s="499"/>
      <c r="R57" s="499"/>
      <c r="S57" s="530" t="e">
        <f t="shared" si="40"/>
        <v>#DIV/0!</v>
      </c>
      <c r="T57" s="376"/>
      <c r="U57" s="372"/>
      <c r="V57" s="373"/>
      <c r="W57" s="372"/>
      <c r="X57" s="373"/>
      <c r="Y57" s="372"/>
      <c r="Z57" s="373"/>
      <c r="AA57" s="372"/>
      <c r="AB57" s="373"/>
    </row>
    <row r="58" spans="1:28" ht="15.75" customHeight="1">
      <c r="A58" s="488" t="str">
        <f>'803841(KARIMA)'!X51</f>
        <v>FTY</v>
      </c>
      <c r="B58" s="488" t="str">
        <f>'803841(KARIMA)'!Z51</f>
        <v>POLY BAG</v>
      </c>
      <c r="C58" s="525">
        <f>'803841(KARIMA)'!V51</f>
        <v>0</v>
      </c>
      <c r="D58" s="490">
        <f>'803841(KARIMA)'!AK51</f>
        <v>1.02</v>
      </c>
      <c r="E58" s="491">
        <f t="shared" si="25"/>
        <v>6558.6</v>
      </c>
      <c r="F58" s="501">
        <f>'803841(KARIMA)'!AD51</f>
        <v>0</v>
      </c>
      <c r="G58" s="526">
        <f t="shared" si="41"/>
        <v>0</v>
      </c>
      <c r="H58" s="527">
        <f t="shared" si="27"/>
        <v>0</v>
      </c>
      <c r="I58" s="531"/>
      <c r="J58" s="669" t="e">
        <f t="shared" si="35"/>
        <v>#DIV/0!</v>
      </c>
      <c r="K58" s="495"/>
      <c r="L58" s="496" t="e">
        <f t="shared" si="36"/>
        <v>#DIV/0!</v>
      </c>
      <c r="M58" s="497">
        <f t="shared" si="37"/>
        <v>0</v>
      </c>
      <c r="N58" s="528" t="e">
        <f t="shared" si="38"/>
        <v>#DIV/0!</v>
      </c>
      <c r="O58" s="529">
        <f t="shared" si="39"/>
        <v>0</v>
      </c>
      <c r="P58" s="499"/>
      <c r="Q58" s="499"/>
      <c r="R58" s="499"/>
      <c r="S58" s="530" t="e">
        <f t="shared" si="40"/>
        <v>#DIV/0!</v>
      </c>
      <c r="T58" s="376"/>
      <c r="U58" s="372"/>
      <c r="V58" s="373"/>
      <c r="W58" s="372"/>
      <c r="X58" s="373"/>
      <c r="Y58" s="372"/>
      <c r="Z58" s="373"/>
      <c r="AA58" s="372"/>
      <c r="AB58" s="373"/>
    </row>
    <row r="59" spans="1:28" ht="15.75" customHeight="1">
      <c r="A59" s="488">
        <f>'803841(KARIMA)'!X52</f>
        <v>0</v>
      </c>
      <c r="B59" s="488" t="str">
        <f>'803841(KARIMA)'!Z52</f>
        <v>TAG PIN for COLD SHOULDER</v>
      </c>
      <c r="C59" s="525" t="str">
        <f>'803841(KARIMA)'!V52</f>
        <v>5.5" Tag pin</v>
      </c>
      <c r="D59" s="490">
        <f>'803841(KARIMA)'!AK52</f>
        <v>0</v>
      </c>
      <c r="E59" s="491">
        <f t="shared" si="25"/>
        <v>0</v>
      </c>
      <c r="F59" s="501">
        <f>'803841(KARIMA)'!AD52</f>
        <v>0.02</v>
      </c>
      <c r="G59" s="526">
        <f t="shared" si="41"/>
        <v>0</v>
      </c>
      <c r="H59" s="527">
        <f t="shared" si="27"/>
        <v>0</v>
      </c>
      <c r="I59" s="531"/>
      <c r="J59" s="669" t="e">
        <f t="shared" si="35"/>
        <v>#DIV/0!</v>
      </c>
      <c r="K59" s="495"/>
      <c r="L59" s="496" t="e">
        <f t="shared" si="36"/>
        <v>#DIV/0!</v>
      </c>
      <c r="M59" s="497">
        <f t="shared" si="37"/>
        <v>0</v>
      </c>
      <c r="N59" s="528" t="e">
        <f t="shared" si="38"/>
        <v>#DIV/0!</v>
      </c>
      <c r="O59" s="529">
        <f t="shared" si="39"/>
        <v>0</v>
      </c>
      <c r="P59" s="499"/>
      <c r="Q59" s="499"/>
      <c r="R59" s="499"/>
      <c r="S59" s="530" t="e">
        <f t="shared" si="40"/>
        <v>#DIV/0!</v>
      </c>
      <c r="T59" s="376"/>
      <c r="U59" s="372"/>
      <c r="V59" s="373"/>
      <c r="W59" s="372"/>
      <c r="X59" s="373"/>
      <c r="Y59" s="372"/>
      <c r="Z59" s="373"/>
      <c r="AA59" s="372"/>
      <c r="AB59" s="373"/>
    </row>
    <row r="60" spans="1:28" ht="15.75" customHeight="1">
      <c r="A60" s="488">
        <f>'803841(KARIMA)'!X53</f>
        <v>0</v>
      </c>
      <c r="B60" s="488" t="str">
        <f>'803841(KARIMA)'!Z53</f>
        <v>POLY BAG for STRAP</v>
      </c>
      <c r="C60" s="525">
        <f>'803841(KARIMA)'!V53</f>
        <v>0</v>
      </c>
      <c r="D60" s="490">
        <f>'803841(KARIMA)'!AK53</f>
        <v>0</v>
      </c>
      <c r="E60" s="491">
        <f t="shared" si="25"/>
        <v>0</v>
      </c>
      <c r="F60" s="501">
        <f>'803841(KARIMA)'!AD53</f>
        <v>0.02</v>
      </c>
      <c r="G60" s="526">
        <f t="shared" si="41"/>
        <v>0</v>
      </c>
      <c r="H60" s="527">
        <f t="shared" si="27"/>
        <v>0</v>
      </c>
      <c r="I60" s="531"/>
      <c r="J60" s="669" t="e">
        <f t="shared" si="35"/>
        <v>#DIV/0!</v>
      </c>
      <c r="K60" s="495"/>
      <c r="L60" s="496" t="e">
        <f t="shared" si="36"/>
        <v>#DIV/0!</v>
      </c>
      <c r="M60" s="497">
        <f t="shared" si="37"/>
        <v>0</v>
      </c>
      <c r="N60" s="528" t="e">
        <f t="shared" si="38"/>
        <v>#DIV/0!</v>
      </c>
      <c r="O60" s="529">
        <f t="shared" si="39"/>
        <v>0</v>
      </c>
      <c r="P60" s="499"/>
      <c r="Q60" s="499"/>
      <c r="R60" s="499"/>
      <c r="S60" s="530" t="e">
        <f t="shared" si="40"/>
        <v>#DIV/0!</v>
      </c>
      <c r="T60" s="376"/>
      <c r="U60" s="372"/>
      <c r="V60" s="373"/>
      <c r="W60" s="372"/>
      <c r="X60" s="373"/>
      <c r="Y60" s="372"/>
      <c r="Z60" s="373"/>
      <c r="AA60" s="372"/>
      <c r="AB60" s="373"/>
    </row>
    <row r="61" spans="1:28" ht="15.75" customHeight="1">
      <c r="A61" s="488" t="str">
        <f>'803841(KARIMA)'!X54</f>
        <v>?</v>
      </c>
      <c r="B61" s="488" t="str">
        <f>'803841(KARIMA)'!Z54</f>
        <v>ALL CARTON STICKERS</v>
      </c>
      <c r="C61" s="525">
        <f>'803841(KARIMA)'!V54</f>
        <v>0</v>
      </c>
      <c r="D61" s="490">
        <f>'803841(KARIMA)'!AK54</f>
        <v>1.02</v>
      </c>
      <c r="E61" s="491">
        <f t="shared" si="25"/>
        <v>6558.6</v>
      </c>
      <c r="F61" s="501">
        <f>'803841(KARIMA)'!AD54</f>
        <v>0.01</v>
      </c>
      <c r="G61" s="526">
        <f t="shared" si="41"/>
        <v>65.585999999999999</v>
      </c>
      <c r="H61" s="527">
        <f t="shared" si="27"/>
        <v>1.0199999999999999E-2</v>
      </c>
      <c r="I61" s="531"/>
      <c r="J61" s="669" t="e">
        <f t="shared" si="35"/>
        <v>#DIV/0!</v>
      </c>
      <c r="K61" s="495"/>
      <c r="L61" s="496" t="e">
        <f t="shared" si="36"/>
        <v>#DIV/0!</v>
      </c>
      <c r="M61" s="497">
        <f t="shared" si="37"/>
        <v>0</v>
      </c>
      <c r="N61" s="528" t="e">
        <f t="shared" si="38"/>
        <v>#DIV/0!</v>
      </c>
      <c r="O61" s="529">
        <f t="shared" si="39"/>
        <v>0</v>
      </c>
      <c r="P61" s="499"/>
      <c r="Q61" s="499"/>
      <c r="R61" s="499"/>
      <c r="S61" s="530" t="e">
        <f t="shared" si="40"/>
        <v>#DIV/0!</v>
      </c>
      <c r="T61" s="376"/>
      <c r="U61" s="372"/>
      <c r="V61" s="373"/>
      <c r="W61" s="372"/>
      <c r="X61" s="373"/>
      <c r="Y61" s="372"/>
      <c r="Z61" s="373"/>
      <c r="AA61" s="372"/>
      <c r="AB61" s="373"/>
    </row>
    <row r="62" spans="1:28" ht="15.75" customHeight="1">
      <c r="A62" s="488" t="str">
        <f>'803841(KARIMA)'!X55</f>
        <v>FTY</v>
      </c>
      <c r="B62" s="488" t="str">
        <f>'803841(KARIMA)'!Z55</f>
        <v>ALL BOXES</v>
      </c>
      <c r="C62" s="525">
        <f>'803841(KARIMA)'!V55</f>
        <v>0</v>
      </c>
      <c r="D62" s="490">
        <f>'803841(KARIMA)'!AK55</f>
        <v>1.02</v>
      </c>
      <c r="E62" s="491">
        <f t="shared" si="25"/>
        <v>6558.6</v>
      </c>
      <c r="F62" s="501">
        <f>'803841(KARIMA)'!AD55</f>
        <v>0</v>
      </c>
      <c r="G62" s="526">
        <f t="shared" si="41"/>
        <v>0</v>
      </c>
      <c r="H62" s="527">
        <f t="shared" si="27"/>
        <v>0</v>
      </c>
      <c r="I62" s="531"/>
      <c r="J62" s="669" t="e">
        <f t="shared" si="35"/>
        <v>#DIV/0!</v>
      </c>
      <c r="K62" s="495"/>
      <c r="L62" s="496" t="e">
        <f t="shared" si="36"/>
        <v>#DIV/0!</v>
      </c>
      <c r="M62" s="497">
        <f t="shared" si="37"/>
        <v>0</v>
      </c>
      <c r="N62" s="528" t="e">
        <f t="shared" si="38"/>
        <v>#DIV/0!</v>
      </c>
      <c r="O62" s="529">
        <f t="shared" si="39"/>
        <v>0</v>
      </c>
      <c r="P62" s="499"/>
      <c r="Q62" s="499"/>
      <c r="R62" s="499"/>
      <c r="S62" s="530" t="e">
        <f t="shared" si="40"/>
        <v>#DIV/0!</v>
      </c>
      <c r="T62" s="376"/>
      <c r="U62" s="372"/>
      <c r="V62" s="373"/>
      <c r="W62" s="372"/>
      <c r="X62" s="373"/>
      <c r="Y62" s="372"/>
      <c r="Z62" s="373"/>
      <c r="AA62" s="372"/>
      <c r="AB62" s="373"/>
    </row>
    <row r="63" spans="1:28" ht="15.75" customHeight="1">
      <c r="A63" s="503"/>
      <c r="B63" s="503"/>
      <c r="C63" s="504"/>
      <c r="D63" s="505"/>
      <c r="E63" s="502"/>
      <c r="F63" s="492"/>
      <c r="G63" s="493"/>
      <c r="H63" s="478"/>
      <c r="I63" s="531"/>
      <c r="J63" s="480"/>
      <c r="K63" s="507"/>
      <c r="L63" s="508"/>
      <c r="M63" s="509"/>
      <c r="N63" s="484"/>
      <c r="O63" s="498"/>
      <c r="P63" s="510"/>
      <c r="Q63" s="534"/>
      <c r="R63" s="534"/>
      <c r="S63" s="532"/>
      <c r="T63" s="376">
        <f t="shared" si="19"/>
        <v>0</v>
      </c>
      <c r="U63" s="372"/>
      <c r="V63" s="373">
        <f t="shared" si="7"/>
        <v>0</v>
      </c>
      <c r="W63" s="372"/>
      <c r="X63" s="373">
        <f t="shared" si="18"/>
        <v>0</v>
      </c>
      <c r="Y63" s="372"/>
      <c r="Z63" s="373">
        <f t="shared" si="23"/>
        <v>0</v>
      </c>
      <c r="AA63" s="372"/>
      <c r="AB63" s="373">
        <f t="shared" si="24"/>
        <v>0</v>
      </c>
    </row>
    <row r="64" spans="1:28" s="523" customFormat="1" ht="15.75" customHeight="1">
      <c r="A64" s="512"/>
      <c r="B64" s="512"/>
      <c r="C64" s="513"/>
      <c r="D64" s="514"/>
      <c r="E64" s="515">
        <f t="shared" ref="E64" si="42">D64*$B$7</f>
        <v>0</v>
      </c>
      <c r="F64" s="516">
        <f>SUM(F32:F63)</f>
        <v>1.4530439999999996</v>
      </c>
      <c r="G64" s="517"/>
      <c r="H64" s="535">
        <f>I64/B7</f>
        <v>1.0031010763636363</v>
      </c>
      <c r="I64" s="518">
        <f>SUM(G32:G63)</f>
        <v>6449.9399210181809</v>
      </c>
      <c r="J64" s="536"/>
      <c r="K64" s="515"/>
      <c r="L64" s="516"/>
      <c r="M64" s="517"/>
      <c r="N64" s="520" t="e">
        <f>SUM(N32:N63)</f>
        <v>#DIV/0!</v>
      </c>
      <c r="O64" s="521"/>
      <c r="P64" s="521"/>
      <c r="Q64" s="521"/>
      <c r="R64" s="521"/>
      <c r="S64" s="518">
        <f>SUM(M32:M64)</f>
        <v>0</v>
      </c>
      <c r="T64" s="522">
        <f t="shared" si="19"/>
        <v>0</v>
      </c>
      <c r="V64" s="524">
        <f t="shared" si="7"/>
        <v>0</v>
      </c>
      <c r="X64" s="524">
        <f t="shared" si="18"/>
        <v>0</v>
      </c>
      <c r="Z64" s="524">
        <f t="shared" si="23"/>
        <v>0</v>
      </c>
      <c r="AB64" s="524">
        <f t="shared" si="24"/>
        <v>0</v>
      </c>
    </row>
    <row r="65" spans="1:28" ht="15.75" customHeight="1">
      <c r="A65" s="488" t="s">
        <v>197</v>
      </c>
      <c r="B65" s="488"/>
      <c r="C65" s="670" t="str">
        <f>'803841(KARIMA)'!Y59</f>
        <v>CUTTING / MAKING / TRIMMING / PACKING/ SHIPPING</v>
      </c>
      <c r="D65" s="490">
        <v>1</v>
      </c>
      <c r="E65" s="491">
        <f>D65*$B$7</f>
        <v>6430</v>
      </c>
      <c r="F65" s="492">
        <f>'803841(KARIMA)'!AD59</f>
        <v>1.91</v>
      </c>
      <c r="G65" s="493">
        <f t="shared" ref="G65" si="43">F65*E65</f>
        <v>12281.3</v>
      </c>
      <c r="H65" s="527">
        <f t="shared" ref="H65" si="44">G65/$B$7</f>
        <v>1.91</v>
      </c>
      <c r="I65" s="537">
        <f>I70/D7</f>
        <v>0.45128126201139757</v>
      </c>
      <c r="J65" s="538"/>
      <c r="K65" s="495">
        <f>B21</f>
        <v>0</v>
      </c>
      <c r="L65" s="496"/>
      <c r="M65" s="539">
        <f>L65*K65</f>
        <v>0</v>
      </c>
      <c r="N65" s="540" t="e">
        <f t="shared" si="3"/>
        <v>#DIV/0!</v>
      </c>
      <c r="O65" s="541">
        <f t="shared" si="22"/>
        <v>0</v>
      </c>
      <c r="P65" s="542"/>
      <c r="Q65" s="543"/>
      <c r="R65" s="542"/>
      <c r="S65" s="544" t="e">
        <f>M65/$D$21</f>
        <v>#DIV/0!</v>
      </c>
      <c r="T65" s="376">
        <f t="shared" si="19"/>
        <v>0</v>
      </c>
      <c r="U65" s="372"/>
      <c r="V65" s="373">
        <f t="shared" si="7"/>
        <v>0</v>
      </c>
      <c r="W65" s="372"/>
      <c r="X65" s="373">
        <f t="shared" si="18"/>
        <v>0</v>
      </c>
      <c r="Y65" s="372"/>
      <c r="Z65" s="373">
        <f t="shared" si="23"/>
        <v>0</v>
      </c>
      <c r="AA65" s="372"/>
      <c r="AB65" s="373">
        <f t="shared" si="24"/>
        <v>0</v>
      </c>
    </row>
    <row r="66" spans="1:28" ht="15.75" customHeight="1">
      <c r="A66" s="503"/>
      <c r="B66" s="503"/>
      <c r="C66" s="504" t="str">
        <f>'803841(KARIMA)'!Y61</f>
        <v>HANDLING CHARGE</v>
      </c>
      <c r="D66" s="505"/>
      <c r="E66" s="502">
        <f>B7</f>
        <v>6430</v>
      </c>
      <c r="F66" s="492">
        <f>$C$7*I66</f>
        <v>0.11201524499269051</v>
      </c>
      <c r="G66" s="493">
        <f>E66*F66</f>
        <v>720.25802530299995</v>
      </c>
      <c r="H66" s="478">
        <f t="shared" ref="H66:H84" si="45">G66/$B$7</f>
        <v>0.1120152449926905</v>
      </c>
      <c r="I66" s="545">
        <f>'803841(KARIMA)'!AD61</f>
        <v>2.5000000000000001E-2</v>
      </c>
      <c r="J66" s="538"/>
      <c r="K66" s="495">
        <f>B22</f>
        <v>0</v>
      </c>
      <c r="L66" s="496"/>
      <c r="M66" s="539">
        <f>L66*K66</f>
        <v>0</v>
      </c>
      <c r="N66" s="540" t="e">
        <f t="shared" ref="N66" si="46">M66/$B$21</f>
        <v>#DIV/0!</v>
      </c>
      <c r="O66" s="541">
        <f t="shared" ref="O66" si="47">SUM(P66:R66)</f>
        <v>0</v>
      </c>
      <c r="P66" s="542"/>
      <c r="Q66" s="543"/>
      <c r="R66" s="542"/>
      <c r="S66" s="668" t="e">
        <f>M66/$D$21</f>
        <v>#DIV/0!</v>
      </c>
      <c r="T66" s="376"/>
      <c r="U66" s="372"/>
      <c r="V66" s="373"/>
      <c r="W66" s="372"/>
      <c r="X66" s="373"/>
      <c r="Y66" s="372"/>
      <c r="Z66" s="373"/>
      <c r="AA66" s="372"/>
      <c r="AB66" s="373"/>
    </row>
    <row r="67" spans="1:28" ht="15.75" customHeight="1">
      <c r="A67" s="503"/>
      <c r="B67" s="503"/>
      <c r="C67" s="504"/>
      <c r="D67" s="505"/>
      <c r="E67" s="502"/>
      <c r="F67" s="492"/>
      <c r="G67" s="493"/>
      <c r="H67" s="478"/>
      <c r="I67" s="545"/>
      <c r="J67" s="546"/>
      <c r="K67" s="507"/>
      <c r="L67" s="508"/>
      <c r="M67" s="539"/>
      <c r="N67" s="547"/>
      <c r="O67" s="548"/>
      <c r="P67" s="534"/>
      <c r="Q67" s="534"/>
      <c r="R67" s="534"/>
      <c r="S67" s="549"/>
      <c r="T67" s="376"/>
      <c r="U67" s="372"/>
      <c r="V67" s="373"/>
      <c r="W67" s="372"/>
      <c r="X67" s="373"/>
      <c r="Y67" s="372"/>
      <c r="Z67" s="373"/>
      <c r="AA67" s="372"/>
      <c r="AB67" s="373"/>
    </row>
    <row r="68" spans="1:28" ht="15.75" customHeight="1">
      <c r="A68" s="503"/>
      <c r="B68" s="503"/>
      <c r="C68" s="504"/>
      <c r="D68" s="505"/>
      <c r="E68" s="502"/>
      <c r="F68" s="492"/>
      <c r="G68" s="493"/>
      <c r="H68" s="478"/>
      <c r="I68" s="545"/>
      <c r="J68" s="546"/>
      <c r="K68" s="507"/>
      <c r="L68" s="508"/>
      <c r="M68" s="539"/>
      <c r="N68" s="547"/>
      <c r="O68" s="548"/>
      <c r="P68" s="534"/>
      <c r="Q68" s="534"/>
      <c r="R68" s="534"/>
      <c r="S68" s="549"/>
      <c r="T68" s="376"/>
      <c r="U68" s="372"/>
      <c r="V68" s="373"/>
      <c r="W68" s="372"/>
      <c r="X68" s="373"/>
      <c r="Y68" s="372"/>
      <c r="Z68" s="373"/>
      <c r="AA68" s="372"/>
      <c r="AB68" s="373"/>
    </row>
    <row r="69" spans="1:28" ht="15.75" customHeight="1">
      <c r="A69" s="503"/>
      <c r="B69" s="503"/>
      <c r="C69" s="504"/>
      <c r="D69" s="505"/>
      <c r="E69" s="502"/>
      <c r="F69" s="492"/>
      <c r="G69" s="493"/>
      <c r="H69" s="478"/>
      <c r="I69" s="545"/>
      <c r="J69" s="546"/>
      <c r="K69" s="507"/>
      <c r="L69" s="508"/>
      <c r="M69" s="539"/>
      <c r="N69" s="547"/>
      <c r="O69" s="548"/>
      <c r="P69" s="534"/>
      <c r="Q69" s="534"/>
      <c r="R69" s="534"/>
      <c r="S69" s="549"/>
      <c r="T69" s="376"/>
      <c r="U69" s="372"/>
      <c r="V69" s="373"/>
      <c r="W69" s="372"/>
      <c r="X69" s="373"/>
      <c r="Y69" s="372"/>
      <c r="Z69" s="373"/>
      <c r="AA69" s="372"/>
      <c r="AB69" s="373"/>
    </row>
    <row r="70" spans="1:28" ht="15.75" customHeight="1">
      <c r="A70" s="512"/>
      <c r="B70" s="512"/>
      <c r="C70" s="513"/>
      <c r="D70" s="514"/>
      <c r="E70" s="515"/>
      <c r="F70" s="516">
        <f>SUM(F65:F69)</f>
        <v>2.0220152449926903</v>
      </c>
      <c r="G70" s="517"/>
      <c r="H70" s="516">
        <f>I70/B7</f>
        <v>2.0220152449926903</v>
      </c>
      <c r="I70" s="550">
        <f>SUM(G65:G69)</f>
        <v>13001.558025302998</v>
      </c>
      <c r="J70" s="551"/>
      <c r="K70" s="515"/>
      <c r="L70" s="516"/>
      <c r="M70" s="552"/>
      <c r="N70" s="553"/>
      <c r="O70" s="554"/>
      <c r="P70" s="554"/>
      <c r="Q70" s="554"/>
      <c r="R70" s="554"/>
      <c r="S70" s="555"/>
      <c r="T70" s="376"/>
      <c r="U70" s="372"/>
      <c r="V70" s="373"/>
      <c r="W70" s="372"/>
      <c r="X70" s="373"/>
      <c r="Y70" s="372"/>
      <c r="Z70" s="373"/>
      <c r="AA70" s="372"/>
      <c r="AB70" s="373"/>
    </row>
    <row r="71" spans="1:28" ht="15.75" customHeight="1">
      <c r="A71" s="488" t="s">
        <v>183</v>
      </c>
      <c r="B71" s="488" t="s">
        <v>184</v>
      </c>
      <c r="C71" s="556"/>
      <c r="D71" s="537">
        <v>0.01</v>
      </c>
      <c r="E71" s="557">
        <f>$B$7</f>
        <v>6430</v>
      </c>
      <c r="F71" s="558">
        <f>'803841(KARIMA)'!AD62</f>
        <v>7.0683359658087891E-2</v>
      </c>
      <c r="G71" s="559">
        <f>F71*E71</f>
        <v>454.49400260150514</v>
      </c>
      <c r="H71" s="560">
        <f t="shared" si="45"/>
        <v>7.0683359658087891E-2</v>
      </c>
      <c r="I71" s="537">
        <f>I74/$D$7</f>
        <v>1.5775388355107445E-2</v>
      </c>
      <c r="J71" s="561"/>
      <c r="K71" s="562">
        <f>B21</f>
        <v>0</v>
      </c>
      <c r="L71" s="563" t="e">
        <f>M71/K71</f>
        <v>#DIV/0!</v>
      </c>
      <c r="M71" s="564">
        <f>SUM(P84:Q84)</f>
        <v>0</v>
      </c>
      <c r="N71" s="540" t="e">
        <f t="shared" si="3"/>
        <v>#DIV/0!</v>
      </c>
      <c r="O71" s="541">
        <f>SUM(O24:O69)</f>
        <v>0</v>
      </c>
      <c r="P71" s="543"/>
      <c r="Q71" s="542"/>
      <c r="R71" s="542"/>
      <c r="S71" s="544" t="e">
        <f>S74/$D$21</f>
        <v>#DIV/0!</v>
      </c>
      <c r="T71" s="376">
        <f>U71/$U$23</f>
        <v>0</v>
      </c>
      <c r="U71" s="372"/>
      <c r="V71" s="373">
        <f>W71/$W$23</f>
        <v>0</v>
      </c>
      <c r="W71" s="372"/>
      <c r="X71" s="373">
        <f>Y71/$Y$23</f>
        <v>0</v>
      </c>
      <c r="Y71" s="372"/>
      <c r="Z71" s="373">
        <f>AA71/$AA$23</f>
        <v>0</v>
      </c>
      <c r="AA71" s="372"/>
      <c r="AB71" s="373">
        <f>AC71/$AC$23</f>
        <v>0</v>
      </c>
    </row>
    <row r="72" spans="1:28" ht="15.75" customHeight="1">
      <c r="A72" s="503"/>
      <c r="B72" s="503"/>
      <c r="C72" s="565"/>
      <c r="D72" s="537"/>
      <c r="E72" s="566"/>
      <c r="F72" s="567"/>
      <c r="G72" s="559"/>
      <c r="H72" s="568"/>
      <c r="I72" s="545"/>
      <c r="J72" s="569"/>
      <c r="K72" s="570"/>
      <c r="L72" s="563"/>
      <c r="M72" s="564"/>
      <c r="N72" s="547"/>
      <c r="O72" s="548"/>
      <c r="P72" s="571"/>
      <c r="Q72" s="534"/>
      <c r="R72" s="534"/>
      <c r="S72" s="549"/>
      <c r="T72" s="376"/>
      <c r="U72" s="372"/>
      <c r="V72" s="373"/>
      <c r="W72" s="372"/>
      <c r="X72" s="373"/>
      <c r="Y72" s="372"/>
      <c r="Z72" s="373"/>
      <c r="AA72" s="372"/>
      <c r="AB72" s="373"/>
    </row>
    <row r="73" spans="1:28" ht="15.75" customHeight="1">
      <c r="A73" s="503"/>
      <c r="B73" s="503"/>
      <c r="C73" s="565"/>
      <c r="D73" s="537"/>
      <c r="E73" s="566"/>
      <c r="F73" s="567"/>
      <c r="G73" s="559"/>
      <c r="H73" s="568"/>
      <c r="I73" s="545"/>
      <c r="J73" s="569"/>
      <c r="K73" s="570"/>
      <c r="L73" s="563"/>
      <c r="M73" s="564"/>
      <c r="N73" s="547"/>
      <c r="O73" s="548"/>
      <c r="P73" s="534"/>
      <c r="Q73" s="534"/>
      <c r="R73" s="534"/>
      <c r="S73" s="549"/>
      <c r="T73" s="376"/>
      <c r="U73" s="372"/>
      <c r="V73" s="373"/>
      <c r="W73" s="372"/>
      <c r="X73" s="373"/>
      <c r="Y73" s="372"/>
      <c r="Z73" s="373"/>
      <c r="AA73" s="372"/>
      <c r="AB73" s="373"/>
    </row>
    <row r="74" spans="1:28" ht="15.75" customHeight="1">
      <c r="A74" s="512"/>
      <c r="B74" s="512"/>
      <c r="C74" s="572"/>
      <c r="D74" s="555"/>
      <c r="E74" s="573"/>
      <c r="F74" s="574">
        <f>SUM(F71:F73)</f>
        <v>7.0683359658087891E-2</v>
      </c>
      <c r="G74" s="552"/>
      <c r="H74" s="574">
        <f>SUM(H71:H73)</f>
        <v>7.0683359658087891E-2</v>
      </c>
      <c r="I74" s="550">
        <f>SUM(G71:G73)</f>
        <v>454.49400260150514</v>
      </c>
      <c r="J74" s="575"/>
      <c r="K74" s="573"/>
      <c r="L74" s="574"/>
      <c r="M74" s="552"/>
      <c r="N74" s="553" t="e">
        <f>SUM(N71:N73)</f>
        <v>#DIV/0!</v>
      </c>
      <c r="O74" s="554"/>
      <c r="P74" s="554"/>
      <c r="Q74" s="554"/>
      <c r="R74" s="554"/>
      <c r="S74" s="550">
        <f>SUM(M71:M73)</f>
        <v>0</v>
      </c>
      <c r="T74" s="376"/>
      <c r="U74" s="372"/>
      <c r="V74" s="373"/>
      <c r="W74" s="372"/>
      <c r="X74" s="373"/>
      <c r="Y74" s="372"/>
      <c r="Z74" s="373"/>
      <c r="AA74" s="372"/>
      <c r="AB74" s="373"/>
    </row>
    <row r="75" spans="1:28" ht="15.75" customHeight="1">
      <c r="A75" s="488" t="s">
        <v>185</v>
      </c>
      <c r="B75" s="488" t="s">
        <v>186</v>
      </c>
      <c r="C75" s="525" t="s">
        <v>169</v>
      </c>
      <c r="D75" s="576"/>
      <c r="E75" s="491">
        <f>E65</f>
        <v>6430</v>
      </c>
      <c r="F75" s="577">
        <f>D75*C7</f>
        <v>0</v>
      </c>
      <c r="G75" s="526">
        <f>D75*$D$7</f>
        <v>0</v>
      </c>
      <c r="H75" s="527">
        <f t="shared" si="45"/>
        <v>0</v>
      </c>
      <c r="I75" s="537">
        <f>I78/D7</f>
        <v>0</v>
      </c>
      <c r="J75" s="578"/>
      <c r="K75" s="495">
        <f>B21</f>
        <v>0</v>
      </c>
      <c r="L75" s="496"/>
      <c r="M75" s="497">
        <f>D21*J75</f>
        <v>0</v>
      </c>
      <c r="N75" s="528" t="e">
        <f t="shared" si="3"/>
        <v>#DIV/0!</v>
      </c>
      <c r="O75" s="529"/>
      <c r="P75" s="499"/>
      <c r="Q75" s="499"/>
      <c r="R75" s="499"/>
      <c r="S75" s="544" t="e">
        <f t="shared" ref="S75:S76" si="48">M75/$D$21</f>
        <v>#DIV/0!</v>
      </c>
      <c r="T75" s="376">
        <f>U75/$U$23</f>
        <v>0</v>
      </c>
      <c r="U75" s="372"/>
      <c r="V75" s="373">
        <f>W75/$W$23</f>
        <v>0</v>
      </c>
      <c r="W75" s="372"/>
      <c r="X75" s="373">
        <f>Y75/$Y$23</f>
        <v>0</v>
      </c>
      <c r="Y75" s="372"/>
      <c r="Z75" s="373">
        <f>AA75/$AA$23</f>
        <v>0</v>
      </c>
      <c r="AA75" s="372"/>
      <c r="AB75" s="373">
        <f>AC75/$AC$23</f>
        <v>0</v>
      </c>
    </row>
    <row r="76" spans="1:28" ht="15.75" customHeight="1">
      <c r="A76" s="503"/>
      <c r="B76" s="503" t="s">
        <v>187</v>
      </c>
      <c r="C76" s="504"/>
      <c r="D76" s="579"/>
      <c r="E76" s="502"/>
      <c r="F76" s="492"/>
      <c r="G76" s="493">
        <f>D76*$D$7</f>
        <v>0</v>
      </c>
      <c r="H76" s="478">
        <f t="shared" si="45"/>
        <v>0</v>
      </c>
      <c r="I76" s="545"/>
      <c r="J76" s="580"/>
      <c r="K76" s="507"/>
      <c r="L76" s="508"/>
      <c r="M76" s="509">
        <f>J76*D21</f>
        <v>0</v>
      </c>
      <c r="N76" s="484" t="e">
        <f t="shared" si="3"/>
        <v>#DIV/0!</v>
      </c>
      <c r="O76" s="498"/>
      <c r="P76" s="510"/>
      <c r="Q76" s="510"/>
      <c r="R76" s="510"/>
      <c r="S76" s="549" t="e">
        <f t="shared" si="48"/>
        <v>#DIV/0!</v>
      </c>
      <c r="T76" s="376"/>
      <c r="U76" s="372"/>
      <c r="W76" s="372"/>
      <c r="Y76" s="372"/>
      <c r="AA76" s="372"/>
    </row>
    <row r="77" spans="1:28" ht="15.75" customHeight="1">
      <c r="A77" s="581"/>
      <c r="B77" s="581" t="s">
        <v>188</v>
      </c>
      <c r="C77" s="582"/>
      <c r="D77" s="583"/>
      <c r="E77" s="584"/>
      <c r="F77" s="585"/>
      <c r="G77" s="493">
        <f>D77*$D$7</f>
        <v>0</v>
      </c>
      <c r="H77" s="478">
        <f t="shared" si="45"/>
        <v>0</v>
      </c>
      <c r="I77" s="545"/>
      <c r="J77" s="586"/>
      <c r="K77" s="587"/>
      <c r="L77" s="588"/>
      <c r="M77" s="589"/>
      <c r="N77" s="590"/>
      <c r="O77" s="591"/>
      <c r="P77" s="592"/>
      <c r="Q77" s="592"/>
      <c r="R77" s="592"/>
      <c r="S77" s="593"/>
      <c r="T77" s="376"/>
      <c r="U77" s="372"/>
      <c r="W77" s="372"/>
      <c r="Y77" s="372"/>
      <c r="AA77" s="372"/>
    </row>
    <row r="78" spans="1:28" ht="15.75" customHeight="1">
      <c r="A78" s="512"/>
      <c r="B78" s="512"/>
      <c r="C78" s="513"/>
      <c r="D78" s="594"/>
      <c r="E78" s="515"/>
      <c r="F78" s="516">
        <f>SUM(F75:F77)</f>
        <v>0</v>
      </c>
      <c r="G78" s="517"/>
      <c r="H78" s="516">
        <f>SUM(H75:H77)</f>
        <v>0</v>
      </c>
      <c r="I78" s="550">
        <f>SUM(G75:G77)</f>
        <v>0</v>
      </c>
      <c r="J78" s="595"/>
      <c r="K78" s="515"/>
      <c r="L78" s="516"/>
      <c r="M78" s="517"/>
      <c r="N78" s="520"/>
      <c r="O78" s="521"/>
      <c r="P78" s="521"/>
      <c r="Q78" s="521"/>
      <c r="R78" s="521"/>
      <c r="S78" s="555"/>
      <c r="T78" s="376"/>
      <c r="U78" s="372"/>
      <c r="W78" s="372"/>
      <c r="Y78" s="372"/>
      <c r="AA78" s="372"/>
    </row>
    <row r="79" spans="1:28" ht="15.75" customHeight="1">
      <c r="A79" s="488" t="s">
        <v>189</v>
      </c>
      <c r="B79" s="488"/>
      <c r="C79" s="525" t="s">
        <v>190</v>
      </c>
      <c r="D79" s="596"/>
      <c r="E79" s="491"/>
      <c r="F79" s="501"/>
      <c r="G79" s="526">
        <f>D79*$D$7</f>
        <v>0</v>
      </c>
      <c r="H79" s="527">
        <f t="shared" si="45"/>
        <v>0</v>
      </c>
      <c r="I79" s="537">
        <f>I83/$D$7</f>
        <v>0</v>
      </c>
      <c r="J79" s="597"/>
      <c r="K79" s="495"/>
      <c r="L79" s="496"/>
      <c r="M79" s="497">
        <f>O79/1100</f>
        <v>0</v>
      </c>
      <c r="N79" s="528" t="e">
        <f t="shared" si="3"/>
        <v>#DIV/0!</v>
      </c>
      <c r="O79" s="598"/>
      <c r="P79" s="499"/>
      <c r="Q79" s="499"/>
      <c r="R79" s="499"/>
      <c r="S79" s="684" t="e">
        <f>S82/D21</f>
        <v>#DIV/0!</v>
      </c>
      <c r="T79" s="376"/>
      <c r="U79" s="372"/>
      <c r="W79" s="372"/>
      <c r="Y79" s="372"/>
      <c r="AA79" s="372"/>
    </row>
    <row r="80" spans="1:28" ht="15.75" customHeight="1">
      <c r="A80" s="503"/>
      <c r="B80" s="503"/>
      <c r="C80" s="504" t="s">
        <v>191</v>
      </c>
      <c r="D80" s="506"/>
      <c r="E80" s="502"/>
      <c r="F80" s="492"/>
      <c r="G80" s="493">
        <f t="shared" ref="G80:G82" si="49">D80*$D$7</f>
        <v>0</v>
      </c>
      <c r="H80" s="478">
        <f t="shared" si="45"/>
        <v>0</v>
      </c>
      <c r="I80" s="599"/>
      <c r="J80" s="600"/>
      <c r="K80" s="507"/>
      <c r="L80" s="508"/>
      <c r="M80" s="497">
        <f t="shared" ref="M80:M82" si="50">O80/1100</f>
        <v>0</v>
      </c>
      <c r="N80" s="528" t="e">
        <f t="shared" ref="N80:N82" si="51">M80/$B$21</f>
        <v>#DIV/0!</v>
      </c>
      <c r="O80" s="601"/>
      <c r="P80" s="510"/>
      <c r="Q80" s="510"/>
      <c r="R80" s="510"/>
      <c r="S80" s="685"/>
      <c r="T80" s="376"/>
      <c r="U80" s="372"/>
      <c r="W80" s="372"/>
      <c r="Y80" s="372"/>
      <c r="AA80" s="372"/>
    </row>
    <row r="81" spans="1:27" ht="15.75" customHeight="1">
      <c r="A81" s="503"/>
      <c r="B81" s="503"/>
      <c r="C81" s="504" t="s">
        <v>192</v>
      </c>
      <c r="D81" s="506"/>
      <c r="E81" s="502"/>
      <c r="F81" s="492"/>
      <c r="G81" s="493">
        <f t="shared" si="49"/>
        <v>0</v>
      </c>
      <c r="H81" s="478">
        <f t="shared" si="45"/>
        <v>0</v>
      </c>
      <c r="I81" s="599"/>
      <c r="J81" s="600"/>
      <c r="K81" s="507"/>
      <c r="L81" s="508"/>
      <c r="M81" s="497">
        <f t="shared" si="50"/>
        <v>0</v>
      </c>
      <c r="N81" s="528" t="e">
        <f t="shared" si="51"/>
        <v>#DIV/0!</v>
      </c>
      <c r="O81" s="601"/>
      <c r="P81" s="510"/>
      <c r="Q81" s="510"/>
      <c r="R81" s="510"/>
      <c r="S81" s="685"/>
      <c r="T81" s="376"/>
      <c r="U81" s="372"/>
      <c r="W81" s="372"/>
      <c r="Y81" s="372"/>
      <c r="AA81" s="372"/>
    </row>
    <row r="82" spans="1:27" ht="15.75" customHeight="1">
      <c r="A82" s="503"/>
      <c r="B82" s="503"/>
      <c r="C82" s="504" t="s">
        <v>193</v>
      </c>
      <c r="D82" s="506"/>
      <c r="E82" s="502"/>
      <c r="F82" s="492"/>
      <c r="G82" s="493">
        <f t="shared" si="49"/>
        <v>0</v>
      </c>
      <c r="H82" s="478">
        <f t="shared" si="45"/>
        <v>0</v>
      </c>
      <c r="I82" s="602"/>
      <c r="J82" s="600"/>
      <c r="K82" s="507"/>
      <c r="L82" s="508"/>
      <c r="M82" s="497">
        <f t="shared" si="50"/>
        <v>0</v>
      </c>
      <c r="N82" s="528" t="e">
        <f t="shared" si="51"/>
        <v>#DIV/0!</v>
      </c>
      <c r="O82" s="601"/>
      <c r="P82" s="510"/>
      <c r="Q82" s="510"/>
      <c r="R82" s="510"/>
      <c r="S82" s="603">
        <f>SUM(M79:M82)</f>
        <v>0</v>
      </c>
      <c r="T82" s="376"/>
      <c r="U82" s="372"/>
      <c r="W82" s="372"/>
      <c r="Y82" s="372"/>
      <c r="AA82" s="372"/>
    </row>
    <row r="83" spans="1:27" ht="15.75" customHeight="1">
      <c r="A83" s="604"/>
      <c r="B83" s="604"/>
      <c r="C83" s="605"/>
      <c r="D83" s="606"/>
      <c r="E83" s="607"/>
      <c r="F83" s="608"/>
      <c r="G83" s="609"/>
      <c r="H83" s="608">
        <f>SUM(H79:H82)</f>
        <v>0</v>
      </c>
      <c r="I83" s="610">
        <f>SUM(G79:G82)</f>
        <v>0</v>
      </c>
      <c r="J83" s="611"/>
      <c r="K83" s="607"/>
      <c r="L83" s="608"/>
      <c r="M83" s="609"/>
      <c r="N83" s="612"/>
      <c r="O83" s="613"/>
      <c r="P83" s="614"/>
      <c r="Q83" s="614"/>
      <c r="R83" s="614"/>
      <c r="S83" s="610"/>
      <c r="T83" s="376"/>
      <c r="U83" s="372"/>
      <c r="W83" s="372"/>
      <c r="Y83" s="372"/>
      <c r="AA83" s="372"/>
    </row>
    <row r="84" spans="1:27" ht="15.75" customHeight="1" thickBot="1">
      <c r="A84" s="615" t="s">
        <v>194</v>
      </c>
      <c r="B84" s="615"/>
      <c r="C84" s="616"/>
      <c r="D84" s="617"/>
      <c r="E84" s="618"/>
      <c r="F84" s="619"/>
      <c r="G84" s="620">
        <f>SUM(G24:G82)</f>
        <v>24337.594798922684</v>
      </c>
      <c r="H84" s="621">
        <f t="shared" si="45"/>
        <v>3.7850069671730457</v>
      </c>
      <c r="I84" s="622">
        <f>+I24+I32+I65+I66+I71+I75+I79</f>
        <v>0.86975264224526638</v>
      </c>
      <c r="J84" s="623"/>
      <c r="K84" s="624"/>
      <c r="L84" s="625"/>
      <c r="M84" s="626">
        <f>SUM(M24:M76)</f>
        <v>0</v>
      </c>
      <c r="N84" s="627" t="e">
        <f t="shared" si="3"/>
        <v>#DIV/0!</v>
      </c>
      <c r="O84" s="626">
        <f>SUM(M24:M82)</f>
        <v>0</v>
      </c>
      <c r="P84" s="628">
        <f>SUM(P24:P79)</f>
        <v>0</v>
      </c>
      <c r="Q84" s="628">
        <f>SUM(Q24:Q79)</f>
        <v>0</v>
      </c>
      <c r="R84" s="628">
        <f>SUM(R24:R79)</f>
        <v>0</v>
      </c>
      <c r="S84" s="629" t="e">
        <f>S79+S76+S75+S71+S69+#REF!+S65+S32+S24</f>
        <v>#DIV/0!</v>
      </c>
      <c r="T84" s="376"/>
      <c r="U84" s="372"/>
      <c r="W84" s="372"/>
      <c r="Y84" s="372"/>
      <c r="AA84" s="372"/>
    </row>
    <row r="85" spans="1:27" ht="15.75" customHeight="1">
      <c r="A85" s="630" t="s">
        <v>195</v>
      </c>
      <c r="B85" s="630"/>
      <c r="C85" s="631"/>
      <c r="D85" s="632"/>
      <c r="E85" s="633"/>
      <c r="F85" s="634"/>
      <c r="G85" s="635">
        <f>D7-G84</f>
        <v>4472.7262131973148</v>
      </c>
      <c r="H85" s="608">
        <f>C7-H84</f>
        <v>0.69560283253457467</v>
      </c>
      <c r="I85" s="636"/>
      <c r="J85" s="637"/>
      <c r="K85" s="638"/>
      <c r="L85" s="639"/>
      <c r="M85" s="640">
        <f>D21-M84</f>
        <v>0</v>
      </c>
      <c r="N85" s="641"/>
      <c r="O85" s="640">
        <f>D21-O84</f>
        <v>0</v>
      </c>
      <c r="P85" s="642"/>
      <c r="Q85" s="642"/>
      <c r="R85" s="642"/>
      <c r="S85" s="643" t="e">
        <f>O86-G86</f>
        <v>#DIV/0!</v>
      </c>
      <c r="T85" s="376"/>
      <c r="U85" s="372"/>
      <c r="W85" s="372"/>
      <c r="Y85" s="372"/>
      <c r="AA85" s="372"/>
    </row>
    <row r="86" spans="1:27" ht="15.75" customHeight="1">
      <c r="A86" s="630"/>
      <c r="B86" s="630"/>
      <c r="C86" s="631"/>
      <c r="D86" s="632"/>
      <c r="E86" s="633"/>
      <c r="F86" s="634"/>
      <c r="G86" s="644">
        <f>G85/D7</f>
        <v>0.15524735775473369</v>
      </c>
      <c r="H86" s="645"/>
      <c r="I86" s="646"/>
      <c r="J86" s="637"/>
      <c r="K86" s="638"/>
      <c r="L86" s="639"/>
      <c r="M86" s="647" t="e">
        <f>M85/D21</f>
        <v>#DIV/0!</v>
      </c>
      <c r="N86" s="648"/>
      <c r="O86" s="649" t="e">
        <f>O85/D21</f>
        <v>#DIV/0!</v>
      </c>
      <c r="P86" s="650"/>
      <c r="Q86" s="650"/>
      <c r="R86" s="650"/>
      <c r="S86" s="651"/>
      <c r="T86" s="376"/>
      <c r="U86" s="372"/>
      <c r="W86" s="372"/>
      <c r="Y86" s="372"/>
      <c r="AA86" s="372"/>
    </row>
    <row r="87" spans="1:27" ht="15.75" customHeight="1">
      <c r="A87" s="630"/>
      <c r="B87" s="630"/>
      <c r="C87" s="631"/>
      <c r="D87" s="632"/>
      <c r="E87" s="633"/>
      <c r="F87" s="634"/>
      <c r="G87" s="635"/>
      <c r="H87" s="608"/>
      <c r="I87" s="636"/>
      <c r="J87" s="637"/>
      <c r="K87" s="638"/>
      <c r="L87" s="639"/>
      <c r="M87" s="640"/>
      <c r="N87" s="641"/>
      <c r="O87" s="652" t="s">
        <v>196</v>
      </c>
      <c r="P87" s="653"/>
      <c r="Q87" s="653"/>
      <c r="R87" s="653"/>
      <c r="S87" s="654"/>
      <c r="T87" s="376"/>
      <c r="U87" s="372"/>
      <c r="W87" s="372"/>
      <c r="Y87" s="372"/>
      <c r="AA87" s="372"/>
    </row>
    <row r="88" spans="1:27" ht="15.75" customHeight="1">
      <c r="D88" s="655"/>
      <c r="E88" s="656"/>
      <c r="F88" s="657"/>
      <c r="G88" s="658"/>
      <c r="H88" s="659"/>
      <c r="I88" s="660"/>
      <c r="J88" s="661"/>
      <c r="K88" s="662"/>
      <c r="L88" s="663"/>
      <c r="M88" s="664"/>
      <c r="N88" s="665"/>
      <c r="O88" s="664"/>
      <c r="P88" s="664"/>
      <c r="Q88" s="664"/>
      <c r="R88" s="666"/>
      <c r="S88" s="376"/>
      <c r="U88" s="372"/>
      <c r="W88" s="372"/>
      <c r="Y88" s="372"/>
      <c r="AA88" s="372"/>
    </row>
    <row r="89" spans="1:27" ht="15.75" customHeight="1">
      <c r="D89" s="655"/>
      <c r="E89" s="656"/>
      <c r="F89" s="657"/>
      <c r="G89" s="658"/>
      <c r="H89" s="659"/>
      <c r="I89" s="660"/>
      <c r="J89" s="661"/>
      <c r="K89" s="662"/>
      <c r="L89" s="663"/>
      <c r="M89" s="664"/>
      <c r="N89" s="665"/>
      <c r="O89" s="664"/>
      <c r="P89" s="664"/>
      <c r="Q89" s="664"/>
      <c r="R89" s="666"/>
      <c r="S89" s="376"/>
      <c r="U89" s="372"/>
      <c r="W89" s="372"/>
      <c r="Y89" s="372"/>
      <c r="AA89" s="372"/>
    </row>
    <row r="90" spans="1:27" ht="15.75" customHeight="1">
      <c r="D90" s="631"/>
      <c r="E90" s="667"/>
      <c r="J90" s="667"/>
      <c r="U90" s="372"/>
      <c r="W90" s="372"/>
      <c r="Y90" s="372"/>
      <c r="AA90" s="372"/>
    </row>
    <row r="91" spans="1:27" ht="15.75" customHeight="1">
      <c r="D91" s="631"/>
      <c r="E91" s="667"/>
      <c r="J91" s="667"/>
      <c r="U91" s="372"/>
      <c r="W91" s="372"/>
      <c r="Y91" s="372"/>
      <c r="AA91" s="372"/>
    </row>
    <row r="92" spans="1:27" ht="15.75" customHeight="1">
      <c r="D92" s="631"/>
      <c r="E92" s="667"/>
      <c r="J92" s="667"/>
      <c r="U92" s="372"/>
      <c r="W92" s="372"/>
      <c r="Y92" s="372"/>
      <c r="AA92" s="372"/>
    </row>
    <row r="93" spans="1:27" ht="15.75" customHeight="1">
      <c r="C93" s="372" t="s">
        <v>167</v>
      </c>
      <c r="D93" s="631"/>
      <c r="U93" s="372"/>
      <c r="W93" s="372"/>
      <c r="Y93" s="372"/>
      <c r="AA93" s="372"/>
    </row>
  </sheetData>
  <mergeCells count="9">
    <mergeCell ref="D9:E9"/>
    <mergeCell ref="H9:I9"/>
    <mergeCell ref="J9:K9"/>
    <mergeCell ref="S79:S81"/>
    <mergeCell ref="D7:E7"/>
    <mergeCell ref="D3:E3"/>
    <mergeCell ref="D4:E4"/>
    <mergeCell ref="D5:E5"/>
    <mergeCell ref="D6:E6"/>
  </mergeCells>
  <phoneticPr fontId="3" type="noConversion"/>
  <pageMargins left="0.39370078740157483" right="0.15748031496062992" top="7.874015748031496E-2" bottom="0" header="0.23622047244094491" footer="0.15748031496062992"/>
  <pageSetup paperSize="9" scale="48" orientation="landscape" r:id="rId1"/>
  <headerFooter alignWithMargins="0"/>
  <ignoredErrors>
    <ignoredError sqref="I64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41CD-5FB8-480F-8823-C8F3C6794907}">
  <sheetPr codeName="Sheet1">
    <tabColor theme="9" tint="0.59999389629810485"/>
    <pageSetUpPr fitToPage="1"/>
  </sheetPr>
  <dimension ref="A1:BC110"/>
  <sheetViews>
    <sheetView topLeftCell="M28" zoomScale="85" zoomScaleNormal="85" zoomScaleSheetLayoutView="80" workbookViewId="0">
      <selection activeCell="V58" sqref="V58:X58"/>
    </sheetView>
  </sheetViews>
  <sheetFormatPr defaultColWidth="9" defaultRowHeight="12"/>
  <cols>
    <col min="1" max="1" width="3.7265625" style="5" customWidth="1"/>
    <col min="2" max="10" width="8.7265625" style="5" customWidth="1"/>
    <col min="11" max="18" width="8.7265625" style="299" customWidth="1"/>
    <col min="19" max="19" width="8.7265625" style="300" customWidth="1"/>
    <col min="20" max="20" width="0.7265625" style="5" customWidth="1"/>
    <col min="21" max="21" width="3.7265625" style="5" customWidth="1"/>
    <col min="22" max="22" width="8.7265625" style="5" customWidth="1"/>
    <col min="23" max="23" width="21.26953125" style="5" bestFit="1" customWidth="1"/>
    <col min="24" max="30" width="8.7265625" style="5" customWidth="1"/>
    <col min="31" max="39" width="8.7265625" style="299" customWidth="1"/>
    <col min="40" max="40" width="9.453125" style="300" customWidth="1"/>
    <col min="41" max="41" width="9.453125" style="6" customWidth="1"/>
    <col min="42" max="42" width="1" style="5" customWidth="1"/>
    <col min="43" max="43" width="11.1796875" style="5" customWidth="1"/>
    <col min="44" max="46" width="9.54296875" style="5" customWidth="1"/>
    <col min="47" max="16384" width="9" style="5"/>
  </cols>
  <sheetData>
    <row r="1" spans="1:46" ht="26.5" thickBot="1">
      <c r="A1" s="792" t="str">
        <f>U1</f>
        <v>Swim USA JCP</v>
      </c>
      <c r="B1" s="793"/>
      <c r="C1" s="793"/>
      <c r="D1" s="793"/>
      <c r="E1" s="793"/>
      <c r="F1" s="793"/>
      <c r="G1" s="793"/>
      <c r="H1" s="793"/>
      <c r="I1" s="793"/>
      <c r="J1" s="794"/>
      <c r="K1" s="1"/>
      <c r="L1" s="2"/>
      <c r="M1" s="2"/>
      <c r="N1" s="2"/>
      <c r="O1" s="2"/>
      <c r="P1" s="2"/>
      <c r="Q1" s="2"/>
      <c r="R1" s="3"/>
      <c r="S1" s="4"/>
      <c r="U1" s="792" t="s">
        <v>92</v>
      </c>
      <c r="V1" s="793"/>
      <c r="W1" s="793"/>
      <c r="X1" s="793"/>
      <c r="Y1" s="793"/>
      <c r="Z1" s="793"/>
      <c r="AA1" s="793"/>
      <c r="AB1" s="793"/>
      <c r="AC1" s="793"/>
      <c r="AD1" s="794"/>
      <c r="AE1" s="1"/>
      <c r="AF1" s="2"/>
      <c r="AG1" s="2"/>
      <c r="AH1" s="2"/>
      <c r="AI1" s="2"/>
      <c r="AJ1" s="2" t="s">
        <v>78</v>
      </c>
      <c r="AK1" s="2"/>
      <c r="AL1" s="2"/>
      <c r="AM1" s="3"/>
      <c r="AN1" s="4"/>
      <c r="AS1" s="7" t="s">
        <v>0</v>
      </c>
    </row>
    <row r="2" spans="1:46" s="15" customFormat="1" ht="13.5" thickBot="1">
      <c r="A2" s="8" t="s">
        <v>1</v>
      </c>
      <c r="B2" s="9"/>
      <c r="C2" s="795">
        <f t="shared" ref="C2:C7" si="0">W2</f>
        <v>0</v>
      </c>
      <c r="D2" s="795"/>
      <c r="E2" s="795"/>
      <c r="F2" s="10"/>
      <c r="G2" s="11" t="s">
        <v>2</v>
      </c>
      <c r="H2" s="796">
        <f t="shared" ref="H2:H7" si="1">AB2</f>
        <v>44507</v>
      </c>
      <c r="I2" s="796"/>
      <c r="J2" s="797"/>
      <c r="K2" s="12"/>
      <c r="L2" s="13"/>
      <c r="M2" s="13"/>
      <c r="N2" s="13"/>
      <c r="O2" s="13"/>
      <c r="P2" s="13"/>
      <c r="Q2" s="13"/>
      <c r="R2" s="13"/>
      <c r="S2" s="14"/>
      <c r="U2" s="8" t="s">
        <v>1</v>
      </c>
      <c r="V2" s="9"/>
      <c r="W2" s="798"/>
      <c r="X2" s="798"/>
      <c r="Y2" s="798"/>
      <c r="Z2" s="16"/>
      <c r="AA2" s="17" t="s">
        <v>2</v>
      </c>
      <c r="AB2" s="799">
        <v>44507</v>
      </c>
      <c r="AC2" s="799"/>
      <c r="AD2" s="800"/>
      <c r="AE2" s="12"/>
      <c r="AF2" s="13"/>
      <c r="AG2" s="13"/>
      <c r="AH2" s="13"/>
      <c r="AI2" s="13"/>
      <c r="AJ2" s="13"/>
      <c r="AK2" s="13"/>
      <c r="AL2" s="13"/>
      <c r="AM2" s="13"/>
      <c r="AN2" s="14"/>
      <c r="AO2" s="18"/>
      <c r="AQ2" s="19" t="s">
        <v>3</v>
      </c>
      <c r="AR2" s="20" t="s">
        <v>4</v>
      </c>
      <c r="AS2" s="21" t="s">
        <v>5</v>
      </c>
    </row>
    <row r="3" spans="1:46" s="15" customFormat="1" ht="12.75" customHeight="1">
      <c r="A3" s="22" t="s">
        <v>6</v>
      </c>
      <c r="B3" s="22"/>
      <c r="C3" s="802">
        <f t="shared" si="0"/>
        <v>0</v>
      </c>
      <c r="D3" s="802"/>
      <c r="E3" s="802"/>
      <c r="F3" s="23"/>
      <c r="G3" s="24" t="s">
        <v>7</v>
      </c>
      <c r="H3" s="802">
        <f t="shared" si="1"/>
        <v>0</v>
      </c>
      <c r="I3" s="802"/>
      <c r="J3" s="803"/>
      <c r="K3" s="12"/>
      <c r="L3" s="13"/>
      <c r="M3" s="13"/>
      <c r="N3" s="13"/>
      <c r="O3" s="13"/>
      <c r="P3" s="13"/>
      <c r="Q3" s="13"/>
      <c r="R3" s="13"/>
      <c r="S3" s="14"/>
      <c r="U3" s="22" t="s">
        <v>6</v>
      </c>
      <c r="V3" s="22"/>
      <c r="W3" s="809"/>
      <c r="X3" s="809"/>
      <c r="Y3" s="809"/>
      <c r="Z3" s="25"/>
      <c r="AA3" s="26" t="s">
        <v>7</v>
      </c>
      <c r="AB3" s="809"/>
      <c r="AC3" s="809"/>
      <c r="AD3" s="809"/>
      <c r="AE3" s="12"/>
      <c r="AF3" s="13"/>
      <c r="AG3" s="13"/>
      <c r="AH3" s="13"/>
      <c r="AI3" s="13"/>
      <c r="AJ3" s="13"/>
      <c r="AK3" s="13"/>
      <c r="AL3" s="13"/>
      <c r="AM3" s="13"/>
      <c r="AN3" s="14"/>
      <c r="AO3" s="18"/>
      <c r="AQ3" s="27" t="s">
        <v>8</v>
      </c>
      <c r="AR3" s="28">
        <v>5.8500000000000003E-2</v>
      </c>
      <c r="AS3" s="29">
        <v>3.6659999999999998E-2</v>
      </c>
    </row>
    <row r="4" spans="1:46" s="15" customFormat="1" ht="12.75" customHeight="1">
      <c r="A4" s="30" t="s">
        <v>9</v>
      </c>
      <c r="B4" s="22"/>
      <c r="C4" s="807">
        <f t="shared" si="0"/>
        <v>803841</v>
      </c>
      <c r="D4" s="807"/>
      <c r="E4" s="807"/>
      <c r="F4" s="31"/>
      <c r="G4" s="32" t="s">
        <v>3</v>
      </c>
      <c r="H4" s="812" t="str">
        <f t="shared" si="1"/>
        <v>Vietnam Haiahn(Hanoi)</v>
      </c>
      <c r="I4" s="812"/>
      <c r="J4" s="813"/>
      <c r="K4" s="12"/>
      <c r="L4" s="13"/>
      <c r="M4" s="13"/>
      <c r="N4" s="13"/>
      <c r="O4" s="13"/>
      <c r="P4" s="13"/>
      <c r="Q4" s="13"/>
      <c r="R4" s="13"/>
      <c r="S4" s="14"/>
      <c r="U4" s="30" t="s">
        <v>9</v>
      </c>
      <c r="V4" s="22"/>
      <c r="W4" s="808">
        <v>803841</v>
      </c>
      <c r="X4" s="808"/>
      <c r="Y4" s="808"/>
      <c r="Z4" s="33"/>
      <c r="AA4" s="34" t="s">
        <v>3</v>
      </c>
      <c r="AB4" s="819" t="s">
        <v>10</v>
      </c>
      <c r="AC4" s="819"/>
      <c r="AD4" s="820"/>
      <c r="AE4" s="12"/>
      <c r="AF4" s="13"/>
      <c r="AG4" s="13"/>
      <c r="AH4" s="13"/>
      <c r="AI4" s="13"/>
      <c r="AJ4" s="13"/>
      <c r="AK4" s="13"/>
      <c r="AL4" s="13"/>
      <c r="AM4" s="13"/>
      <c r="AN4" s="14"/>
      <c r="AO4" s="18"/>
      <c r="AQ4" s="35" t="s">
        <v>11</v>
      </c>
      <c r="AR4" s="36">
        <v>4.3799999999999999E-2</v>
      </c>
      <c r="AS4" s="37">
        <v>1.221E-2</v>
      </c>
    </row>
    <row r="5" spans="1:46" s="15" customFormat="1" ht="12.75" customHeight="1">
      <c r="A5" s="30" t="s">
        <v>12</v>
      </c>
      <c r="B5" s="22"/>
      <c r="C5" s="807" t="str">
        <f>W5</f>
        <v>ESGM22742KM</v>
      </c>
      <c r="D5" s="807"/>
      <c r="E5" s="807"/>
      <c r="F5" s="31"/>
      <c r="G5" s="32" t="s">
        <v>13</v>
      </c>
      <c r="H5" s="802">
        <f t="shared" si="1"/>
        <v>0</v>
      </c>
      <c r="I5" s="802"/>
      <c r="J5" s="803"/>
      <c r="K5" s="12"/>
      <c r="L5" s="13"/>
      <c r="M5" s="13"/>
      <c r="N5" s="13"/>
      <c r="O5" s="13"/>
      <c r="P5" s="13"/>
      <c r="Q5" s="13"/>
      <c r="R5" s="13"/>
      <c r="S5" s="14"/>
      <c r="U5" s="30" t="s">
        <v>12</v>
      </c>
      <c r="V5" s="22"/>
      <c r="W5" s="808" t="s">
        <v>108</v>
      </c>
      <c r="X5" s="808"/>
      <c r="Y5" s="808"/>
      <c r="Z5" s="33"/>
      <c r="AA5" s="34" t="s">
        <v>13</v>
      </c>
      <c r="AB5" s="809"/>
      <c r="AC5" s="809"/>
      <c r="AD5" s="810"/>
      <c r="AE5" s="12"/>
      <c r="AF5" s="13"/>
      <c r="AG5" s="13"/>
      <c r="AH5" s="13"/>
      <c r="AI5" s="13"/>
      <c r="AJ5" s="13"/>
      <c r="AK5" s="13"/>
      <c r="AL5" s="13"/>
      <c r="AM5" s="13"/>
      <c r="AN5" s="14"/>
      <c r="AO5" s="18"/>
      <c r="AQ5" s="35" t="s">
        <v>14</v>
      </c>
      <c r="AR5" s="36">
        <v>2.2100000000000002E-2</v>
      </c>
      <c r="AS5" s="37">
        <v>2.793E-2</v>
      </c>
    </row>
    <row r="6" spans="1:46" s="15" customFormat="1" ht="26.15" customHeight="1">
      <c r="A6" s="30" t="s">
        <v>15</v>
      </c>
      <c r="B6" s="22"/>
      <c r="C6" s="38" t="str">
        <f t="shared" si="0"/>
        <v>TWIST HALTER BRA W/MOLDED CUPS</v>
      </c>
      <c r="D6" s="38"/>
      <c r="E6" s="38"/>
      <c r="F6" s="31"/>
      <c r="G6" s="32" t="s">
        <v>16</v>
      </c>
      <c r="H6" s="802">
        <f t="shared" si="1"/>
        <v>0</v>
      </c>
      <c r="I6" s="802"/>
      <c r="J6" s="803"/>
      <c r="K6" s="12"/>
      <c r="L6" s="13"/>
      <c r="M6" s="13"/>
      <c r="N6" s="13"/>
      <c r="O6" s="13"/>
      <c r="P6" s="13"/>
      <c r="Q6" s="13"/>
      <c r="R6" s="13"/>
      <c r="S6" s="14"/>
      <c r="U6" s="30" t="s">
        <v>15</v>
      </c>
      <c r="V6" s="22"/>
      <c r="W6" s="811" t="s">
        <v>109</v>
      </c>
      <c r="X6" s="808"/>
      <c r="Y6" s="808"/>
      <c r="Z6" s="33"/>
      <c r="AA6" s="34" t="s">
        <v>16</v>
      </c>
      <c r="AB6" s="809"/>
      <c r="AC6" s="809"/>
      <c r="AD6" s="810"/>
      <c r="AE6" s="12"/>
      <c r="AF6" s="13"/>
      <c r="AG6" s="13"/>
      <c r="AH6" s="13"/>
      <c r="AI6" s="13"/>
      <c r="AJ6" s="13"/>
      <c r="AK6" s="13"/>
      <c r="AL6" s="13"/>
      <c r="AM6" s="13"/>
      <c r="AN6" s="14"/>
      <c r="AO6" s="18"/>
      <c r="AQ6" s="35" t="s">
        <v>17</v>
      </c>
      <c r="AR6" s="36">
        <v>2.2200000000000001E-2</v>
      </c>
      <c r="AS6" s="37">
        <v>2.206E-2</v>
      </c>
    </row>
    <row r="7" spans="1:46" s="15" customFormat="1" ht="12.75" customHeight="1">
      <c r="A7" s="22" t="s">
        <v>18</v>
      </c>
      <c r="B7" s="22"/>
      <c r="C7" s="801" t="str">
        <f t="shared" si="0"/>
        <v>XS, S, M, L, XL, XXL</v>
      </c>
      <c r="D7" s="801"/>
      <c r="E7" s="801"/>
      <c r="F7" s="39"/>
      <c r="G7" s="24"/>
      <c r="H7" s="802">
        <f t="shared" si="1"/>
        <v>1535</v>
      </c>
      <c r="I7" s="802"/>
      <c r="J7" s="803"/>
      <c r="K7" s="12"/>
      <c r="L7" s="13"/>
      <c r="M7" s="13"/>
      <c r="N7" s="13"/>
      <c r="O7" s="13"/>
      <c r="P7" s="13"/>
      <c r="Q7" s="13"/>
      <c r="R7" s="13"/>
      <c r="S7" s="14"/>
      <c r="U7" s="22" t="s">
        <v>18</v>
      </c>
      <c r="V7" s="22"/>
      <c r="W7" s="804" t="s">
        <v>115</v>
      </c>
      <c r="X7" s="804"/>
      <c r="Y7" s="804"/>
      <c r="Z7" s="40"/>
      <c r="AA7" s="26" t="s">
        <v>116</v>
      </c>
      <c r="AB7" s="805">
        <v>1535</v>
      </c>
      <c r="AC7" s="805"/>
      <c r="AD7" s="806"/>
      <c r="AE7" s="12"/>
      <c r="AF7" s="13"/>
      <c r="AG7" s="13"/>
      <c r="AH7" s="13"/>
      <c r="AI7" s="13"/>
      <c r="AJ7" s="13"/>
      <c r="AK7" s="13"/>
      <c r="AL7" s="13"/>
      <c r="AM7" s="13"/>
      <c r="AN7" s="14"/>
      <c r="AO7" s="18"/>
      <c r="AQ7" s="41" t="s">
        <v>19</v>
      </c>
      <c r="AR7" s="42">
        <v>0</v>
      </c>
      <c r="AS7" s="43">
        <v>2.3E-2</v>
      </c>
    </row>
    <row r="8" spans="1:46" s="15" customFormat="1" ht="13.5" customHeight="1" thickBot="1">
      <c r="A8" s="44"/>
      <c r="B8" s="45"/>
      <c r="C8" s="45"/>
      <c r="D8" s="45"/>
      <c r="E8" s="45"/>
      <c r="F8" s="45"/>
      <c r="G8" s="45"/>
      <c r="H8" s="821"/>
      <c r="I8" s="821"/>
      <c r="J8" s="822"/>
      <c r="K8" s="823"/>
      <c r="L8" s="824"/>
      <c r="M8" s="824"/>
      <c r="N8" s="824"/>
      <c r="O8" s="824"/>
      <c r="P8" s="824"/>
      <c r="Q8" s="824"/>
      <c r="R8" s="824"/>
      <c r="S8" s="825"/>
      <c r="U8" s="44" t="s">
        <v>153</v>
      </c>
      <c r="V8" s="45"/>
      <c r="W8" s="45" t="s">
        <v>154</v>
      </c>
      <c r="X8" s="45"/>
      <c r="Y8" s="45"/>
      <c r="Z8" s="45"/>
      <c r="AA8" s="45"/>
      <c r="AB8" s="826"/>
      <c r="AC8" s="826"/>
      <c r="AD8" s="827"/>
      <c r="AE8" s="823"/>
      <c r="AF8" s="824"/>
      <c r="AG8" s="824"/>
      <c r="AH8" s="824"/>
      <c r="AI8" s="824"/>
      <c r="AJ8" s="824"/>
      <c r="AK8" s="824"/>
      <c r="AL8" s="824"/>
      <c r="AM8" s="824"/>
      <c r="AN8" s="825"/>
      <c r="AO8" s="46"/>
      <c r="AQ8" s="47"/>
      <c r="AR8" s="48"/>
      <c r="AS8" s="49"/>
    </row>
    <row r="9" spans="1:46" s="15" customFormat="1" ht="13.5" thickBot="1">
      <c r="A9" s="33"/>
      <c r="B9" s="33"/>
      <c r="C9" s="33"/>
      <c r="D9" s="33"/>
      <c r="E9" s="33"/>
      <c r="F9" s="33"/>
      <c r="G9" s="50"/>
      <c r="H9" s="50"/>
      <c r="I9" s="50"/>
      <c r="J9" s="50"/>
      <c r="K9" s="51"/>
      <c r="L9" s="51"/>
      <c r="M9" s="51"/>
      <c r="N9" s="51"/>
      <c r="O9" s="51"/>
      <c r="P9" s="51"/>
      <c r="Q9" s="51"/>
      <c r="R9" s="52"/>
      <c r="S9" s="52"/>
      <c r="U9" s="33"/>
      <c r="V9" s="33"/>
      <c r="W9" s="33"/>
      <c r="X9" s="33"/>
      <c r="Y9" s="33"/>
      <c r="Z9" s="33"/>
      <c r="AA9" s="50"/>
      <c r="AB9" s="50"/>
      <c r="AC9" s="50"/>
      <c r="AD9" s="50"/>
      <c r="AE9" s="51"/>
      <c r="AF9" s="51"/>
      <c r="AG9" s="53">
        <f>AG11-2</f>
        <v>59</v>
      </c>
      <c r="AH9" s="51"/>
      <c r="AI9" s="51"/>
      <c r="AJ9" s="51"/>
      <c r="AK9" s="51"/>
      <c r="AL9" s="51"/>
      <c r="AM9" s="52"/>
      <c r="AN9" s="52"/>
      <c r="AO9" s="18"/>
      <c r="AQ9" s="52"/>
      <c r="AR9" s="52"/>
      <c r="AS9" s="52"/>
      <c r="AT9" s="52"/>
    </row>
    <row r="10" spans="1:46" s="52" customFormat="1" ht="24.75" customHeight="1" thickBot="1">
      <c r="A10" s="704" t="s">
        <v>20</v>
      </c>
      <c r="B10" s="54" t="s">
        <v>21</v>
      </c>
      <c r="C10" s="55" t="s">
        <v>22</v>
      </c>
      <c r="D10" s="323" t="s">
        <v>23</v>
      </c>
      <c r="E10" s="56" t="s">
        <v>24</v>
      </c>
      <c r="F10" s="780" t="s">
        <v>25</v>
      </c>
      <c r="G10" s="780"/>
      <c r="H10" s="780"/>
      <c r="I10" s="780"/>
      <c r="J10" s="323" t="s">
        <v>26</v>
      </c>
      <c r="K10" s="323" t="s">
        <v>27</v>
      </c>
      <c r="L10" s="323" t="s">
        <v>28</v>
      </c>
      <c r="M10" s="323" t="s">
        <v>29</v>
      </c>
      <c r="N10" s="323" t="s">
        <v>29</v>
      </c>
      <c r="O10" s="304" t="s">
        <v>30</v>
      </c>
      <c r="P10" s="781" t="s">
        <v>31</v>
      </c>
      <c r="Q10" s="782"/>
      <c r="R10" s="783"/>
      <c r="S10" s="57" t="s">
        <v>32</v>
      </c>
      <c r="U10" s="708" t="s">
        <v>20</v>
      </c>
      <c r="V10" s="54" t="s">
        <v>21</v>
      </c>
      <c r="W10" s="55" t="s">
        <v>22</v>
      </c>
      <c r="X10" s="323" t="s">
        <v>23</v>
      </c>
      <c r="Y10" s="56" t="s">
        <v>24</v>
      </c>
      <c r="Z10" s="780" t="s">
        <v>25</v>
      </c>
      <c r="AA10" s="780"/>
      <c r="AB10" s="780"/>
      <c r="AC10" s="780"/>
      <c r="AD10" s="323" t="s">
        <v>26</v>
      </c>
      <c r="AE10" s="323" t="s">
        <v>27</v>
      </c>
      <c r="AF10" s="323" t="s">
        <v>80</v>
      </c>
      <c r="AG10" s="323" t="s">
        <v>28</v>
      </c>
      <c r="AH10" s="323" t="s">
        <v>29</v>
      </c>
      <c r="AI10" s="323" t="s">
        <v>29</v>
      </c>
      <c r="AJ10" s="304" t="s">
        <v>30</v>
      </c>
      <c r="AK10" s="781" t="s">
        <v>31</v>
      </c>
      <c r="AL10" s="782"/>
      <c r="AM10" s="783"/>
      <c r="AN10" s="57" t="s">
        <v>32</v>
      </c>
      <c r="AO10" s="58"/>
      <c r="AQ10" s="59" t="s">
        <v>33</v>
      </c>
      <c r="AR10" s="60" t="s">
        <v>34</v>
      </c>
      <c r="AS10" s="20" t="s">
        <v>33</v>
      </c>
      <c r="AT10" s="61" t="s">
        <v>35</v>
      </c>
    </row>
    <row r="11" spans="1:46" s="52" customFormat="1" ht="13">
      <c r="A11" s="711"/>
      <c r="B11" s="62" t="str">
        <f>V11</f>
        <v>KARIMA 201</v>
      </c>
      <c r="C11" s="314" t="str">
        <f t="shared" ref="C11:I15" si="2">W11</f>
        <v>HY K&amp;D</v>
      </c>
      <c r="D11" s="63" t="str">
        <f t="shared" si="2"/>
        <v>SOLID</v>
      </c>
      <c r="E11" s="64" t="str">
        <f t="shared" si="2"/>
        <v>BODY</v>
      </c>
      <c r="F11" s="784" t="str">
        <f t="shared" si="2"/>
        <v>80% Nylon, 20% Spandex, 5.2 oz/yd2</v>
      </c>
      <c r="G11" s="784">
        <f t="shared" si="2"/>
        <v>0</v>
      </c>
      <c r="H11" s="784">
        <f t="shared" si="2"/>
        <v>0</v>
      </c>
      <c r="I11" s="785">
        <f t="shared" si="2"/>
        <v>0</v>
      </c>
      <c r="J11" s="65" t="str">
        <f>AD11</f>
        <v>CHN S-VTN</v>
      </c>
      <c r="K11" s="66">
        <f>AE11</f>
        <v>2.65</v>
      </c>
      <c r="L11" s="67">
        <f t="shared" ref="L11:M15" si="3">AG11</f>
        <v>61</v>
      </c>
      <c r="M11" s="67">
        <f t="shared" si="3"/>
        <v>175</v>
      </c>
      <c r="N11" s="68">
        <f>L11*M11*2.54*91.44/10000000</f>
        <v>0.247934988</v>
      </c>
      <c r="O11" s="69">
        <f>VLOOKUP($J$11,$AQ$11:$AR$21,2,FALSE)*N11*R11</f>
        <v>0</v>
      </c>
      <c r="P11" s="68">
        <f>AM11</f>
        <v>0.23940000000000003</v>
      </c>
      <c r="Q11" s="70">
        <v>1.1000000000000001</v>
      </c>
      <c r="R11" s="71">
        <f>P11*Q11</f>
        <v>0.26334000000000007</v>
      </c>
      <c r="S11" s="72">
        <f>K11*R11</f>
        <v>0.69785100000000022</v>
      </c>
      <c r="U11" s="776"/>
      <c r="V11" s="62" t="s">
        <v>110</v>
      </c>
      <c r="W11" s="314" t="s">
        <v>114</v>
      </c>
      <c r="X11" s="63" t="s">
        <v>36</v>
      </c>
      <c r="Y11" s="64" t="s">
        <v>76</v>
      </c>
      <c r="Z11" s="785" t="s">
        <v>112</v>
      </c>
      <c r="AA11" s="786"/>
      <c r="AB11" s="786"/>
      <c r="AC11" s="787"/>
      <c r="AD11" s="73" t="s">
        <v>102</v>
      </c>
      <c r="AE11" s="74">
        <v>2.65</v>
      </c>
      <c r="AF11" s="74">
        <f t="shared" ref="AF11:AF16" si="4">AE11+AJ11</f>
        <v>2.6747955960234133</v>
      </c>
      <c r="AG11" s="75">
        <v>61</v>
      </c>
      <c r="AH11" s="76">
        <v>175</v>
      </c>
      <c r="AI11" s="77">
        <f>((AG11*AH11)/43.052)/1000</f>
        <v>0.24795596023413546</v>
      </c>
      <c r="AJ11" s="78">
        <f>VLOOKUP(AD11,$AS$11:$AT$21,2,FALSE)*AI11</f>
        <v>2.4795596023413548E-2</v>
      </c>
      <c r="AK11" s="77">
        <v>0.22800000000000001</v>
      </c>
      <c r="AL11" s="79">
        <v>1.05</v>
      </c>
      <c r="AM11" s="80">
        <f>AK11*AL11</f>
        <v>0.23940000000000003</v>
      </c>
      <c r="AN11" s="81">
        <f>AF11*AM11</f>
        <v>0.64034606568800523</v>
      </c>
      <c r="AO11" s="82">
        <f t="shared" ref="AO11:AO16" si="5">S11-AN11</f>
        <v>5.7504934311994993E-2</v>
      </c>
      <c r="AQ11" s="83" t="s">
        <v>82</v>
      </c>
      <c r="AR11" s="84"/>
      <c r="AS11" s="85" t="s">
        <v>82</v>
      </c>
      <c r="AT11" s="86">
        <v>0.1</v>
      </c>
    </row>
    <row r="12" spans="1:46" s="52" customFormat="1" ht="13">
      <c r="A12" s="711"/>
      <c r="B12" s="87" t="str">
        <f>V12</f>
        <v>KA-79</v>
      </c>
      <c r="C12" s="311" t="str">
        <f t="shared" si="2"/>
        <v>Knitextile.</v>
      </c>
      <c r="D12" s="88" t="str">
        <f t="shared" si="2"/>
        <v>SOLID</v>
      </c>
      <c r="E12" s="89" t="str">
        <f t="shared" si="2"/>
        <v>LINING</v>
      </c>
      <c r="F12" s="788" t="str">
        <f t="shared" si="2"/>
        <v>100% Polyester, 95gsm</v>
      </c>
      <c r="G12" s="788">
        <f t="shared" si="2"/>
        <v>0</v>
      </c>
      <c r="H12" s="788">
        <f t="shared" si="2"/>
        <v>0</v>
      </c>
      <c r="I12" s="789">
        <f t="shared" si="2"/>
        <v>0</v>
      </c>
      <c r="J12" s="90" t="str">
        <f>AD12</f>
        <v>INDIA-VTN</v>
      </c>
      <c r="K12" s="91">
        <f t="shared" ref="K12:K15" si="6">AE12</f>
        <v>0.75</v>
      </c>
      <c r="L12" s="92">
        <f t="shared" si="3"/>
        <v>60</v>
      </c>
      <c r="M12" s="92">
        <f t="shared" si="3"/>
        <v>95</v>
      </c>
      <c r="N12" s="68">
        <f>L12*M12*2.54*91.44/10000000</f>
        <v>0.13238683200000001</v>
      </c>
      <c r="O12" s="69">
        <f>VLOOKUP($J$12,$AQ$11:$AR$21,2,FALSE)*N12*R12</f>
        <v>0</v>
      </c>
      <c r="P12" s="68">
        <f>AM12</f>
        <v>8.2159999999999997E-2</v>
      </c>
      <c r="Q12" s="70">
        <v>1.1000000000000001</v>
      </c>
      <c r="R12" s="71">
        <f>P12*Q12</f>
        <v>9.0375999999999998E-2</v>
      </c>
      <c r="S12" s="93">
        <f>K12*R12</f>
        <v>6.7781999999999995E-2</v>
      </c>
      <c r="U12" s="776"/>
      <c r="V12" s="94" t="s">
        <v>38</v>
      </c>
      <c r="W12" s="95" t="s">
        <v>93</v>
      </c>
      <c r="X12" s="96" t="s">
        <v>36</v>
      </c>
      <c r="Y12" s="96" t="s">
        <v>77</v>
      </c>
      <c r="Z12" s="828" t="s">
        <v>111</v>
      </c>
      <c r="AA12" s="828"/>
      <c r="AB12" s="828"/>
      <c r="AC12" s="829"/>
      <c r="AD12" s="97" t="s">
        <v>113</v>
      </c>
      <c r="AE12" s="98">
        <v>0.75</v>
      </c>
      <c r="AF12" s="98">
        <f t="shared" si="4"/>
        <v>0.76588776363467437</v>
      </c>
      <c r="AG12" s="99">
        <v>60</v>
      </c>
      <c r="AH12" s="99">
        <v>95</v>
      </c>
      <c r="AI12" s="77">
        <f t="shared" ref="AI12:AI15" si="7">((AG12*AH12)/43.052)/1000</f>
        <v>0.13239803028895289</v>
      </c>
      <c r="AJ12" s="78">
        <f>VLOOKUP(AD12,$AS$11:$AT$21,2,FALSE)*AI12</f>
        <v>1.5887763634674347E-2</v>
      </c>
      <c r="AK12" s="100">
        <v>7.9000000000000001E-2</v>
      </c>
      <c r="AL12" s="101">
        <v>1.04</v>
      </c>
      <c r="AM12" s="102">
        <f>AK12*AL12</f>
        <v>8.2159999999999997E-2</v>
      </c>
      <c r="AN12" s="103">
        <f>AF12*AM12</f>
        <v>6.2925338660224844E-2</v>
      </c>
      <c r="AO12" s="82">
        <f t="shared" si="5"/>
        <v>4.8566613397751507E-3</v>
      </c>
      <c r="AQ12" s="104" t="s">
        <v>83</v>
      </c>
      <c r="AR12" s="105"/>
      <c r="AS12" s="106" t="s">
        <v>83</v>
      </c>
      <c r="AT12" s="107">
        <v>0.12</v>
      </c>
    </row>
    <row r="13" spans="1:46" s="52" customFormat="1" ht="13">
      <c r="A13" s="711"/>
      <c r="B13" s="108">
        <f>V13</f>
        <v>0</v>
      </c>
      <c r="C13" s="109">
        <f t="shared" si="2"/>
        <v>0</v>
      </c>
      <c r="D13" s="110">
        <f t="shared" si="2"/>
        <v>0</v>
      </c>
      <c r="E13" s="111">
        <f t="shared" si="2"/>
        <v>0</v>
      </c>
      <c r="F13" s="830">
        <f t="shared" si="2"/>
        <v>0</v>
      </c>
      <c r="G13" s="830">
        <f t="shared" si="2"/>
        <v>0</v>
      </c>
      <c r="H13" s="830">
        <f t="shared" si="2"/>
        <v>0</v>
      </c>
      <c r="I13" s="831">
        <f t="shared" si="2"/>
        <v>0</v>
      </c>
      <c r="J13" s="90" t="str">
        <f>AD13</f>
        <v>INDIA-IND</v>
      </c>
      <c r="K13" s="112">
        <f t="shared" si="6"/>
        <v>0</v>
      </c>
      <c r="L13" s="113">
        <f t="shared" si="3"/>
        <v>0</v>
      </c>
      <c r="M13" s="113">
        <f t="shared" si="3"/>
        <v>0</v>
      </c>
      <c r="N13" s="114">
        <f>L13*M13*2.54*91.44/10000000</f>
        <v>0</v>
      </c>
      <c r="O13" s="115">
        <f>VLOOKUP($J$13,$AQ$11:$AR$21,2,FALSE)*N13*R13</f>
        <v>0</v>
      </c>
      <c r="P13" s="114">
        <f>AM13</f>
        <v>0</v>
      </c>
      <c r="Q13" s="116">
        <v>1.1000000000000001</v>
      </c>
      <c r="R13" s="71">
        <f>P13*Q13</f>
        <v>0</v>
      </c>
      <c r="S13" s="93">
        <f>K13*R13</f>
        <v>0</v>
      </c>
      <c r="U13" s="776"/>
      <c r="V13" s="87"/>
      <c r="W13" s="311"/>
      <c r="X13" s="117"/>
      <c r="Y13" s="118"/>
      <c r="Z13" s="832"/>
      <c r="AA13" s="833"/>
      <c r="AB13" s="833"/>
      <c r="AC13" s="834"/>
      <c r="AD13" s="119" t="s">
        <v>91</v>
      </c>
      <c r="AE13" s="120"/>
      <c r="AF13" s="98">
        <f t="shared" si="4"/>
        <v>0</v>
      </c>
      <c r="AG13" s="121"/>
      <c r="AH13" s="121"/>
      <c r="AI13" s="77">
        <f t="shared" si="7"/>
        <v>0</v>
      </c>
      <c r="AJ13" s="78">
        <f>VLOOKUP(AD13,$AS$11:$AT$21,2,FALSE)*AI13</f>
        <v>0</v>
      </c>
      <c r="AK13" s="77"/>
      <c r="AL13" s="79">
        <v>1.06</v>
      </c>
      <c r="AM13" s="80">
        <f>AK13*AL13</f>
        <v>0</v>
      </c>
      <c r="AN13" s="103">
        <f>AF13*AM13</f>
        <v>0</v>
      </c>
      <c r="AO13" s="82">
        <f t="shared" si="5"/>
        <v>0</v>
      </c>
      <c r="AQ13" s="104" t="s">
        <v>84</v>
      </c>
      <c r="AR13" s="105"/>
      <c r="AS13" s="106" t="s">
        <v>84</v>
      </c>
      <c r="AT13" s="107">
        <v>0.11</v>
      </c>
    </row>
    <row r="14" spans="1:46" s="52" customFormat="1" ht="13">
      <c r="A14" s="711"/>
      <c r="B14" s="108">
        <f>V14</f>
        <v>0</v>
      </c>
      <c r="C14" s="109">
        <f t="shared" si="2"/>
        <v>0</v>
      </c>
      <c r="D14" s="110">
        <f t="shared" si="2"/>
        <v>0</v>
      </c>
      <c r="E14" s="110">
        <f t="shared" si="2"/>
        <v>0</v>
      </c>
      <c r="F14" s="830">
        <f t="shared" si="2"/>
        <v>0</v>
      </c>
      <c r="G14" s="830">
        <f t="shared" si="2"/>
        <v>0</v>
      </c>
      <c r="H14" s="830">
        <f t="shared" si="2"/>
        <v>0</v>
      </c>
      <c r="I14" s="831">
        <f t="shared" si="2"/>
        <v>0</v>
      </c>
      <c r="J14" s="90" t="str">
        <f>AD14</f>
        <v>INDIA-IND</v>
      </c>
      <c r="K14" s="112">
        <f t="shared" si="6"/>
        <v>0</v>
      </c>
      <c r="L14" s="113">
        <f t="shared" si="3"/>
        <v>0</v>
      </c>
      <c r="M14" s="113">
        <f t="shared" si="3"/>
        <v>0</v>
      </c>
      <c r="N14" s="114">
        <f>L14*M14*2.54*91.44/10000000</f>
        <v>0</v>
      </c>
      <c r="O14" s="115">
        <f>VLOOKUP($J$14,$AQ$11:$AR$21,2,FALSE)*N14*R14</f>
        <v>0</v>
      </c>
      <c r="P14" s="114">
        <f>AM14</f>
        <v>0</v>
      </c>
      <c r="Q14" s="116">
        <v>1.1000000000000001</v>
      </c>
      <c r="R14" s="71">
        <f>P14*Q14</f>
        <v>0</v>
      </c>
      <c r="S14" s="122">
        <f>K14*R14</f>
        <v>0</v>
      </c>
      <c r="U14" s="776"/>
      <c r="V14" s="94"/>
      <c r="W14" s="95"/>
      <c r="X14" s="96"/>
      <c r="Y14" s="96"/>
      <c r="Z14" s="828"/>
      <c r="AA14" s="828"/>
      <c r="AB14" s="828"/>
      <c r="AC14" s="829"/>
      <c r="AD14" s="97" t="s">
        <v>91</v>
      </c>
      <c r="AE14" s="98"/>
      <c r="AF14" s="98">
        <f t="shared" si="4"/>
        <v>0</v>
      </c>
      <c r="AG14" s="99"/>
      <c r="AH14" s="99"/>
      <c r="AI14" s="77">
        <f t="shared" si="7"/>
        <v>0</v>
      </c>
      <c r="AJ14" s="78">
        <f>VLOOKUP(AD14,$AS$11:$AT$21,2,FALSE)*AI14</f>
        <v>0</v>
      </c>
      <c r="AK14" s="123"/>
      <c r="AL14" s="101">
        <v>1.06</v>
      </c>
      <c r="AM14" s="102">
        <f>AK14*AL14</f>
        <v>0</v>
      </c>
      <c r="AN14" s="103">
        <f>AF14*AM14</f>
        <v>0</v>
      </c>
      <c r="AO14" s="82">
        <f t="shared" si="5"/>
        <v>0</v>
      </c>
      <c r="AQ14" s="104" t="s">
        <v>37</v>
      </c>
      <c r="AR14" s="105"/>
      <c r="AS14" s="106" t="s">
        <v>37</v>
      </c>
      <c r="AT14" s="107">
        <v>0.14000000000000001</v>
      </c>
    </row>
    <row r="15" spans="1:46" s="52" customFormat="1" ht="13.5" thickBot="1">
      <c r="A15" s="712"/>
      <c r="B15" s="302">
        <f>V15</f>
        <v>0</v>
      </c>
      <c r="C15" s="124">
        <f t="shared" si="2"/>
        <v>0</v>
      </c>
      <c r="D15" s="125">
        <f t="shared" si="2"/>
        <v>0</v>
      </c>
      <c r="E15" s="126">
        <f t="shared" si="2"/>
        <v>0</v>
      </c>
      <c r="F15" s="790">
        <f t="shared" si="2"/>
        <v>0</v>
      </c>
      <c r="G15" s="790">
        <f t="shared" si="2"/>
        <v>0</v>
      </c>
      <c r="H15" s="790">
        <f t="shared" si="2"/>
        <v>0</v>
      </c>
      <c r="I15" s="791">
        <f t="shared" si="2"/>
        <v>0</v>
      </c>
      <c r="J15" s="127" t="str">
        <f>AD15</f>
        <v>INDIA-IND</v>
      </c>
      <c r="K15" s="128">
        <f t="shared" si="6"/>
        <v>0</v>
      </c>
      <c r="L15" s="129">
        <f t="shared" si="3"/>
        <v>0</v>
      </c>
      <c r="M15" s="129">
        <f t="shared" si="3"/>
        <v>0</v>
      </c>
      <c r="N15" s="130">
        <f>L15*M15*2.54*91.44/10000000</f>
        <v>0</v>
      </c>
      <c r="O15" s="131">
        <f>VLOOKUP($J$15,$AQ$11:$AR$21,2,FALSE)*N15*R15</f>
        <v>0</v>
      </c>
      <c r="P15" s="130">
        <f>AM15</f>
        <v>0</v>
      </c>
      <c r="Q15" s="132">
        <v>1.1000000000000001</v>
      </c>
      <c r="R15" s="133">
        <f>P15*Q15</f>
        <v>0</v>
      </c>
      <c r="S15" s="134">
        <f>K15*R15</f>
        <v>0</v>
      </c>
      <c r="U15" s="777"/>
      <c r="V15" s="302"/>
      <c r="W15" s="124"/>
      <c r="X15" s="125"/>
      <c r="Y15" s="126"/>
      <c r="Z15" s="790"/>
      <c r="AA15" s="790"/>
      <c r="AB15" s="790"/>
      <c r="AC15" s="791"/>
      <c r="AD15" s="135" t="s">
        <v>91</v>
      </c>
      <c r="AE15" s="128"/>
      <c r="AF15" s="128">
        <f t="shared" si="4"/>
        <v>0</v>
      </c>
      <c r="AG15" s="136"/>
      <c r="AH15" s="136"/>
      <c r="AI15" s="333">
        <f t="shared" si="7"/>
        <v>0</v>
      </c>
      <c r="AJ15" s="327">
        <f>VLOOKUP(AD15,$AS$11:$AT$21,2,FALSE)*AI15</f>
        <v>0</v>
      </c>
      <c r="AK15" s="137"/>
      <c r="AL15" s="138">
        <v>1.06</v>
      </c>
      <c r="AM15" s="139">
        <f>AK15*AL15</f>
        <v>0</v>
      </c>
      <c r="AN15" s="140">
        <f>AF15*AM15</f>
        <v>0</v>
      </c>
      <c r="AO15" s="82">
        <f t="shared" si="5"/>
        <v>0</v>
      </c>
      <c r="AQ15" s="104" t="s">
        <v>85</v>
      </c>
      <c r="AR15" s="105"/>
      <c r="AS15" s="106" t="s">
        <v>85</v>
      </c>
      <c r="AT15" s="107">
        <v>0.11</v>
      </c>
    </row>
    <row r="16" spans="1:46" s="52" customFormat="1" ht="13.5" thickBot="1">
      <c r="G16" s="141"/>
      <c r="H16" s="141"/>
      <c r="I16" s="141"/>
      <c r="J16" s="141"/>
      <c r="K16" s="141"/>
      <c r="L16" s="141"/>
      <c r="M16" s="141"/>
      <c r="N16" s="141"/>
      <c r="O16" s="142">
        <f>SUM(O11:O15)</f>
        <v>0</v>
      </c>
      <c r="P16" s="141"/>
      <c r="Q16" s="141"/>
      <c r="R16" s="141" t="s">
        <v>39</v>
      </c>
      <c r="S16" s="143">
        <f>SUM(S11:S15)</f>
        <v>0.76563300000000023</v>
      </c>
      <c r="AA16" s="141"/>
      <c r="AB16" s="141"/>
      <c r="AC16" s="141"/>
      <c r="AD16" s="141"/>
      <c r="AE16" s="141"/>
      <c r="AF16" s="141">
        <f t="shared" si="4"/>
        <v>4.0683359658087892E-2</v>
      </c>
      <c r="AG16" s="141"/>
      <c r="AH16" s="141"/>
      <c r="AI16" s="141"/>
      <c r="AJ16" s="144">
        <f>AJ11+AJ12+AJ13+AJ14+AJ15</f>
        <v>4.0683359658087892E-2</v>
      </c>
      <c r="AK16" s="141"/>
      <c r="AL16" s="141"/>
      <c r="AM16" s="141" t="s">
        <v>39</v>
      </c>
      <c r="AN16" s="145">
        <f>SUM(AN11:AN15)</f>
        <v>0.7032714043482301</v>
      </c>
      <c r="AO16" s="146">
        <f t="shared" si="5"/>
        <v>6.236159565177013E-2</v>
      </c>
      <c r="AQ16" s="147" t="s">
        <v>86</v>
      </c>
      <c r="AR16" s="105"/>
      <c r="AS16" s="148" t="s">
        <v>86</v>
      </c>
      <c r="AT16" s="107">
        <v>7.0000000000000007E-2</v>
      </c>
    </row>
    <row r="17" spans="1:55" s="15" customFormat="1" ht="13.5" thickBot="1">
      <c r="G17" s="33"/>
      <c r="H17" s="33"/>
      <c r="I17" s="33"/>
      <c r="J17" s="33"/>
      <c r="K17" s="141"/>
      <c r="L17" s="141"/>
      <c r="M17" s="141"/>
      <c r="N17" s="141"/>
      <c r="O17" s="141"/>
      <c r="P17" s="141"/>
      <c r="Q17" s="141"/>
      <c r="R17" s="141"/>
      <c r="S17" s="149"/>
      <c r="AA17" s="33"/>
      <c r="AB17" s="33"/>
      <c r="AC17" s="33"/>
      <c r="AD17" s="33"/>
      <c r="AE17" s="141"/>
      <c r="AF17" s="141"/>
      <c r="AG17" s="141"/>
      <c r="AH17" s="141"/>
      <c r="AI17" s="141"/>
      <c r="AJ17" s="141"/>
      <c r="AK17" s="141"/>
      <c r="AL17" s="141"/>
      <c r="AM17" s="141"/>
      <c r="AN17" s="150">
        <f>AN16/AN66</f>
        <v>0.1887407618793106</v>
      </c>
      <c r="AO17" s="151"/>
      <c r="AQ17" s="104" t="s">
        <v>87</v>
      </c>
      <c r="AR17" s="105"/>
      <c r="AS17" s="106" t="s">
        <v>87</v>
      </c>
      <c r="AT17" s="107">
        <v>0.05</v>
      </c>
      <c r="AZ17" s="52"/>
      <c r="BA17" s="52"/>
      <c r="BB17" s="52"/>
      <c r="BC17" s="52"/>
    </row>
    <row r="18" spans="1:55" s="52" customFormat="1" ht="12.75" customHeight="1" thickBot="1">
      <c r="A18" s="704" t="s">
        <v>40</v>
      </c>
      <c r="B18" s="694" t="s">
        <v>41</v>
      </c>
      <c r="C18" s="775"/>
      <c r="D18" s="775" t="s">
        <v>42</v>
      </c>
      <c r="E18" s="775"/>
      <c r="F18" s="775" t="s">
        <v>15</v>
      </c>
      <c r="G18" s="775"/>
      <c r="H18" s="775"/>
      <c r="I18" s="775"/>
      <c r="J18" s="686" t="s">
        <v>43</v>
      </c>
      <c r="K18" s="694"/>
      <c r="L18" s="305"/>
      <c r="M18" s="305"/>
      <c r="N18" s="305"/>
      <c r="O18" s="305"/>
      <c r="P18" s="305"/>
      <c r="Q18" s="306"/>
      <c r="R18" s="304" t="s">
        <v>44</v>
      </c>
      <c r="S18" s="152" t="s">
        <v>32</v>
      </c>
      <c r="U18" s="708" t="s">
        <v>81</v>
      </c>
      <c r="V18" s="694" t="s">
        <v>41</v>
      </c>
      <c r="W18" s="775"/>
      <c r="X18" s="775" t="s">
        <v>42</v>
      </c>
      <c r="Y18" s="775"/>
      <c r="Z18" s="775" t="s">
        <v>15</v>
      </c>
      <c r="AA18" s="775"/>
      <c r="AB18" s="775"/>
      <c r="AC18" s="775"/>
      <c r="AD18" s="686" t="s">
        <v>43</v>
      </c>
      <c r="AE18" s="694"/>
      <c r="AF18" s="305"/>
      <c r="AG18" s="305"/>
      <c r="AH18" s="305"/>
      <c r="AI18" s="305"/>
      <c r="AJ18" s="305"/>
      <c r="AK18" s="305"/>
      <c r="AL18" s="304" t="s">
        <v>44</v>
      </c>
      <c r="AM18" s="304" t="s">
        <v>45</v>
      </c>
      <c r="AN18" s="152" t="s">
        <v>32</v>
      </c>
      <c r="AO18" s="153"/>
      <c r="AQ18" s="104" t="s">
        <v>88</v>
      </c>
      <c r="AR18" s="105"/>
      <c r="AS18" s="106" t="s">
        <v>88</v>
      </c>
      <c r="AT18" s="107">
        <v>0.1</v>
      </c>
    </row>
    <row r="19" spans="1:55" s="15" customFormat="1" ht="16">
      <c r="A19" s="711"/>
      <c r="B19" s="779">
        <f>V19</f>
        <v>0</v>
      </c>
      <c r="C19" s="723"/>
      <c r="D19" s="743" t="str">
        <f t="shared" ref="D19:D33" si="8">X19</f>
        <v>선오</v>
      </c>
      <c r="E19" s="723"/>
      <c r="F19" s="814" t="str">
        <f t="shared" ref="F19:F33" si="9">Z19</f>
        <v xml:space="preserve">THREAD </v>
      </c>
      <c r="G19" s="815"/>
      <c r="H19" s="815">
        <f t="shared" ref="H19:H33" si="10">AB19</f>
        <v>0</v>
      </c>
      <c r="I19" s="816"/>
      <c r="J19" s="154">
        <f>AN19</f>
        <v>0.1031</v>
      </c>
      <c r="K19" s="155" t="str">
        <f>AE19</f>
        <v>/ PC</v>
      </c>
      <c r="L19" s="156"/>
      <c r="M19" s="156"/>
      <c r="N19" s="156"/>
      <c r="O19" s="156"/>
      <c r="P19" s="156"/>
      <c r="Q19" s="157"/>
      <c r="R19" s="158">
        <v>1.1000000000000001</v>
      </c>
      <c r="S19" s="159">
        <f>J19*R19</f>
        <v>0.11341000000000001</v>
      </c>
      <c r="U19" s="776"/>
      <c r="V19" s="722"/>
      <c r="W19" s="723"/>
      <c r="X19" s="835" t="s">
        <v>120</v>
      </c>
      <c r="Y19" s="723"/>
      <c r="Z19" s="814" t="s">
        <v>46</v>
      </c>
      <c r="AA19" s="815"/>
      <c r="AB19" s="815"/>
      <c r="AC19" s="816"/>
      <c r="AD19" s="160">
        <v>0.1031</v>
      </c>
      <c r="AE19" s="155" t="s">
        <v>47</v>
      </c>
      <c r="AF19" s="156"/>
      <c r="AG19" s="156"/>
      <c r="AH19" s="156"/>
      <c r="AI19" s="156"/>
      <c r="AJ19" s="156"/>
      <c r="AK19" s="156">
        <f>AL19</f>
        <v>1</v>
      </c>
      <c r="AL19" s="161">
        <v>1</v>
      </c>
      <c r="AM19" s="162">
        <v>0</v>
      </c>
      <c r="AN19" s="163">
        <f t="shared" ref="AN19:AN33" si="11">AD19*AL19*(1+AM19)</f>
        <v>0.1031</v>
      </c>
      <c r="AO19" s="82">
        <f t="shared" ref="AO19:AO34" si="12">S19-AN19</f>
        <v>1.0310000000000014E-2</v>
      </c>
      <c r="AQ19" s="104" t="s">
        <v>89</v>
      </c>
      <c r="AR19" s="105"/>
      <c r="AS19" s="106" t="s">
        <v>89</v>
      </c>
      <c r="AT19" s="107">
        <v>0.12</v>
      </c>
      <c r="AZ19" s="52"/>
      <c r="BA19" s="52"/>
      <c r="BB19" s="52"/>
      <c r="BC19" s="52"/>
    </row>
    <row r="20" spans="1:55" s="15" customFormat="1" ht="13">
      <c r="A20" s="711"/>
      <c r="B20" s="778" t="str">
        <f t="shared" ref="B20:B33" si="13">V20</f>
        <v>CU029</v>
      </c>
      <c r="C20" s="714"/>
      <c r="D20" s="715" t="str">
        <f t="shared" si="8"/>
        <v>Yibei</v>
      </c>
      <c r="E20" s="714"/>
      <c r="F20" s="772" t="str">
        <f t="shared" si="9"/>
        <v xml:space="preserve">BRA CUP </v>
      </c>
      <c r="G20" s="773"/>
      <c r="H20" s="773">
        <f t="shared" si="10"/>
        <v>0</v>
      </c>
      <c r="I20" s="774"/>
      <c r="J20" s="154">
        <f>AN20</f>
        <v>0.36049999999999999</v>
      </c>
      <c r="K20" s="164" t="str">
        <f t="shared" ref="K20:K33" si="14">AE20</f>
        <v>/ SET</v>
      </c>
      <c r="L20" s="165"/>
      <c r="M20" s="165"/>
      <c r="N20" s="165"/>
      <c r="O20" s="165"/>
      <c r="P20" s="165"/>
      <c r="Q20" s="166"/>
      <c r="R20" s="167">
        <v>1.1000000000000001</v>
      </c>
      <c r="S20" s="168">
        <f t="shared" ref="S20:S33" si="15">J20*R20</f>
        <v>0.39655000000000001</v>
      </c>
      <c r="U20" s="776"/>
      <c r="V20" s="713" t="s">
        <v>121</v>
      </c>
      <c r="W20" s="714"/>
      <c r="X20" s="715" t="s">
        <v>122</v>
      </c>
      <c r="Y20" s="714"/>
      <c r="Z20" s="772" t="s">
        <v>48</v>
      </c>
      <c r="AA20" s="773"/>
      <c r="AB20" s="773"/>
      <c r="AC20" s="774"/>
      <c r="AD20" s="160">
        <v>0.35</v>
      </c>
      <c r="AE20" s="164" t="s">
        <v>148</v>
      </c>
      <c r="AF20" s="165"/>
      <c r="AG20" s="165"/>
      <c r="AH20" s="165"/>
      <c r="AI20" s="165"/>
      <c r="AJ20" s="165"/>
      <c r="AK20" s="165">
        <f>AL20*(1+AM20)</f>
        <v>1.03</v>
      </c>
      <c r="AL20" s="169">
        <v>1</v>
      </c>
      <c r="AM20" s="170">
        <v>0.03</v>
      </c>
      <c r="AN20" s="171">
        <f t="shared" si="11"/>
        <v>0.36049999999999999</v>
      </c>
      <c r="AO20" s="82">
        <f t="shared" si="12"/>
        <v>3.6050000000000026E-2</v>
      </c>
      <c r="AQ20" s="104" t="s">
        <v>90</v>
      </c>
      <c r="AR20" s="105"/>
      <c r="AS20" s="106" t="s">
        <v>90</v>
      </c>
      <c r="AT20" s="107">
        <v>0.06</v>
      </c>
      <c r="AZ20" s="52"/>
      <c r="BA20" s="52"/>
      <c r="BB20" s="52"/>
      <c r="BC20" s="52"/>
    </row>
    <row r="21" spans="1:55" s="15" customFormat="1" ht="13.5" thickBot="1">
      <c r="A21" s="711"/>
      <c r="B21" s="770" t="str">
        <f t="shared" si="13"/>
        <v>RAW RUBBER</v>
      </c>
      <c r="C21" s="745"/>
      <c r="D21" s="744" t="str">
        <f t="shared" si="8"/>
        <v>삼성 고무</v>
      </c>
      <c r="E21" s="745"/>
      <c r="F21" s="746" t="str">
        <f t="shared" si="9"/>
        <v>RAW RUBBER 10mm X 0.6mm</v>
      </c>
      <c r="G21" s="747"/>
      <c r="H21" s="747">
        <f t="shared" si="10"/>
        <v>0</v>
      </c>
      <c r="I21" s="748"/>
      <c r="J21" s="154">
        <f t="shared" ref="J21:J32" si="16">AN21</f>
        <v>3.2235840000000002E-2</v>
      </c>
      <c r="K21" s="164" t="str">
        <f t="shared" si="14"/>
        <v>/ PC</v>
      </c>
      <c r="L21" s="165"/>
      <c r="M21" s="165"/>
      <c r="N21" s="165"/>
      <c r="O21" s="165"/>
      <c r="P21" s="165"/>
      <c r="Q21" s="166"/>
      <c r="R21" s="167">
        <v>1.1000000000000001</v>
      </c>
      <c r="S21" s="172">
        <f t="shared" si="15"/>
        <v>3.5459424000000003E-2</v>
      </c>
      <c r="U21" s="776"/>
      <c r="V21" s="713" t="s">
        <v>94</v>
      </c>
      <c r="W21" s="714"/>
      <c r="X21" s="771" t="s">
        <v>95</v>
      </c>
      <c r="Y21" s="714"/>
      <c r="Z21" s="772" t="s">
        <v>123</v>
      </c>
      <c r="AA21" s="773"/>
      <c r="AB21" s="773"/>
      <c r="AC21" s="774"/>
      <c r="AD21" s="160">
        <v>2.7552000000000004E-2</v>
      </c>
      <c r="AE21" s="164" t="s">
        <v>47</v>
      </c>
      <c r="AF21" s="165"/>
      <c r="AG21" s="165"/>
      <c r="AH21" s="165"/>
      <c r="AI21" s="165"/>
      <c r="AJ21" s="165"/>
      <c r="AK21" s="165">
        <f t="shared" ref="AK21:AK32" si="17">AL21*(1+AM21)</f>
        <v>1.17</v>
      </c>
      <c r="AL21" s="169">
        <v>1.17</v>
      </c>
      <c r="AM21" s="170">
        <v>0</v>
      </c>
      <c r="AN21" s="171">
        <f>AD21*AL21*(1+AM21)</f>
        <v>3.2235840000000002E-2</v>
      </c>
      <c r="AO21" s="82">
        <f t="shared" si="12"/>
        <v>3.2235840000000016E-3</v>
      </c>
      <c r="AQ21" s="173"/>
      <c r="AR21" s="174"/>
      <c r="AS21" s="175"/>
      <c r="AT21" s="176"/>
      <c r="AZ21" s="52"/>
      <c r="BA21" s="52"/>
      <c r="BB21" s="52"/>
      <c r="BC21" s="52"/>
    </row>
    <row r="22" spans="1:55" s="15" customFormat="1" ht="13">
      <c r="A22" s="711"/>
      <c r="B22" s="770" t="str">
        <f t="shared" si="13"/>
        <v>RAW RUBBER</v>
      </c>
      <c r="C22" s="745"/>
      <c r="D22" s="744" t="str">
        <f t="shared" si="8"/>
        <v>삼성 고무</v>
      </c>
      <c r="E22" s="745"/>
      <c r="F22" s="746" t="str">
        <f t="shared" si="9"/>
        <v>RAW RUBBER 8mm X 0.6mm</v>
      </c>
      <c r="G22" s="747"/>
      <c r="H22" s="747">
        <f t="shared" si="10"/>
        <v>0</v>
      </c>
      <c r="I22" s="748"/>
      <c r="J22" s="154">
        <f t="shared" si="16"/>
        <v>3.9513600000000003E-2</v>
      </c>
      <c r="K22" s="164" t="str">
        <f t="shared" si="14"/>
        <v>/ PC</v>
      </c>
      <c r="L22" s="165"/>
      <c r="M22" s="165"/>
      <c r="N22" s="165"/>
      <c r="O22" s="165"/>
      <c r="P22" s="165"/>
      <c r="Q22" s="166"/>
      <c r="R22" s="167">
        <v>1.1000000000000001</v>
      </c>
      <c r="S22" s="172">
        <f t="shared" si="15"/>
        <v>4.3464960000000004E-2</v>
      </c>
      <c r="U22" s="776"/>
      <c r="V22" s="713" t="s">
        <v>94</v>
      </c>
      <c r="W22" s="714"/>
      <c r="X22" s="771" t="s">
        <v>95</v>
      </c>
      <c r="Y22" s="714"/>
      <c r="Z22" s="320" t="s">
        <v>124</v>
      </c>
      <c r="AA22" s="321"/>
      <c r="AB22" s="321"/>
      <c r="AC22" s="322"/>
      <c r="AD22" s="160">
        <v>2.1952000000000003E-2</v>
      </c>
      <c r="AE22" s="164" t="s">
        <v>47</v>
      </c>
      <c r="AF22" s="165"/>
      <c r="AG22" s="165"/>
      <c r="AH22" s="165"/>
      <c r="AI22" s="165"/>
      <c r="AJ22" s="165"/>
      <c r="AK22" s="165">
        <f t="shared" si="17"/>
        <v>1.8</v>
      </c>
      <c r="AL22" s="169">
        <v>1.8</v>
      </c>
      <c r="AM22" s="170">
        <v>0</v>
      </c>
      <c r="AN22" s="171">
        <f t="shared" si="11"/>
        <v>3.9513600000000003E-2</v>
      </c>
      <c r="AO22" s="82">
        <f t="shared" si="12"/>
        <v>3.951360000000001E-3</v>
      </c>
      <c r="AQ22" s="177"/>
      <c r="AZ22" s="52"/>
      <c r="BA22" s="52"/>
      <c r="BB22" s="52"/>
      <c r="BC22" s="52"/>
    </row>
    <row r="23" spans="1:55" s="15" customFormat="1" ht="13">
      <c r="A23" s="711"/>
      <c r="B23" s="770" t="str">
        <f t="shared" si="13"/>
        <v>RAW RUBBER</v>
      </c>
      <c r="C23" s="745"/>
      <c r="D23" s="744" t="str">
        <f t="shared" si="8"/>
        <v>삼성 고무</v>
      </c>
      <c r="E23" s="745"/>
      <c r="F23" s="746" t="str">
        <f t="shared" si="9"/>
        <v>RAW RUBBER 12.7mm X 0.6mm</v>
      </c>
      <c r="G23" s="747"/>
      <c r="H23" s="747">
        <f t="shared" si="10"/>
        <v>0</v>
      </c>
      <c r="I23" s="748"/>
      <c r="J23" s="154">
        <f t="shared" si="16"/>
        <v>0</v>
      </c>
      <c r="K23" s="164" t="str">
        <f t="shared" si="14"/>
        <v>/ PC</v>
      </c>
      <c r="L23" s="165"/>
      <c r="M23" s="165"/>
      <c r="N23" s="165"/>
      <c r="O23" s="165"/>
      <c r="P23" s="165"/>
      <c r="Q23" s="166"/>
      <c r="R23" s="167">
        <v>1.1000000000000001</v>
      </c>
      <c r="S23" s="172">
        <f t="shared" si="15"/>
        <v>0</v>
      </c>
      <c r="U23" s="776"/>
      <c r="V23" s="713" t="s">
        <v>94</v>
      </c>
      <c r="W23" s="714"/>
      <c r="X23" s="771" t="s">
        <v>95</v>
      </c>
      <c r="Y23" s="714"/>
      <c r="Z23" s="341" t="s">
        <v>128</v>
      </c>
      <c r="AA23" s="342"/>
      <c r="AB23" s="342"/>
      <c r="AC23" s="343"/>
      <c r="AD23" s="160">
        <v>3.304E-2</v>
      </c>
      <c r="AE23" s="164" t="s">
        <v>47</v>
      </c>
      <c r="AF23" s="165"/>
      <c r="AG23" s="165"/>
      <c r="AH23" s="165"/>
      <c r="AI23" s="165"/>
      <c r="AJ23" s="165"/>
      <c r="AK23" s="165">
        <f t="shared" si="17"/>
        <v>0</v>
      </c>
      <c r="AL23" s="169"/>
      <c r="AM23" s="170">
        <v>0</v>
      </c>
      <c r="AN23" s="171">
        <f t="shared" ref="AN23" si="18">AD23*AL23*(1+AM23)</f>
        <v>0</v>
      </c>
      <c r="AO23" s="82">
        <f t="shared" si="12"/>
        <v>0</v>
      </c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</row>
    <row r="24" spans="1:55" s="15" customFormat="1" ht="13">
      <c r="A24" s="711"/>
      <c r="B24" s="769">
        <f t="shared" si="13"/>
        <v>0</v>
      </c>
      <c r="C24" s="745"/>
      <c r="D24" s="744" t="str">
        <f t="shared" si="8"/>
        <v>훠시즌</v>
      </c>
      <c r="E24" s="745"/>
      <c r="F24" s="746" t="str">
        <f t="shared" si="9"/>
        <v xml:space="preserve">Metal Ring </v>
      </c>
      <c r="G24" s="747"/>
      <c r="H24" s="747">
        <f t="shared" si="10"/>
        <v>0</v>
      </c>
      <c r="I24" s="748"/>
      <c r="J24" s="154">
        <f t="shared" si="16"/>
        <v>0</v>
      </c>
      <c r="K24" s="164" t="str">
        <f t="shared" si="14"/>
        <v>/ PC</v>
      </c>
      <c r="L24" s="165"/>
      <c r="M24" s="165"/>
      <c r="N24" s="165"/>
      <c r="O24" s="165"/>
      <c r="P24" s="165"/>
      <c r="Q24" s="166"/>
      <c r="R24" s="167">
        <v>1.1000000000000001</v>
      </c>
      <c r="S24" s="172">
        <f t="shared" si="15"/>
        <v>0</v>
      </c>
      <c r="U24" s="776"/>
      <c r="V24" s="713"/>
      <c r="W24" s="714"/>
      <c r="X24" s="755" t="s">
        <v>119</v>
      </c>
      <c r="Y24" s="714"/>
      <c r="Z24" s="772" t="s">
        <v>129</v>
      </c>
      <c r="AA24" s="773"/>
      <c r="AB24" s="773"/>
      <c r="AC24" s="774"/>
      <c r="AD24" s="160"/>
      <c r="AE24" s="164" t="s">
        <v>47</v>
      </c>
      <c r="AF24" s="165"/>
      <c r="AG24" s="165"/>
      <c r="AH24" s="165"/>
      <c r="AI24" s="165"/>
      <c r="AJ24" s="165"/>
      <c r="AK24" s="165">
        <f t="shared" si="17"/>
        <v>1.03</v>
      </c>
      <c r="AL24" s="169">
        <v>1</v>
      </c>
      <c r="AM24" s="170">
        <v>0.03</v>
      </c>
      <c r="AN24" s="171">
        <f t="shared" ref="AN24" si="19">AD24*AL24*(1+AM24)</f>
        <v>0</v>
      </c>
      <c r="AO24" s="82">
        <f t="shared" si="12"/>
        <v>0</v>
      </c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</row>
    <row r="25" spans="1:55" s="15" customFormat="1" ht="13">
      <c r="A25" s="711"/>
      <c r="B25" s="769">
        <f t="shared" si="13"/>
        <v>0</v>
      </c>
      <c r="C25" s="745"/>
      <c r="D25" s="744" t="str">
        <f t="shared" si="8"/>
        <v>훠시즌</v>
      </c>
      <c r="E25" s="745"/>
      <c r="F25" s="746" t="str">
        <f t="shared" si="9"/>
        <v xml:space="preserve">Metal Slider </v>
      </c>
      <c r="G25" s="747"/>
      <c r="H25" s="747">
        <f t="shared" si="10"/>
        <v>0</v>
      </c>
      <c r="I25" s="748"/>
      <c r="J25" s="154">
        <f t="shared" si="16"/>
        <v>0</v>
      </c>
      <c r="K25" s="164" t="str">
        <f t="shared" si="14"/>
        <v>/ PC</v>
      </c>
      <c r="L25" s="165"/>
      <c r="M25" s="165"/>
      <c r="N25" s="165"/>
      <c r="O25" s="165"/>
      <c r="P25" s="165"/>
      <c r="Q25" s="166"/>
      <c r="R25" s="167">
        <v>1.1000000000000001</v>
      </c>
      <c r="S25" s="172">
        <f t="shared" si="15"/>
        <v>0</v>
      </c>
      <c r="U25" s="776"/>
      <c r="V25" s="713"/>
      <c r="W25" s="714"/>
      <c r="X25" s="755" t="s">
        <v>119</v>
      </c>
      <c r="Y25" s="714"/>
      <c r="Z25" s="772" t="s">
        <v>130</v>
      </c>
      <c r="AA25" s="773"/>
      <c r="AB25" s="773"/>
      <c r="AC25" s="774"/>
      <c r="AD25" s="160"/>
      <c r="AE25" s="164" t="s">
        <v>47</v>
      </c>
      <c r="AF25" s="165"/>
      <c r="AG25" s="165"/>
      <c r="AH25" s="165"/>
      <c r="AI25" s="165"/>
      <c r="AJ25" s="165"/>
      <c r="AK25" s="165">
        <f t="shared" si="17"/>
        <v>1.03</v>
      </c>
      <c r="AL25" s="169">
        <v>1</v>
      </c>
      <c r="AM25" s="170">
        <v>0.03</v>
      </c>
      <c r="AN25" s="171">
        <f t="shared" ref="AN25:AN26" si="20">AD25*AL25*(1+AM25)</f>
        <v>0</v>
      </c>
      <c r="AO25" s="82">
        <f t="shared" si="12"/>
        <v>0</v>
      </c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</row>
    <row r="26" spans="1:55" s="15" customFormat="1" ht="13">
      <c r="A26" s="711"/>
      <c r="B26" s="752">
        <f t="shared" si="13"/>
        <v>0</v>
      </c>
      <c r="C26" s="753"/>
      <c r="D26" s="754" t="str">
        <f t="shared" si="8"/>
        <v>훠시즌</v>
      </c>
      <c r="E26" s="753"/>
      <c r="F26" s="746" t="str">
        <f t="shared" si="9"/>
        <v>Metal G-Hook</v>
      </c>
      <c r="G26" s="747"/>
      <c r="H26" s="747">
        <f t="shared" si="10"/>
        <v>0</v>
      </c>
      <c r="I26" s="748"/>
      <c r="J26" s="154">
        <f t="shared" si="16"/>
        <v>0</v>
      </c>
      <c r="K26" s="164" t="str">
        <f t="shared" si="14"/>
        <v>/ PC</v>
      </c>
      <c r="L26" s="165"/>
      <c r="M26" s="165"/>
      <c r="N26" s="165"/>
      <c r="O26" s="165"/>
      <c r="P26" s="165"/>
      <c r="Q26" s="166"/>
      <c r="R26" s="167">
        <v>1.1000000000000001</v>
      </c>
      <c r="S26" s="172">
        <f t="shared" si="15"/>
        <v>0</v>
      </c>
      <c r="U26" s="776"/>
      <c r="V26" s="713"/>
      <c r="W26" s="714"/>
      <c r="X26" s="755" t="s">
        <v>119</v>
      </c>
      <c r="Y26" s="714"/>
      <c r="Z26" s="772" t="s">
        <v>131</v>
      </c>
      <c r="AA26" s="773"/>
      <c r="AB26" s="773"/>
      <c r="AC26" s="774"/>
      <c r="AD26" s="160"/>
      <c r="AE26" s="164" t="s">
        <v>47</v>
      </c>
      <c r="AF26" s="165"/>
      <c r="AG26" s="165"/>
      <c r="AH26" s="165"/>
      <c r="AI26" s="165"/>
      <c r="AJ26" s="165"/>
      <c r="AK26" s="165">
        <f t="shared" si="17"/>
        <v>1.03</v>
      </c>
      <c r="AL26" s="169">
        <v>1</v>
      </c>
      <c r="AM26" s="170">
        <v>0.03</v>
      </c>
      <c r="AN26" s="171">
        <f t="shared" si="20"/>
        <v>0</v>
      </c>
      <c r="AO26" s="82">
        <f t="shared" si="12"/>
        <v>0</v>
      </c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</row>
    <row r="27" spans="1:55" s="181" customFormat="1" ht="13">
      <c r="A27" s="711"/>
      <c r="B27" s="752">
        <f t="shared" si="13"/>
        <v>0</v>
      </c>
      <c r="C27" s="753"/>
      <c r="D27" s="754" t="str">
        <f t="shared" si="8"/>
        <v>선오</v>
      </c>
      <c r="E27" s="753"/>
      <c r="F27" s="746" t="str">
        <f t="shared" si="9"/>
        <v>Bra Elastic Picot Edge 3/4"</v>
      </c>
      <c r="G27" s="747"/>
      <c r="H27" s="747">
        <f t="shared" si="10"/>
        <v>0</v>
      </c>
      <c r="I27" s="748"/>
      <c r="J27" s="154">
        <f t="shared" si="16"/>
        <v>0</v>
      </c>
      <c r="K27" s="164" t="str">
        <f t="shared" si="14"/>
        <v>/ PC</v>
      </c>
      <c r="L27" s="165"/>
      <c r="M27" s="165"/>
      <c r="N27" s="165"/>
      <c r="O27" s="165"/>
      <c r="P27" s="165"/>
      <c r="Q27" s="166"/>
      <c r="R27" s="167">
        <v>1.1000000000000001</v>
      </c>
      <c r="S27" s="172">
        <f t="shared" si="15"/>
        <v>0</v>
      </c>
      <c r="U27" s="776"/>
      <c r="V27" s="354"/>
      <c r="W27" s="339"/>
      <c r="X27" s="363" t="s">
        <v>120</v>
      </c>
      <c r="Y27" s="339"/>
      <c r="Z27" s="341" t="s">
        <v>96</v>
      </c>
      <c r="AA27" s="342"/>
      <c r="AB27" s="342"/>
      <c r="AC27" s="343"/>
      <c r="AD27" s="160">
        <f>195/1100</f>
        <v>0.17727272727272728</v>
      </c>
      <c r="AE27" s="164" t="s">
        <v>47</v>
      </c>
      <c r="AF27" s="165"/>
      <c r="AG27" s="165"/>
      <c r="AH27" s="165"/>
      <c r="AI27" s="165"/>
      <c r="AJ27" s="165"/>
      <c r="AK27" s="165">
        <f t="shared" si="17"/>
        <v>0</v>
      </c>
      <c r="AL27" s="169"/>
      <c r="AM27" s="170">
        <v>0</v>
      </c>
      <c r="AN27" s="171">
        <f t="shared" si="11"/>
        <v>0</v>
      </c>
      <c r="AO27" s="82">
        <f t="shared" si="12"/>
        <v>0</v>
      </c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</row>
    <row r="28" spans="1:55" s="181" customFormat="1" ht="13">
      <c r="A28" s="711"/>
      <c r="B28" s="765">
        <f t="shared" si="13"/>
        <v>0</v>
      </c>
      <c r="C28" s="753"/>
      <c r="D28" s="754" t="str">
        <f t="shared" si="8"/>
        <v>선오</v>
      </c>
      <c r="E28" s="753"/>
      <c r="F28" s="766" t="str">
        <f t="shared" si="9"/>
        <v>Bra Elastic Picot Edge 1"</v>
      </c>
      <c r="G28" s="767"/>
      <c r="H28" s="767">
        <f t="shared" si="10"/>
        <v>0</v>
      </c>
      <c r="I28" s="768"/>
      <c r="J28" s="154">
        <f t="shared" si="16"/>
        <v>5.8000000000000003E-2</v>
      </c>
      <c r="K28" s="164" t="str">
        <f t="shared" si="14"/>
        <v>/ PC</v>
      </c>
      <c r="L28" s="165"/>
      <c r="M28" s="165"/>
      <c r="N28" s="165"/>
      <c r="O28" s="165"/>
      <c r="P28" s="165"/>
      <c r="Q28" s="166"/>
      <c r="R28" s="167">
        <v>1.1000000000000001</v>
      </c>
      <c r="S28" s="172">
        <f t="shared" si="15"/>
        <v>6.3800000000000009E-2</v>
      </c>
      <c r="U28" s="776"/>
      <c r="V28" s="354"/>
      <c r="W28" s="339"/>
      <c r="X28" s="363" t="s">
        <v>120</v>
      </c>
      <c r="Y28" s="339"/>
      <c r="Z28" s="341" t="s">
        <v>132</v>
      </c>
      <c r="AA28" s="179"/>
      <c r="AB28" s="179"/>
      <c r="AC28" s="180"/>
      <c r="AD28" s="160">
        <f>290/1100</f>
        <v>0.26363636363636361</v>
      </c>
      <c r="AE28" s="164" t="s">
        <v>47</v>
      </c>
      <c r="AF28" s="165"/>
      <c r="AG28" s="165"/>
      <c r="AH28" s="165"/>
      <c r="AI28" s="165"/>
      <c r="AJ28" s="165"/>
      <c r="AK28" s="165">
        <f t="shared" si="17"/>
        <v>0.22000000000000003</v>
      </c>
      <c r="AL28" s="169">
        <v>0.2</v>
      </c>
      <c r="AM28" s="170">
        <v>0.1</v>
      </c>
      <c r="AN28" s="171">
        <f t="shared" si="11"/>
        <v>5.8000000000000003E-2</v>
      </c>
      <c r="AO28" s="82">
        <f t="shared" si="12"/>
        <v>5.8000000000000065E-3</v>
      </c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</row>
    <row r="29" spans="1:55" s="181" customFormat="1" ht="13">
      <c r="A29" s="711"/>
      <c r="B29" s="717">
        <f t="shared" si="13"/>
        <v>0</v>
      </c>
      <c r="C29" s="718"/>
      <c r="D29" s="698" t="str">
        <f t="shared" si="8"/>
        <v>선오</v>
      </c>
      <c r="E29" s="718"/>
      <c r="F29" s="762" t="str">
        <f t="shared" si="9"/>
        <v>mobilon tape 1/4" x 0.15mm side shirring</v>
      </c>
      <c r="G29" s="763"/>
      <c r="H29" s="763">
        <f t="shared" si="10"/>
        <v>0</v>
      </c>
      <c r="I29" s="764"/>
      <c r="J29" s="154">
        <f t="shared" si="16"/>
        <v>6.3800000000000011E-3</v>
      </c>
      <c r="K29" s="164" t="str">
        <f t="shared" si="14"/>
        <v>/ PC</v>
      </c>
      <c r="L29" s="165"/>
      <c r="M29" s="165" t="s">
        <v>49</v>
      </c>
      <c r="N29" s="165"/>
      <c r="O29" s="165"/>
      <c r="P29" s="165"/>
      <c r="Q29" s="166"/>
      <c r="R29" s="167">
        <v>1.1000000000000001</v>
      </c>
      <c r="S29" s="168">
        <f t="shared" si="15"/>
        <v>7.0180000000000017E-3</v>
      </c>
      <c r="U29" s="776"/>
      <c r="V29" s="354"/>
      <c r="W29" s="339"/>
      <c r="X29" s="363" t="s">
        <v>120</v>
      </c>
      <c r="Y29" s="339"/>
      <c r="Z29" s="178" t="s">
        <v>105</v>
      </c>
      <c r="AA29" s="179"/>
      <c r="AB29" s="179"/>
      <c r="AC29" s="180"/>
      <c r="AD29" s="160">
        <v>2.9000000000000001E-2</v>
      </c>
      <c r="AE29" s="164" t="s">
        <v>47</v>
      </c>
      <c r="AF29" s="165"/>
      <c r="AG29" s="165"/>
      <c r="AH29" s="165"/>
      <c r="AI29" s="165"/>
      <c r="AJ29" s="165"/>
      <c r="AK29" s="165">
        <f t="shared" si="17"/>
        <v>0.22000000000000003</v>
      </c>
      <c r="AL29" s="169">
        <v>0.2</v>
      </c>
      <c r="AM29" s="170">
        <v>0.1</v>
      </c>
      <c r="AN29" s="171">
        <f t="shared" ref="AN29:AN32" si="21">AD29*AL29*(1+AM29)</f>
        <v>6.3800000000000011E-3</v>
      </c>
      <c r="AO29" s="82">
        <f t="shared" si="12"/>
        <v>6.3800000000000055E-4</v>
      </c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</row>
    <row r="30" spans="1:55" s="181" customFormat="1" ht="13">
      <c r="A30" s="711"/>
      <c r="B30" s="717" t="str">
        <f t="shared" si="13"/>
        <v>POLY TAPE</v>
      </c>
      <c r="C30" s="718"/>
      <c r="D30" s="754" t="str">
        <f t="shared" si="8"/>
        <v>선오</v>
      </c>
      <c r="E30" s="753"/>
      <c r="F30" s="766" t="str">
        <f t="shared" si="9"/>
        <v>1/4" twill tape at CF V</v>
      </c>
      <c r="G30" s="767"/>
      <c r="H30" s="767">
        <f t="shared" si="10"/>
        <v>0</v>
      </c>
      <c r="I30" s="768"/>
      <c r="J30" s="154">
        <f t="shared" si="16"/>
        <v>0</v>
      </c>
      <c r="K30" s="164" t="str">
        <f t="shared" si="14"/>
        <v>/ PC</v>
      </c>
      <c r="L30" s="165"/>
      <c r="M30" s="165"/>
      <c r="N30" s="165"/>
      <c r="O30" s="165"/>
      <c r="P30" s="165"/>
      <c r="Q30" s="166"/>
      <c r="R30" s="167">
        <v>1.1000000000000001</v>
      </c>
      <c r="S30" s="168">
        <f t="shared" si="15"/>
        <v>0</v>
      </c>
      <c r="U30" s="776"/>
      <c r="V30" s="713" t="s">
        <v>106</v>
      </c>
      <c r="W30" s="714"/>
      <c r="X30" s="363" t="s">
        <v>120</v>
      </c>
      <c r="Y30" s="339"/>
      <c r="Z30" s="341" t="s">
        <v>97</v>
      </c>
      <c r="AA30" s="342"/>
      <c r="AB30" s="342"/>
      <c r="AC30" s="343"/>
      <c r="AD30" s="160">
        <v>1.6E-2</v>
      </c>
      <c r="AE30" s="164" t="s">
        <v>47</v>
      </c>
      <c r="AF30" s="165"/>
      <c r="AG30" s="165"/>
      <c r="AH30" s="165"/>
      <c r="AI30" s="165"/>
      <c r="AJ30" s="165"/>
      <c r="AK30" s="165">
        <f t="shared" si="17"/>
        <v>0</v>
      </c>
      <c r="AL30" s="169"/>
      <c r="AM30" s="170">
        <v>0</v>
      </c>
      <c r="AN30" s="171">
        <f t="shared" si="21"/>
        <v>0</v>
      </c>
      <c r="AO30" s="82">
        <f t="shared" si="12"/>
        <v>0</v>
      </c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</row>
    <row r="31" spans="1:55" s="181" customFormat="1" ht="13">
      <c r="A31" s="711"/>
      <c r="B31" s="717">
        <f t="shared" si="13"/>
        <v>0</v>
      </c>
      <c r="C31" s="718"/>
      <c r="D31" s="698" t="str">
        <f t="shared" si="8"/>
        <v>선오</v>
      </c>
      <c r="E31" s="718"/>
      <c r="F31" s="762" t="str">
        <f t="shared" si="9"/>
        <v>BONE&amp;CASING</v>
      </c>
      <c r="G31" s="763"/>
      <c r="H31" s="763">
        <f t="shared" si="10"/>
        <v>0</v>
      </c>
      <c r="I31" s="764"/>
      <c r="J31" s="154">
        <f t="shared" si="16"/>
        <v>0.21536363636363637</v>
      </c>
      <c r="K31" s="164" t="str">
        <f t="shared" si="14"/>
        <v>/ PC</v>
      </c>
      <c r="L31" s="165"/>
      <c r="M31" s="165"/>
      <c r="N31" s="165"/>
      <c r="O31" s="165"/>
      <c r="P31" s="165"/>
      <c r="Q31" s="166"/>
      <c r="R31" s="167">
        <v>1.1000000000000001</v>
      </c>
      <c r="S31" s="168">
        <f t="shared" si="15"/>
        <v>0.23690000000000003</v>
      </c>
      <c r="U31" s="776"/>
      <c r="V31" s="769"/>
      <c r="W31" s="745"/>
      <c r="X31" s="363" t="s">
        <v>120</v>
      </c>
      <c r="Y31" s="339"/>
      <c r="Z31" s="341" t="s">
        <v>125</v>
      </c>
      <c r="AA31" s="342"/>
      <c r="AB31" s="342"/>
      <c r="AC31" s="343"/>
      <c r="AD31" s="160">
        <f>230/1100</f>
        <v>0.20909090909090908</v>
      </c>
      <c r="AE31" s="164" t="s">
        <v>47</v>
      </c>
      <c r="AF31" s="165"/>
      <c r="AG31" s="165"/>
      <c r="AH31" s="165"/>
      <c r="AI31" s="165"/>
      <c r="AJ31" s="165"/>
      <c r="AK31" s="165">
        <f t="shared" si="17"/>
        <v>1.03</v>
      </c>
      <c r="AL31" s="169">
        <v>1</v>
      </c>
      <c r="AM31" s="170">
        <v>0.03</v>
      </c>
      <c r="AN31" s="171">
        <f t="shared" si="21"/>
        <v>0.21536363636363637</v>
      </c>
      <c r="AO31" s="82">
        <f t="shared" si="12"/>
        <v>2.1536363636363659E-2</v>
      </c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</row>
    <row r="32" spans="1:55" s="181" customFormat="1" ht="13">
      <c r="A32" s="711"/>
      <c r="B32" s="717" t="str">
        <f t="shared" si="13"/>
        <v>BRA TAPE</v>
      </c>
      <c r="C32" s="718"/>
      <c r="D32" s="698" t="str">
        <f t="shared" si="8"/>
        <v>선오</v>
      </c>
      <c r="E32" s="718"/>
      <c r="F32" s="762" t="str">
        <f t="shared" si="9"/>
        <v>3/4" 19mm</v>
      </c>
      <c r="G32" s="763"/>
      <c r="H32" s="763">
        <f t="shared" si="10"/>
        <v>0</v>
      </c>
      <c r="I32" s="764"/>
      <c r="J32" s="154">
        <f t="shared" si="16"/>
        <v>2.06E-2</v>
      </c>
      <c r="K32" s="182" t="str">
        <f t="shared" si="14"/>
        <v>/ PC</v>
      </c>
      <c r="L32" s="183"/>
      <c r="M32" s="183"/>
      <c r="N32" s="183"/>
      <c r="O32" s="183"/>
      <c r="P32" s="183"/>
      <c r="Q32" s="184"/>
      <c r="R32" s="167">
        <v>1.1000000000000001</v>
      </c>
      <c r="S32" s="185">
        <f t="shared" si="15"/>
        <v>2.2660000000000003E-2</v>
      </c>
      <c r="U32" s="776"/>
      <c r="V32" s="716" t="s">
        <v>127</v>
      </c>
      <c r="W32" s="718"/>
      <c r="X32" s="363" t="s">
        <v>120</v>
      </c>
      <c r="Y32" s="339"/>
      <c r="Z32" s="341" t="s">
        <v>126</v>
      </c>
      <c r="AA32" s="342"/>
      <c r="AB32" s="342"/>
      <c r="AC32" s="343"/>
      <c r="AD32" s="160">
        <v>0.02</v>
      </c>
      <c r="AE32" s="164" t="s">
        <v>47</v>
      </c>
      <c r="AF32" s="165"/>
      <c r="AG32" s="165"/>
      <c r="AH32" s="165"/>
      <c r="AI32" s="165"/>
      <c r="AJ32" s="165"/>
      <c r="AK32" s="165">
        <f t="shared" si="17"/>
        <v>1.03</v>
      </c>
      <c r="AL32" s="169">
        <v>1</v>
      </c>
      <c r="AM32" s="170">
        <v>0.03</v>
      </c>
      <c r="AN32" s="171">
        <f t="shared" si="21"/>
        <v>2.06E-2</v>
      </c>
      <c r="AO32" s="82">
        <f t="shared" si="12"/>
        <v>2.0600000000000028E-3</v>
      </c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</row>
    <row r="33" spans="1:55" s="15" customFormat="1" ht="13.5" thickBot="1">
      <c r="A33" s="712"/>
      <c r="B33" s="756">
        <f t="shared" si="13"/>
        <v>0</v>
      </c>
      <c r="C33" s="757"/>
      <c r="D33" s="758">
        <f t="shared" si="8"/>
        <v>0</v>
      </c>
      <c r="E33" s="757"/>
      <c r="F33" s="759">
        <f t="shared" si="9"/>
        <v>0</v>
      </c>
      <c r="G33" s="760"/>
      <c r="H33" s="760">
        <f t="shared" si="10"/>
        <v>0</v>
      </c>
      <c r="I33" s="761"/>
      <c r="J33" s="187">
        <f>AN33</f>
        <v>0</v>
      </c>
      <c r="K33" s="188" t="str">
        <f t="shared" si="14"/>
        <v>/ PC</v>
      </c>
      <c r="L33" s="189"/>
      <c r="M33" s="189"/>
      <c r="N33" s="189"/>
      <c r="O33" s="189"/>
      <c r="P33" s="189"/>
      <c r="Q33" s="190"/>
      <c r="R33" s="191">
        <v>1.1000000000000001</v>
      </c>
      <c r="S33" s="192">
        <f t="shared" si="15"/>
        <v>0</v>
      </c>
      <c r="U33" s="777"/>
      <c r="V33" s="756"/>
      <c r="W33" s="757"/>
      <c r="X33" s="758"/>
      <c r="Y33" s="757"/>
      <c r="Z33" s="759"/>
      <c r="AA33" s="760"/>
      <c r="AB33" s="760"/>
      <c r="AC33" s="761"/>
      <c r="AD33" s="193"/>
      <c r="AE33" s="188" t="s">
        <v>47</v>
      </c>
      <c r="AF33" s="328"/>
      <c r="AG33" s="189"/>
      <c r="AH33" s="189"/>
      <c r="AI33" s="189"/>
      <c r="AJ33" s="189"/>
      <c r="AK33" s="189"/>
      <c r="AL33" s="194"/>
      <c r="AM33" s="195">
        <v>0.1</v>
      </c>
      <c r="AN33" s="196">
        <f t="shared" si="11"/>
        <v>0</v>
      </c>
      <c r="AO33" s="82">
        <f t="shared" si="12"/>
        <v>0</v>
      </c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</row>
    <row r="34" spans="1:55" s="15" customFormat="1" ht="13.5" thickBot="1">
      <c r="A34" s="33"/>
      <c r="B34" s="33"/>
      <c r="C34" s="33"/>
      <c r="D34" s="33"/>
      <c r="E34" s="33"/>
      <c r="F34" s="33"/>
      <c r="G34" s="197"/>
      <c r="H34" s="197"/>
      <c r="I34" s="197"/>
      <c r="J34" s="197"/>
      <c r="K34" s="198"/>
      <c r="L34" s="198"/>
      <c r="M34" s="198"/>
      <c r="N34" s="198"/>
      <c r="O34" s="198"/>
      <c r="P34" s="198"/>
      <c r="Q34" s="198"/>
      <c r="R34" s="141" t="s">
        <v>39</v>
      </c>
      <c r="S34" s="199">
        <f>SUM(S19:S33)</f>
        <v>0.91926238399999993</v>
      </c>
      <c r="U34" s="33"/>
      <c r="V34" s="33"/>
      <c r="W34" s="33"/>
      <c r="X34" s="33"/>
      <c r="Y34" s="33"/>
      <c r="Z34" s="33"/>
      <c r="AA34" s="197"/>
      <c r="AB34" s="197"/>
      <c r="AC34" s="197"/>
      <c r="AD34" s="197"/>
      <c r="AE34" s="198"/>
      <c r="AF34" s="198"/>
      <c r="AG34" s="198"/>
      <c r="AH34" s="198"/>
      <c r="AI34" s="198"/>
      <c r="AJ34" s="198"/>
      <c r="AK34" s="198"/>
      <c r="AL34" s="198"/>
      <c r="AM34" s="141" t="s">
        <v>39</v>
      </c>
      <c r="AN34" s="200">
        <f>SUM(AN19:AN33)</f>
        <v>0.83569307636363654</v>
      </c>
      <c r="AO34" s="146">
        <f t="shared" si="12"/>
        <v>8.3569307636363388E-2</v>
      </c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</row>
    <row r="35" spans="1:55" s="181" customFormat="1" ht="13.5" thickBot="1">
      <c r="K35" s="201"/>
      <c r="L35" s="201"/>
      <c r="M35" s="201"/>
      <c r="N35" s="201"/>
      <c r="O35" s="201"/>
      <c r="P35" s="201"/>
      <c r="Q35" s="201"/>
      <c r="R35" s="202"/>
      <c r="S35" s="203"/>
      <c r="AE35" s="201"/>
      <c r="AF35" s="201"/>
      <c r="AG35" s="201"/>
      <c r="AH35" s="201"/>
      <c r="AI35" s="201"/>
      <c r="AJ35" s="201"/>
      <c r="AK35" s="201"/>
      <c r="AL35" s="201"/>
      <c r="AM35" s="202"/>
      <c r="AN35" s="150">
        <f>AN34/AN66</f>
        <v>0.22427948435684836</v>
      </c>
      <c r="AO35" s="151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</row>
    <row r="36" spans="1:55" s="52" customFormat="1" ht="12.75" customHeight="1" thickBot="1">
      <c r="A36" s="704" t="s">
        <v>50</v>
      </c>
      <c r="B36" s="736" t="s">
        <v>41</v>
      </c>
      <c r="C36" s="737"/>
      <c r="D36" s="738" t="s">
        <v>42</v>
      </c>
      <c r="E36" s="737"/>
      <c r="F36" s="738" t="s">
        <v>15</v>
      </c>
      <c r="G36" s="739"/>
      <c r="H36" s="739"/>
      <c r="I36" s="737"/>
      <c r="J36" s="738" t="s">
        <v>43</v>
      </c>
      <c r="K36" s="737"/>
      <c r="L36" s="313"/>
      <c r="M36" s="313"/>
      <c r="N36" s="313"/>
      <c r="O36" s="313"/>
      <c r="P36" s="313"/>
      <c r="Q36" s="305"/>
      <c r="R36" s="204" t="s">
        <v>44</v>
      </c>
      <c r="S36" s="205" t="s">
        <v>32</v>
      </c>
      <c r="U36" s="704" t="s">
        <v>50</v>
      </c>
      <c r="V36" s="736" t="s">
        <v>41</v>
      </c>
      <c r="W36" s="737"/>
      <c r="X36" s="738" t="s">
        <v>42</v>
      </c>
      <c r="Y36" s="737"/>
      <c r="Z36" s="738" t="s">
        <v>15</v>
      </c>
      <c r="AA36" s="739"/>
      <c r="AB36" s="739"/>
      <c r="AC36" s="737"/>
      <c r="AD36" s="738" t="s">
        <v>43</v>
      </c>
      <c r="AE36" s="737"/>
      <c r="AF36" s="313"/>
      <c r="AG36" s="313"/>
      <c r="AH36" s="313"/>
      <c r="AI36" s="313"/>
      <c r="AJ36" s="313"/>
      <c r="AK36" s="313"/>
      <c r="AL36" s="304" t="s">
        <v>44</v>
      </c>
      <c r="AM36" s="204" t="s">
        <v>51</v>
      </c>
      <c r="AN36" s="152" t="s">
        <v>32</v>
      </c>
      <c r="AO36" s="153"/>
    </row>
    <row r="37" spans="1:55" s="15" customFormat="1" ht="13">
      <c r="A37" s="705"/>
      <c r="B37" s="740" t="str">
        <f>V37</f>
        <v>MAU-BTM-CARELBL</v>
      </c>
      <c r="C37" s="741"/>
      <c r="D37" s="741" t="str">
        <f t="shared" ref="D37:D44" si="22">X37</f>
        <v>NEXGEN</v>
      </c>
      <c r="E37" s="741"/>
      <c r="F37" s="742" t="str">
        <f t="shared" ref="F37:F44" si="23">Z37</f>
        <v>TPU LABEL(BRAND/SIZE/CO/CONTENT/CARE)</v>
      </c>
      <c r="G37" s="742"/>
      <c r="H37" s="742">
        <f t="shared" ref="H37:H44" si="24">AB37</f>
        <v>0</v>
      </c>
      <c r="I37" s="742"/>
      <c r="J37" s="206">
        <f>AN37</f>
        <v>1.5950000000000002E-2</v>
      </c>
      <c r="K37" s="155" t="str">
        <f>AE37</f>
        <v>/ PC</v>
      </c>
      <c r="L37" s="156"/>
      <c r="M37" s="156"/>
      <c r="N37" s="156"/>
      <c r="O37" s="156"/>
      <c r="P37" s="156"/>
      <c r="Q37" s="207"/>
      <c r="R37" s="208">
        <v>1.1000000000000001</v>
      </c>
      <c r="S37" s="209">
        <f>J37*R37</f>
        <v>1.7545000000000005E-2</v>
      </c>
      <c r="U37" s="705"/>
      <c r="V37" s="722" t="s">
        <v>134</v>
      </c>
      <c r="W37" s="723"/>
      <c r="X37" s="743" t="s">
        <v>137</v>
      </c>
      <c r="Y37" s="723"/>
      <c r="Z37" s="324" t="s">
        <v>99</v>
      </c>
      <c r="AA37" s="325"/>
      <c r="AB37" s="325"/>
      <c r="AC37" s="326"/>
      <c r="AD37" s="206">
        <f>AH37</f>
        <v>1.4500000000000001E-2</v>
      </c>
      <c r="AE37" s="155" t="s">
        <v>47</v>
      </c>
      <c r="AF37" s="156"/>
      <c r="AG37" s="210">
        <v>14.5</v>
      </c>
      <c r="AH37" s="211">
        <f>AG37/1000</f>
        <v>1.4500000000000001E-2</v>
      </c>
      <c r="AI37" s="156"/>
      <c r="AJ37" s="156"/>
      <c r="AK37" s="165">
        <f t="shared" ref="AK37:AK44" si="25">AL37*(1+AM37)</f>
        <v>1.1000000000000001</v>
      </c>
      <c r="AL37" s="212">
        <v>1</v>
      </c>
      <c r="AM37" s="213">
        <v>0.1</v>
      </c>
      <c r="AN37" s="209">
        <f t="shared" ref="AN37:AN44" si="26">AD37*AL37*(1+AM37)</f>
        <v>1.5950000000000002E-2</v>
      </c>
      <c r="AO37" s="82">
        <f t="shared" ref="AO37:AO45" si="27">S37-AN37</f>
        <v>1.5950000000000027E-3</v>
      </c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</row>
    <row r="38" spans="1:55" s="15" customFormat="1" ht="13">
      <c r="A38" s="705"/>
      <c r="B38" s="733" t="str">
        <f t="shared" ref="B38:B44" si="28">V38</f>
        <v>MAU-TWO-PART</v>
      </c>
      <c r="C38" s="734"/>
      <c r="D38" s="734" t="str">
        <f t="shared" si="22"/>
        <v>NEXGEN</v>
      </c>
      <c r="E38" s="734"/>
      <c r="F38" s="735" t="str">
        <f t="shared" si="23"/>
        <v xml:space="preserve">PRIMARY HANG TAG </v>
      </c>
      <c r="G38" s="735"/>
      <c r="H38" s="735">
        <f t="shared" si="24"/>
        <v>0</v>
      </c>
      <c r="I38" s="735"/>
      <c r="J38" s="214">
        <f>AN38</f>
        <v>1.1117999999999999E-2</v>
      </c>
      <c r="K38" s="164" t="str">
        <f t="shared" ref="K38:K44" si="29">AE38</f>
        <v>/ PC</v>
      </c>
      <c r="L38" s="165"/>
      <c r="M38" s="165"/>
      <c r="N38" s="165"/>
      <c r="O38" s="165"/>
      <c r="P38" s="165"/>
      <c r="Q38" s="307"/>
      <c r="R38" s="215">
        <v>1.1000000000000001</v>
      </c>
      <c r="S38" s="216">
        <f t="shared" ref="S38:S44" si="30">J38*R38</f>
        <v>1.2229800000000001E-2</v>
      </c>
      <c r="U38" s="705"/>
      <c r="V38" s="713" t="s">
        <v>135</v>
      </c>
      <c r="W38" s="714"/>
      <c r="X38" s="715" t="s">
        <v>137</v>
      </c>
      <c r="Y38" s="714"/>
      <c r="Z38" s="320" t="s">
        <v>100</v>
      </c>
      <c r="AA38" s="321"/>
      <c r="AB38" s="321"/>
      <c r="AC38" s="322"/>
      <c r="AD38" s="214">
        <f>AH38</f>
        <v>1.09E-2</v>
      </c>
      <c r="AE38" s="164" t="s">
        <v>47</v>
      </c>
      <c r="AF38" s="165"/>
      <c r="AG38" s="217">
        <v>10.9</v>
      </c>
      <c r="AH38" s="218">
        <f>AG38/1000</f>
        <v>1.09E-2</v>
      </c>
      <c r="AI38" s="165"/>
      <c r="AJ38" s="165"/>
      <c r="AK38" s="165">
        <f t="shared" si="25"/>
        <v>1.02</v>
      </c>
      <c r="AL38" s="301">
        <v>1</v>
      </c>
      <c r="AM38" s="219">
        <v>0.02</v>
      </c>
      <c r="AN38" s="216">
        <f t="shared" si="26"/>
        <v>1.1117999999999999E-2</v>
      </c>
      <c r="AO38" s="82">
        <f t="shared" si="27"/>
        <v>1.1118000000000013E-3</v>
      </c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</row>
    <row r="39" spans="1:55" s="15" customFormat="1" ht="13">
      <c r="A39" s="705"/>
      <c r="B39" s="733" t="str">
        <f t="shared" si="28"/>
        <v>MAU-ECOM-STK</v>
      </c>
      <c r="C39" s="734"/>
      <c r="D39" s="734" t="str">
        <f t="shared" si="22"/>
        <v>NEXGEN</v>
      </c>
      <c r="E39" s="734"/>
      <c r="F39" s="735" t="str">
        <f t="shared" si="23"/>
        <v>ECOM-STK</v>
      </c>
      <c r="G39" s="735"/>
      <c r="H39" s="735">
        <f t="shared" si="24"/>
        <v>0</v>
      </c>
      <c r="I39" s="735"/>
      <c r="J39" s="214">
        <f t="shared" ref="J39:J43" si="31">AN39</f>
        <v>1.2240000000000001E-2</v>
      </c>
      <c r="K39" s="164" t="str">
        <f t="shared" si="29"/>
        <v>/ PC</v>
      </c>
      <c r="L39" s="165"/>
      <c r="M39" s="165"/>
      <c r="N39" s="165"/>
      <c r="O39" s="165"/>
      <c r="P39" s="165"/>
      <c r="Q39" s="307"/>
      <c r="R39" s="215">
        <v>1.1000000000000001</v>
      </c>
      <c r="S39" s="216">
        <f t="shared" si="30"/>
        <v>1.3464000000000002E-2</v>
      </c>
      <c r="U39" s="705"/>
      <c r="V39" s="713" t="s">
        <v>136</v>
      </c>
      <c r="W39" s="714"/>
      <c r="X39" s="715" t="s">
        <v>137</v>
      </c>
      <c r="Y39" s="714"/>
      <c r="Z39" s="362" t="s">
        <v>149</v>
      </c>
      <c r="AA39" s="321"/>
      <c r="AB39" s="321"/>
      <c r="AC39" s="322"/>
      <c r="AD39" s="214">
        <v>1.2E-2</v>
      </c>
      <c r="AE39" s="164" t="s">
        <v>47</v>
      </c>
      <c r="AF39" s="165"/>
      <c r="AG39" s="217">
        <v>12</v>
      </c>
      <c r="AH39" s="218">
        <f t="shared" ref="AH39" si="32">AG39/1000</f>
        <v>1.2E-2</v>
      </c>
      <c r="AI39" s="165"/>
      <c r="AJ39" s="165"/>
      <c r="AK39" s="165">
        <f t="shared" si="25"/>
        <v>1.02</v>
      </c>
      <c r="AL39" s="301">
        <v>1</v>
      </c>
      <c r="AM39" s="219">
        <v>0.02</v>
      </c>
      <c r="AN39" s="216">
        <f t="shared" si="26"/>
        <v>1.2240000000000001E-2</v>
      </c>
      <c r="AO39" s="82">
        <f t="shared" si="27"/>
        <v>1.2240000000000011E-3</v>
      </c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</row>
    <row r="40" spans="1:55" s="15" customFormat="1" ht="13">
      <c r="A40" s="705"/>
      <c r="B40" s="733" t="str">
        <f t="shared" si="28"/>
        <v>2nd Hang tag</v>
      </c>
      <c r="C40" s="734"/>
      <c r="D40" s="734" t="str">
        <f t="shared" si="22"/>
        <v>R-PAC</v>
      </c>
      <c r="E40" s="734"/>
      <c r="F40" s="735" t="str">
        <f t="shared" si="23"/>
        <v>2nd Hang tag</v>
      </c>
      <c r="G40" s="735"/>
      <c r="H40" s="735">
        <f t="shared" si="24"/>
        <v>0</v>
      </c>
      <c r="I40" s="735"/>
      <c r="J40" s="214">
        <f t="shared" si="31"/>
        <v>9.1799999999999993E-2</v>
      </c>
      <c r="K40" s="164" t="str">
        <f t="shared" si="29"/>
        <v>/ PC</v>
      </c>
      <c r="L40" s="165"/>
      <c r="M40" s="165"/>
      <c r="N40" s="165"/>
      <c r="O40" s="165"/>
      <c r="P40" s="165"/>
      <c r="Q40" s="307"/>
      <c r="R40" s="215">
        <v>1.1000000000000001</v>
      </c>
      <c r="S40" s="216">
        <f t="shared" si="30"/>
        <v>0.10098</v>
      </c>
      <c r="U40" s="705"/>
      <c r="V40" s="713" t="s">
        <v>133</v>
      </c>
      <c r="W40" s="714"/>
      <c r="X40" s="715" t="s">
        <v>98</v>
      </c>
      <c r="Y40" s="714"/>
      <c r="Z40" s="341" t="s">
        <v>133</v>
      </c>
      <c r="AA40" s="342"/>
      <c r="AB40" s="342"/>
      <c r="AC40" s="343"/>
      <c r="AD40" s="214">
        <v>0.09</v>
      </c>
      <c r="AE40" s="164" t="s">
        <v>47</v>
      </c>
      <c r="AF40" s="165"/>
      <c r="AG40" s="217"/>
      <c r="AH40" s="218"/>
      <c r="AI40" s="165"/>
      <c r="AJ40" s="165"/>
      <c r="AK40" s="165">
        <f t="shared" si="25"/>
        <v>1.02</v>
      </c>
      <c r="AL40" s="345">
        <v>1</v>
      </c>
      <c r="AM40" s="219">
        <v>0.02</v>
      </c>
      <c r="AN40" s="216">
        <f t="shared" si="26"/>
        <v>9.1799999999999993E-2</v>
      </c>
      <c r="AO40" s="82">
        <f t="shared" si="27"/>
        <v>9.1800000000000076E-3</v>
      </c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</row>
    <row r="41" spans="1:55" s="15" customFormat="1" ht="13">
      <c r="A41" s="705"/>
      <c r="B41" s="733" t="str">
        <f t="shared" si="28"/>
        <v>Tracking label</v>
      </c>
      <c r="C41" s="734"/>
      <c r="D41" s="734" t="str">
        <f t="shared" si="22"/>
        <v>Local</v>
      </c>
      <c r="E41" s="734"/>
      <c r="F41" s="735" t="str">
        <f t="shared" si="23"/>
        <v>Tracking Label=Factory Sourced</v>
      </c>
      <c r="G41" s="735"/>
      <c r="H41" s="735">
        <f t="shared" si="24"/>
        <v>0</v>
      </c>
      <c r="I41" s="735"/>
      <c r="J41" s="214">
        <f t="shared" si="31"/>
        <v>2.1000000000000001E-2</v>
      </c>
      <c r="K41" s="164" t="str">
        <f t="shared" si="29"/>
        <v>/ PC</v>
      </c>
      <c r="L41" s="165"/>
      <c r="M41" s="165"/>
      <c r="N41" s="165"/>
      <c r="O41" s="165"/>
      <c r="P41" s="165"/>
      <c r="Q41" s="307"/>
      <c r="R41" s="215">
        <v>1.1000000000000001</v>
      </c>
      <c r="S41" s="216">
        <f t="shared" si="30"/>
        <v>2.3100000000000002E-2</v>
      </c>
      <c r="U41" s="705"/>
      <c r="V41" s="713" t="s">
        <v>138</v>
      </c>
      <c r="W41" s="714"/>
      <c r="X41" s="715" t="s">
        <v>139</v>
      </c>
      <c r="Y41" s="714"/>
      <c r="Z41" s="320" t="s">
        <v>140</v>
      </c>
      <c r="AA41" s="321"/>
      <c r="AB41" s="321"/>
      <c r="AC41" s="322"/>
      <c r="AD41" s="214">
        <v>0.02</v>
      </c>
      <c r="AE41" s="164" t="s">
        <v>47</v>
      </c>
      <c r="AF41" s="165"/>
      <c r="AG41" s="165"/>
      <c r="AH41" s="218"/>
      <c r="AI41" s="165"/>
      <c r="AJ41" s="165"/>
      <c r="AK41" s="165">
        <f t="shared" si="25"/>
        <v>1.05</v>
      </c>
      <c r="AL41" s="301">
        <v>1</v>
      </c>
      <c r="AM41" s="219">
        <v>0.05</v>
      </c>
      <c r="AN41" s="216">
        <f t="shared" si="26"/>
        <v>2.1000000000000001E-2</v>
      </c>
      <c r="AO41" s="82">
        <f t="shared" si="27"/>
        <v>2.1000000000000012E-3</v>
      </c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</row>
    <row r="42" spans="1:55" s="15" customFormat="1" ht="13">
      <c r="A42" s="705"/>
      <c r="B42" s="733">
        <f t="shared" si="28"/>
        <v>0</v>
      </c>
      <c r="C42" s="734"/>
      <c r="D42" s="734">
        <f t="shared" si="22"/>
        <v>0</v>
      </c>
      <c r="E42" s="734"/>
      <c r="F42" s="735">
        <f t="shared" si="23"/>
        <v>0</v>
      </c>
      <c r="G42" s="735"/>
      <c r="H42" s="735">
        <f t="shared" si="24"/>
        <v>0</v>
      </c>
      <c r="I42" s="735"/>
      <c r="J42" s="214">
        <f t="shared" si="31"/>
        <v>0</v>
      </c>
      <c r="K42" s="164" t="str">
        <f t="shared" si="29"/>
        <v>/ PC</v>
      </c>
      <c r="L42" s="165"/>
      <c r="M42" s="165"/>
      <c r="N42" s="165"/>
      <c r="O42" s="165"/>
      <c r="P42" s="165"/>
      <c r="Q42" s="307"/>
      <c r="R42" s="215">
        <v>1.1000000000000001</v>
      </c>
      <c r="S42" s="220">
        <f t="shared" si="30"/>
        <v>0</v>
      </c>
      <c r="U42" s="705"/>
      <c r="V42" s="308"/>
      <c r="W42" s="309"/>
      <c r="X42" s="310"/>
      <c r="Y42" s="309"/>
      <c r="Z42" s="320"/>
      <c r="AA42" s="321"/>
      <c r="AB42" s="321"/>
      <c r="AC42" s="322"/>
      <c r="AD42" s="214">
        <v>0.02</v>
      </c>
      <c r="AE42" s="164" t="s">
        <v>47</v>
      </c>
      <c r="AF42" s="165"/>
      <c r="AG42" s="165"/>
      <c r="AH42" s="218"/>
      <c r="AI42" s="165"/>
      <c r="AJ42" s="165"/>
      <c r="AK42" s="165">
        <f t="shared" si="25"/>
        <v>0</v>
      </c>
      <c r="AL42" s="301"/>
      <c r="AM42" s="219">
        <v>0.02</v>
      </c>
      <c r="AN42" s="220">
        <f t="shared" si="26"/>
        <v>0</v>
      </c>
      <c r="AO42" s="82">
        <f t="shared" si="27"/>
        <v>0</v>
      </c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</row>
    <row r="43" spans="1:55" s="181" customFormat="1" ht="13">
      <c r="A43" s="705"/>
      <c r="B43" s="749">
        <f t="shared" si="28"/>
        <v>0</v>
      </c>
      <c r="C43" s="750"/>
      <c r="D43" s="750">
        <f t="shared" si="22"/>
        <v>0</v>
      </c>
      <c r="E43" s="750"/>
      <c r="F43" s="751">
        <f t="shared" si="23"/>
        <v>0</v>
      </c>
      <c r="G43" s="751"/>
      <c r="H43" s="751">
        <f t="shared" si="24"/>
        <v>0</v>
      </c>
      <c r="I43" s="751"/>
      <c r="J43" s="214">
        <f t="shared" si="31"/>
        <v>0</v>
      </c>
      <c r="K43" s="221" t="str">
        <f t="shared" si="29"/>
        <v>/ PC</v>
      </c>
      <c r="L43" s="222"/>
      <c r="M43" s="222"/>
      <c r="N43" s="222"/>
      <c r="O43" s="222"/>
      <c r="P43" s="222"/>
      <c r="Q43" s="307"/>
      <c r="R43" s="215">
        <v>1.1000000000000001</v>
      </c>
      <c r="S43" s="223">
        <f t="shared" si="30"/>
        <v>0</v>
      </c>
      <c r="U43" s="705"/>
      <c r="V43" s="224"/>
      <c r="W43" s="225"/>
      <c r="X43" s="310"/>
      <c r="Y43" s="309"/>
      <c r="Z43" s="320"/>
      <c r="AA43" s="321"/>
      <c r="AB43" s="321"/>
      <c r="AC43" s="322"/>
      <c r="AD43" s="214"/>
      <c r="AE43" s="164" t="s">
        <v>47</v>
      </c>
      <c r="AF43" s="165"/>
      <c r="AG43" s="222"/>
      <c r="AH43" s="226"/>
      <c r="AI43" s="222"/>
      <c r="AJ43" s="222"/>
      <c r="AK43" s="165">
        <f t="shared" si="25"/>
        <v>0</v>
      </c>
      <c r="AL43" s="301"/>
      <c r="AM43" s="219">
        <v>0.02</v>
      </c>
      <c r="AN43" s="223">
        <f t="shared" si="26"/>
        <v>0</v>
      </c>
      <c r="AO43" s="82">
        <f t="shared" si="27"/>
        <v>0</v>
      </c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</row>
    <row r="44" spans="1:55" s="181" customFormat="1" ht="13.5" thickBot="1">
      <c r="A44" s="706"/>
      <c r="B44" s="695">
        <f t="shared" si="28"/>
        <v>0</v>
      </c>
      <c r="C44" s="692"/>
      <c r="D44" s="692">
        <f t="shared" si="22"/>
        <v>0</v>
      </c>
      <c r="E44" s="692"/>
      <c r="F44" s="693">
        <f t="shared" si="23"/>
        <v>0</v>
      </c>
      <c r="G44" s="693"/>
      <c r="H44" s="693">
        <f t="shared" si="24"/>
        <v>0</v>
      </c>
      <c r="I44" s="693"/>
      <c r="J44" s="227">
        <f>AN44</f>
        <v>0</v>
      </c>
      <c r="K44" s="228" t="str">
        <f t="shared" si="29"/>
        <v>/PC</v>
      </c>
      <c r="L44" s="229"/>
      <c r="M44" s="229"/>
      <c r="N44" s="229"/>
      <c r="O44" s="229"/>
      <c r="P44" s="229"/>
      <c r="Q44" s="230"/>
      <c r="R44" s="231">
        <v>1.1000000000000001</v>
      </c>
      <c r="S44" s="232">
        <f t="shared" si="30"/>
        <v>0</v>
      </c>
      <c r="U44" s="706"/>
      <c r="V44" s="233"/>
      <c r="W44" s="315"/>
      <c r="X44" s="316"/>
      <c r="Y44" s="315"/>
      <c r="Z44" s="317"/>
      <c r="AA44" s="318"/>
      <c r="AB44" s="318"/>
      <c r="AC44" s="319"/>
      <c r="AD44" s="234"/>
      <c r="AE44" s="228" t="s">
        <v>79</v>
      </c>
      <c r="AF44" s="229"/>
      <c r="AG44" s="229"/>
      <c r="AH44" s="235"/>
      <c r="AI44" s="229"/>
      <c r="AJ44" s="229"/>
      <c r="AK44" s="165">
        <f t="shared" si="25"/>
        <v>0</v>
      </c>
      <c r="AL44" s="303"/>
      <c r="AM44" s="236">
        <v>0.02</v>
      </c>
      <c r="AN44" s="232">
        <f t="shared" si="26"/>
        <v>0</v>
      </c>
      <c r="AO44" s="82">
        <f t="shared" si="27"/>
        <v>0</v>
      </c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</row>
    <row r="45" spans="1:55" s="15" customFormat="1" ht="13.5" thickBot="1">
      <c r="A45" s="33"/>
      <c r="B45" s="33"/>
      <c r="C45" s="33"/>
      <c r="D45" s="33"/>
      <c r="E45" s="33"/>
      <c r="F45" s="33"/>
      <c r="G45" s="197"/>
      <c r="H45" s="197"/>
      <c r="I45" s="197"/>
      <c r="J45" s="197"/>
      <c r="K45" s="198"/>
      <c r="L45" s="198"/>
      <c r="M45" s="198"/>
      <c r="N45" s="198"/>
      <c r="O45" s="198"/>
      <c r="P45" s="198"/>
      <c r="Q45" s="198"/>
      <c r="R45" s="141" t="s">
        <v>39</v>
      </c>
      <c r="S45" s="237">
        <f>SUM(S37:S44)</f>
        <v>0.16731880000000002</v>
      </c>
      <c r="U45" s="33"/>
      <c r="V45" s="33"/>
      <c r="W45" s="33"/>
      <c r="X45" s="33"/>
      <c r="Y45" s="33"/>
      <c r="Z45" s="33"/>
      <c r="AA45" s="197"/>
      <c r="AB45" s="197"/>
      <c r="AC45" s="197"/>
      <c r="AD45" s="197"/>
      <c r="AE45" s="198"/>
      <c r="AF45" s="198"/>
      <c r="AG45" s="198"/>
      <c r="AH45" s="198"/>
      <c r="AI45" s="198"/>
      <c r="AJ45" s="198"/>
      <c r="AK45" s="198"/>
      <c r="AL45" s="198"/>
      <c r="AM45" s="141" t="s">
        <v>39</v>
      </c>
      <c r="AN45" s="238">
        <f>SUM(AN37:AN44)</f>
        <v>0.15210799999999999</v>
      </c>
      <c r="AO45" s="146">
        <f t="shared" si="27"/>
        <v>1.5210800000000024E-2</v>
      </c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</row>
    <row r="46" spans="1:55" s="181" customFormat="1" ht="13.5" thickBot="1">
      <c r="K46" s="201"/>
      <c r="L46" s="201"/>
      <c r="M46" s="201"/>
      <c r="N46" s="201"/>
      <c r="O46" s="201"/>
      <c r="P46" s="201"/>
      <c r="Q46" s="201"/>
      <c r="R46" s="202"/>
      <c r="S46" s="203"/>
      <c r="AE46" s="201"/>
      <c r="AF46" s="201"/>
      <c r="AG46" s="201"/>
      <c r="AH46" s="201"/>
      <c r="AI46" s="201"/>
      <c r="AJ46" s="201"/>
      <c r="AK46" s="201"/>
      <c r="AL46" s="201"/>
      <c r="AM46" s="202"/>
      <c r="AN46" s="150">
        <f>AN45/AN66</f>
        <v>4.0822049112809809E-2</v>
      </c>
      <c r="AO46" s="151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</row>
    <row r="47" spans="1:55" s="52" customFormat="1" ht="12.75" customHeight="1" thickBot="1">
      <c r="A47" s="704" t="s">
        <v>52</v>
      </c>
      <c r="B47" s="707" t="s">
        <v>41</v>
      </c>
      <c r="C47" s="694"/>
      <c r="D47" s="686" t="s">
        <v>42</v>
      </c>
      <c r="E47" s="694"/>
      <c r="F47" s="687" t="s">
        <v>15</v>
      </c>
      <c r="G47" s="687"/>
      <c r="H47" s="687"/>
      <c r="I47" s="694"/>
      <c r="J47" s="686" t="s">
        <v>43</v>
      </c>
      <c r="K47" s="694"/>
      <c r="L47" s="313"/>
      <c r="M47" s="313"/>
      <c r="N47" s="313"/>
      <c r="O47" s="313"/>
      <c r="P47" s="313"/>
      <c r="Q47" s="305"/>
      <c r="R47" s="204" t="s">
        <v>44</v>
      </c>
      <c r="S47" s="205" t="s">
        <v>32</v>
      </c>
      <c r="U47" s="704" t="s">
        <v>52</v>
      </c>
      <c r="V47" s="707" t="s">
        <v>41</v>
      </c>
      <c r="W47" s="694"/>
      <c r="X47" s="686" t="s">
        <v>42</v>
      </c>
      <c r="Y47" s="694"/>
      <c r="Z47" s="687" t="s">
        <v>15</v>
      </c>
      <c r="AA47" s="687"/>
      <c r="AB47" s="687"/>
      <c r="AC47" s="694"/>
      <c r="AD47" s="686" t="s">
        <v>43</v>
      </c>
      <c r="AE47" s="694"/>
      <c r="AF47" s="313"/>
      <c r="AG47" s="313"/>
      <c r="AH47" s="313"/>
      <c r="AI47" s="313"/>
      <c r="AJ47" s="313"/>
      <c r="AK47" s="313"/>
      <c r="AL47" s="304" t="s">
        <v>44</v>
      </c>
      <c r="AM47" s="204" t="s">
        <v>51</v>
      </c>
      <c r="AN47" s="152" t="s">
        <v>32</v>
      </c>
      <c r="AO47" s="153"/>
    </row>
    <row r="48" spans="1:55" s="15" customFormat="1" ht="13">
      <c r="A48" s="711"/>
      <c r="B48" s="719">
        <f>V48</f>
        <v>8012</v>
      </c>
      <c r="C48" s="720"/>
      <c r="D48" s="721" t="str">
        <f t="shared" ref="D48:D55" si="33">X48</f>
        <v>MAINETTI</v>
      </c>
      <c r="E48" s="720"/>
      <c r="F48" s="690" t="str">
        <f t="shared" ref="F48:F55" si="34">Z48</f>
        <v>HANGER</v>
      </c>
      <c r="G48" s="690"/>
      <c r="H48" s="690">
        <f t="shared" ref="H48:H55" si="35">AB48</f>
        <v>0</v>
      </c>
      <c r="I48" s="690"/>
      <c r="J48" s="239">
        <f>AN48</f>
        <v>0</v>
      </c>
      <c r="K48" s="240" t="str">
        <f>AE48</f>
        <v>/ PC</v>
      </c>
      <c r="L48" s="241"/>
      <c r="M48" s="241"/>
      <c r="N48" s="241"/>
      <c r="O48" s="241"/>
      <c r="P48" s="241"/>
      <c r="Q48" s="207"/>
      <c r="R48" s="208">
        <v>1.1000000000000001</v>
      </c>
      <c r="S48" s="209">
        <f>J48*R48</f>
        <v>0</v>
      </c>
      <c r="U48" s="711"/>
      <c r="V48" s="722">
        <v>8012</v>
      </c>
      <c r="W48" s="723"/>
      <c r="X48" s="724" t="s">
        <v>101</v>
      </c>
      <c r="Y48" s="725"/>
      <c r="Z48" s="324" t="s">
        <v>53</v>
      </c>
      <c r="AA48" s="325"/>
      <c r="AB48" s="325"/>
      <c r="AC48" s="326"/>
      <c r="AD48" s="246">
        <v>0</v>
      </c>
      <c r="AE48" s="242" t="s">
        <v>47</v>
      </c>
      <c r="AF48" s="329"/>
      <c r="AG48" s="241"/>
      <c r="AH48" s="241"/>
      <c r="AI48" s="241"/>
      <c r="AJ48" s="241"/>
      <c r="AK48" s="165">
        <f t="shared" ref="AK48:AK55" si="36">AL48*(1+AM48)</f>
        <v>0</v>
      </c>
      <c r="AL48" s="212">
        <v>0</v>
      </c>
      <c r="AM48" s="213">
        <v>0.02</v>
      </c>
      <c r="AN48" s="209">
        <f t="shared" ref="AN48:AN55" si="37">AD48*AL48*(1+AM48)</f>
        <v>0</v>
      </c>
      <c r="AO48" s="82">
        <f t="shared" ref="AO48:AO56" si="38">S48-AN48</f>
        <v>0</v>
      </c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</row>
    <row r="49" spans="1:54" s="15" customFormat="1" ht="13">
      <c r="A49" s="711"/>
      <c r="B49" s="726">
        <f t="shared" ref="B49:B55" si="39">V49</f>
        <v>0</v>
      </c>
      <c r="C49" s="727"/>
      <c r="D49" s="728" t="str">
        <f t="shared" si="33"/>
        <v>MAINETTI</v>
      </c>
      <c r="E49" s="729"/>
      <c r="F49" s="691" t="str">
        <f t="shared" si="34"/>
        <v>SIZER</v>
      </c>
      <c r="G49" s="691"/>
      <c r="H49" s="691">
        <f t="shared" si="35"/>
        <v>0</v>
      </c>
      <c r="I49" s="691"/>
      <c r="J49" s="243">
        <f>AN49</f>
        <v>0</v>
      </c>
      <c r="K49" s="244" t="str">
        <f t="shared" ref="K49:K55" si="40">AE49</f>
        <v>/ PC</v>
      </c>
      <c r="L49" s="245"/>
      <c r="M49" s="245"/>
      <c r="N49" s="245"/>
      <c r="O49" s="245"/>
      <c r="P49" s="245"/>
      <c r="Q49" s="307"/>
      <c r="R49" s="215">
        <v>1.1000000000000001</v>
      </c>
      <c r="S49" s="216">
        <f t="shared" ref="S49:S55" si="41">J49*R49</f>
        <v>0</v>
      </c>
      <c r="U49" s="711"/>
      <c r="V49" s="730"/>
      <c r="W49" s="731"/>
      <c r="X49" s="732" t="s">
        <v>101</v>
      </c>
      <c r="Y49" s="731"/>
      <c r="Z49" s="320" t="s">
        <v>54</v>
      </c>
      <c r="AA49" s="321"/>
      <c r="AB49" s="321"/>
      <c r="AC49" s="322"/>
      <c r="AD49" s="246">
        <v>0</v>
      </c>
      <c r="AE49" s="247" t="s">
        <v>47</v>
      </c>
      <c r="AF49" s="330"/>
      <c r="AG49" s="245"/>
      <c r="AH49" s="245"/>
      <c r="AI49" s="245"/>
      <c r="AJ49" s="245"/>
      <c r="AK49" s="165">
        <f t="shared" si="36"/>
        <v>0</v>
      </c>
      <c r="AL49" s="301">
        <v>0</v>
      </c>
      <c r="AM49" s="219">
        <v>0.02</v>
      </c>
      <c r="AN49" s="216">
        <f t="shared" si="37"/>
        <v>0</v>
      </c>
      <c r="AO49" s="82">
        <f t="shared" si="38"/>
        <v>0</v>
      </c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</row>
    <row r="50" spans="1:54" s="15" customFormat="1" ht="13">
      <c r="A50" s="711"/>
      <c r="B50" s="716">
        <f t="shared" si="39"/>
        <v>0</v>
      </c>
      <c r="C50" s="717"/>
      <c r="D50" s="698">
        <f t="shared" si="33"/>
        <v>0</v>
      </c>
      <c r="E50" s="718"/>
      <c r="F50" s="691" t="str">
        <f t="shared" si="34"/>
        <v>TAG PIN</v>
      </c>
      <c r="G50" s="691"/>
      <c r="H50" s="691">
        <f t="shared" si="35"/>
        <v>0</v>
      </c>
      <c r="I50" s="691"/>
      <c r="J50" s="243">
        <f t="shared" ref="J50:J54" si="42">AN50</f>
        <v>5.1000000000000004E-3</v>
      </c>
      <c r="K50" s="244" t="str">
        <f t="shared" si="40"/>
        <v>/ PC</v>
      </c>
      <c r="L50" s="245"/>
      <c r="M50" s="245"/>
      <c r="N50" s="245"/>
      <c r="O50" s="245"/>
      <c r="P50" s="245"/>
      <c r="Q50" s="307"/>
      <c r="R50" s="215">
        <v>1.1000000000000001</v>
      </c>
      <c r="S50" s="216">
        <f t="shared" si="41"/>
        <v>5.6100000000000013E-3</v>
      </c>
      <c r="U50" s="711"/>
      <c r="V50" s="713"/>
      <c r="W50" s="714"/>
      <c r="X50" s="715"/>
      <c r="Y50" s="714"/>
      <c r="Z50" s="320" t="s">
        <v>56</v>
      </c>
      <c r="AA50" s="321"/>
      <c r="AB50" s="321"/>
      <c r="AC50" s="322"/>
      <c r="AD50" s="246">
        <v>5.0000000000000001E-3</v>
      </c>
      <c r="AE50" s="247" t="s">
        <v>47</v>
      </c>
      <c r="AF50" s="330"/>
      <c r="AG50" s="245"/>
      <c r="AH50" s="245"/>
      <c r="AI50" s="245"/>
      <c r="AJ50" s="245"/>
      <c r="AK50" s="165">
        <f t="shared" si="36"/>
        <v>1.02</v>
      </c>
      <c r="AL50" s="301">
        <v>1</v>
      </c>
      <c r="AM50" s="219">
        <v>0.02</v>
      </c>
      <c r="AN50" s="216">
        <f t="shared" si="37"/>
        <v>5.1000000000000004E-3</v>
      </c>
      <c r="AO50" s="82">
        <f t="shared" si="38"/>
        <v>5.100000000000009E-4</v>
      </c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</row>
    <row r="51" spans="1:54" s="15" customFormat="1" ht="13">
      <c r="A51" s="711"/>
      <c r="B51" s="716">
        <f t="shared" si="39"/>
        <v>0</v>
      </c>
      <c r="C51" s="717"/>
      <c r="D51" s="698" t="str">
        <f t="shared" si="33"/>
        <v>FTY</v>
      </c>
      <c r="E51" s="718"/>
      <c r="F51" s="691" t="str">
        <f t="shared" si="34"/>
        <v>POLY BAG</v>
      </c>
      <c r="G51" s="691"/>
      <c r="H51" s="691">
        <f t="shared" si="35"/>
        <v>0</v>
      </c>
      <c r="I51" s="691"/>
      <c r="J51" s="243">
        <f t="shared" si="42"/>
        <v>0</v>
      </c>
      <c r="K51" s="244" t="str">
        <f t="shared" si="40"/>
        <v>/ PC</v>
      </c>
      <c r="L51" s="245"/>
      <c r="M51" s="245"/>
      <c r="N51" s="245"/>
      <c r="O51" s="245"/>
      <c r="P51" s="245"/>
      <c r="Q51" s="307"/>
      <c r="R51" s="215">
        <v>1.1000000000000001</v>
      </c>
      <c r="S51" s="216">
        <f t="shared" si="41"/>
        <v>0</v>
      </c>
      <c r="U51" s="711"/>
      <c r="V51" s="713"/>
      <c r="W51" s="714"/>
      <c r="X51" s="715" t="s">
        <v>55</v>
      </c>
      <c r="Y51" s="714"/>
      <c r="Z51" s="320" t="s">
        <v>57</v>
      </c>
      <c r="AA51" s="321"/>
      <c r="AB51" s="321"/>
      <c r="AC51" s="322"/>
      <c r="AD51" s="246">
        <v>0</v>
      </c>
      <c r="AE51" s="247" t="s">
        <v>47</v>
      </c>
      <c r="AF51" s="330"/>
      <c r="AG51" s="245"/>
      <c r="AH51" s="245"/>
      <c r="AI51" s="245"/>
      <c r="AJ51" s="245"/>
      <c r="AK51" s="165">
        <f t="shared" si="36"/>
        <v>1.02</v>
      </c>
      <c r="AL51" s="301">
        <v>1</v>
      </c>
      <c r="AM51" s="219">
        <v>0.02</v>
      </c>
      <c r="AN51" s="216">
        <f t="shared" si="37"/>
        <v>0</v>
      </c>
      <c r="AO51" s="82">
        <f t="shared" si="38"/>
        <v>0</v>
      </c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</row>
    <row r="52" spans="1:54" s="15" customFormat="1" ht="13">
      <c r="A52" s="711"/>
      <c r="B52" s="716" t="str">
        <f t="shared" si="39"/>
        <v>5.5" Tag pin</v>
      </c>
      <c r="C52" s="717"/>
      <c r="D52" s="698">
        <f t="shared" si="33"/>
        <v>0</v>
      </c>
      <c r="E52" s="718"/>
      <c r="F52" s="691" t="str">
        <f t="shared" si="34"/>
        <v>TAG PIN for COLD SHOULDER</v>
      </c>
      <c r="G52" s="691"/>
      <c r="H52" s="691">
        <f t="shared" si="35"/>
        <v>0</v>
      </c>
      <c r="I52" s="691"/>
      <c r="J52" s="243">
        <f t="shared" si="42"/>
        <v>0</v>
      </c>
      <c r="K52" s="244" t="str">
        <f t="shared" si="40"/>
        <v>/ PC</v>
      </c>
      <c r="L52" s="245"/>
      <c r="M52" s="245"/>
      <c r="N52" s="245"/>
      <c r="O52" s="245"/>
      <c r="P52" s="245"/>
      <c r="Q52" s="307"/>
      <c r="R52" s="215">
        <v>1.1000000000000001</v>
      </c>
      <c r="S52" s="216">
        <f t="shared" si="41"/>
        <v>0</v>
      </c>
      <c r="U52" s="711"/>
      <c r="V52" s="713" t="s">
        <v>141</v>
      </c>
      <c r="W52" s="714"/>
      <c r="X52" s="715"/>
      <c r="Y52" s="714"/>
      <c r="Z52" s="341" t="s">
        <v>143</v>
      </c>
      <c r="AA52" s="321"/>
      <c r="AB52" s="321"/>
      <c r="AC52" s="322"/>
      <c r="AD52" s="246">
        <v>0.02</v>
      </c>
      <c r="AE52" s="247" t="s">
        <v>47</v>
      </c>
      <c r="AF52" s="335"/>
      <c r="AG52" s="245"/>
      <c r="AH52" s="245"/>
      <c r="AI52" s="245"/>
      <c r="AJ52" s="245"/>
      <c r="AK52" s="165">
        <f t="shared" si="36"/>
        <v>0</v>
      </c>
      <c r="AL52" s="301">
        <v>0</v>
      </c>
      <c r="AM52" s="219">
        <v>0.02</v>
      </c>
      <c r="AN52" s="216">
        <f t="shared" si="37"/>
        <v>0</v>
      </c>
      <c r="AO52" s="82">
        <f t="shared" si="38"/>
        <v>0</v>
      </c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</row>
    <row r="53" spans="1:54" s="181" customFormat="1" ht="13">
      <c r="A53" s="711"/>
      <c r="B53" s="716">
        <f t="shared" si="39"/>
        <v>0</v>
      </c>
      <c r="C53" s="717"/>
      <c r="D53" s="698">
        <f t="shared" si="33"/>
        <v>0</v>
      </c>
      <c r="E53" s="718"/>
      <c r="F53" s="691" t="str">
        <f t="shared" si="34"/>
        <v>POLY BAG for STRAP</v>
      </c>
      <c r="G53" s="691"/>
      <c r="H53" s="691">
        <f t="shared" si="35"/>
        <v>0</v>
      </c>
      <c r="I53" s="691"/>
      <c r="J53" s="243">
        <f t="shared" si="42"/>
        <v>0</v>
      </c>
      <c r="K53" s="244" t="str">
        <f t="shared" si="40"/>
        <v>/ PC</v>
      </c>
      <c r="L53" s="245"/>
      <c r="M53" s="245"/>
      <c r="N53" s="245"/>
      <c r="O53" s="245"/>
      <c r="P53" s="245"/>
      <c r="Q53" s="307"/>
      <c r="R53" s="215">
        <v>1.1000000000000001</v>
      </c>
      <c r="S53" s="220">
        <f t="shared" si="41"/>
        <v>0</v>
      </c>
      <c r="U53" s="711"/>
      <c r="V53" s="713"/>
      <c r="W53" s="714"/>
      <c r="X53" s="715"/>
      <c r="Y53" s="714"/>
      <c r="Z53" s="341" t="s">
        <v>142</v>
      </c>
      <c r="AA53" s="321"/>
      <c r="AB53" s="321"/>
      <c r="AC53" s="322"/>
      <c r="AD53" s="246">
        <v>0.02</v>
      </c>
      <c r="AE53" s="247" t="s">
        <v>47</v>
      </c>
      <c r="AF53" s="330"/>
      <c r="AG53" s="245"/>
      <c r="AH53" s="245"/>
      <c r="AI53" s="245"/>
      <c r="AJ53" s="245"/>
      <c r="AK53" s="165">
        <f t="shared" si="36"/>
        <v>0</v>
      </c>
      <c r="AL53" s="301">
        <v>0</v>
      </c>
      <c r="AM53" s="219">
        <v>0.02</v>
      </c>
      <c r="AN53" s="220">
        <f t="shared" si="37"/>
        <v>0</v>
      </c>
      <c r="AO53" s="82">
        <f t="shared" si="38"/>
        <v>0</v>
      </c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</row>
    <row r="54" spans="1:54" s="181" customFormat="1" ht="13">
      <c r="A54" s="711"/>
      <c r="B54" s="716">
        <f t="shared" si="39"/>
        <v>0</v>
      </c>
      <c r="C54" s="717"/>
      <c r="D54" s="698" t="str">
        <f t="shared" si="33"/>
        <v>?</v>
      </c>
      <c r="E54" s="718"/>
      <c r="F54" s="691" t="str">
        <f t="shared" si="34"/>
        <v>ALL CARTON STICKERS</v>
      </c>
      <c r="G54" s="691"/>
      <c r="H54" s="691">
        <f t="shared" si="35"/>
        <v>0</v>
      </c>
      <c r="I54" s="691"/>
      <c r="J54" s="243">
        <f t="shared" si="42"/>
        <v>1.0200000000000001E-2</v>
      </c>
      <c r="K54" s="244" t="str">
        <f t="shared" si="40"/>
        <v>/ PC</v>
      </c>
      <c r="L54" s="245"/>
      <c r="M54" s="245"/>
      <c r="N54" s="245"/>
      <c r="O54" s="245"/>
      <c r="P54" s="245"/>
      <c r="Q54" s="307"/>
      <c r="R54" s="215">
        <v>1.1000000000000001</v>
      </c>
      <c r="S54" s="223">
        <f t="shared" si="41"/>
        <v>1.1220000000000003E-2</v>
      </c>
      <c r="U54" s="711"/>
      <c r="V54" s="713"/>
      <c r="W54" s="714"/>
      <c r="X54" s="715" t="s">
        <v>103</v>
      </c>
      <c r="Y54" s="714"/>
      <c r="Z54" s="341" t="s">
        <v>58</v>
      </c>
      <c r="AA54" s="342"/>
      <c r="AB54" s="342"/>
      <c r="AC54" s="343"/>
      <c r="AD54" s="246">
        <v>0.01</v>
      </c>
      <c r="AE54" s="247" t="s">
        <v>47</v>
      </c>
      <c r="AF54" s="330"/>
      <c r="AG54" s="245"/>
      <c r="AH54" s="245"/>
      <c r="AI54" s="245"/>
      <c r="AJ54" s="245"/>
      <c r="AK54" s="165">
        <f t="shared" si="36"/>
        <v>1.02</v>
      </c>
      <c r="AL54" s="345">
        <v>1</v>
      </c>
      <c r="AM54" s="219">
        <v>0.02</v>
      </c>
      <c r="AN54" s="223">
        <f t="shared" si="37"/>
        <v>1.0200000000000001E-2</v>
      </c>
      <c r="AO54" s="82">
        <f t="shared" si="38"/>
        <v>1.0200000000000018E-3</v>
      </c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</row>
    <row r="55" spans="1:54" s="181" customFormat="1" ht="13.5" thickBot="1">
      <c r="A55" s="712"/>
      <c r="B55" s="695">
        <f t="shared" si="39"/>
        <v>0</v>
      </c>
      <c r="C55" s="692"/>
      <c r="D55" s="692" t="str">
        <f t="shared" si="33"/>
        <v>FTY</v>
      </c>
      <c r="E55" s="692"/>
      <c r="F55" s="693" t="str">
        <f t="shared" si="34"/>
        <v>ALL BOXES</v>
      </c>
      <c r="G55" s="693"/>
      <c r="H55" s="693">
        <f t="shared" si="35"/>
        <v>0</v>
      </c>
      <c r="I55" s="693"/>
      <c r="J55" s="227">
        <f>AN55</f>
        <v>0</v>
      </c>
      <c r="K55" s="248" t="str">
        <f t="shared" si="40"/>
        <v>/ PC</v>
      </c>
      <c r="L55" s="249"/>
      <c r="M55" s="249"/>
      <c r="N55" s="249"/>
      <c r="O55" s="249"/>
      <c r="P55" s="249"/>
      <c r="Q55" s="230"/>
      <c r="R55" s="231">
        <v>1.1000000000000001</v>
      </c>
      <c r="S55" s="232">
        <f t="shared" si="41"/>
        <v>0</v>
      </c>
      <c r="U55" s="712"/>
      <c r="V55" s="364"/>
      <c r="W55" s="365"/>
      <c r="X55" s="817" t="s">
        <v>55</v>
      </c>
      <c r="Y55" s="818"/>
      <c r="Z55" s="366" t="s">
        <v>59</v>
      </c>
      <c r="AA55" s="367"/>
      <c r="AB55" s="367"/>
      <c r="AC55" s="368"/>
      <c r="AD55" s="369">
        <v>0</v>
      </c>
      <c r="AE55" s="250" t="s">
        <v>47</v>
      </c>
      <c r="AF55" s="331"/>
      <c r="AG55" s="249"/>
      <c r="AH55" s="249"/>
      <c r="AI55" s="249"/>
      <c r="AJ55" s="249"/>
      <c r="AK55" s="165">
        <f t="shared" si="36"/>
        <v>1.02</v>
      </c>
      <c r="AL55" s="361">
        <v>1</v>
      </c>
      <c r="AM55" s="236">
        <v>0.02</v>
      </c>
      <c r="AN55" s="232">
        <f t="shared" si="37"/>
        <v>0</v>
      </c>
      <c r="AO55" s="82">
        <f t="shared" si="38"/>
        <v>0</v>
      </c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</row>
    <row r="56" spans="1:54" s="15" customFormat="1" ht="13.5" thickBot="1">
      <c r="A56" s="33"/>
      <c r="B56" s="33"/>
      <c r="C56" s="33"/>
      <c r="D56" s="33"/>
      <c r="E56" s="33"/>
      <c r="F56" s="33"/>
      <c r="G56" s="197"/>
      <c r="H56" s="197"/>
      <c r="I56" s="197"/>
      <c r="J56" s="197"/>
      <c r="K56" s="198"/>
      <c r="L56" s="251">
        <f>SUM(L48:L55)</f>
        <v>0</v>
      </c>
      <c r="M56" s="252"/>
      <c r="N56" s="251">
        <f>SUM(N48:N55)</f>
        <v>0</v>
      </c>
      <c r="O56" s="198"/>
      <c r="P56" s="198"/>
      <c r="Q56" s="198"/>
      <c r="R56" s="141" t="s">
        <v>39</v>
      </c>
      <c r="S56" s="237">
        <f>SUM(S48:S55)</f>
        <v>1.6830000000000005E-2</v>
      </c>
      <c r="U56" s="33"/>
      <c r="V56" s="33"/>
      <c r="W56" s="33"/>
      <c r="X56" s="33"/>
      <c r="Y56" s="33"/>
      <c r="Z56" s="33"/>
      <c r="AA56" s="197"/>
      <c r="AB56" s="197"/>
      <c r="AC56" s="197"/>
      <c r="AD56" s="197"/>
      <c r="AE56" s="198"/>
      <c r="AF56" s="198"/>
      <c r="AG56" s="198"/>
      <c r="AH56" s="198"/>
      <c r="AI56" s="198"/>
      <c r="AJ56" s="198"/>
      <c r="AK56" s="198"/>
      <c r="AL56" s="198"/>
      <c r="AM56" s="141" t="s">
        <v>39</v>
      </c>
      <c r="AN56" s="238">
        <f>SUM(AN48:AN55)</f>
        <v>1.5300000000000001E-2</v>
      </c>
      <c r="AO56" s="146">
        <f t="shared" si="38"/>
        <v>1.5300000000000036E-3</v>
      </c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</row>
    <row r="57" spans="1:54" s="15" customFormat="1" ht="13.5" thickBot="1">
      <c r="A57" s="253"/>
      <c r="B57" s="253"/>
      <c r="G57" s="33"/>
      <c r="H57" s="33"/>
      <c r="I57" s="33"/>
      <c r="J57" s="33"/>
      <c r="K57" s="26"/>
      <c r="L57" s="26"/>
      <c r="M57" s="26"/>
      <c r="N57" s="26"/>
      <c r="O57" s="26"/>
      <c r="P57" s="26"/>
      <c r="Q57" s="26"/>
      <c r="R57" s="141"/>
      <c r="S57" s="254"/>
      <c r="U57" s="253"/>
      <c r="V57" s="253"/>
      <c r="AA57" s="33"/>
      <c r="AB57" s="33"/>
      <c r="AC57" s="33"/>
      <c r="AD57" s="33"/>
      <c r="AE57" s="26"/>
      <c r="AF57" s="26"/>
      <c r="AG57" s="26"/>
      <c r="AH57" s="26"/>
      <c r="AI57" s="26"/>
      <c r="AJ57" s="26"/>
      <c r="AK57" s="26"/>
      <c r="AL57" s="26"/>
      <c r="AM57" s="141"/>
      <c r="AN57" s="150">
        <f>AN56/AN66</f>
        <v>4.1061439991715767E-3</v>
      </c>
      <c r="AO57" s="151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</row>
    <row r="58" spans="1:54" s="52" customFormat="1" ht="12.75" customHeight="1" thickBot="1">
      <c r="A58" s="704" t="s">
        <v>60</v>
      </c>
      <c r="B58" s="707" t="s">
        <v>41</v>
      </c>
      <c r="C58" s="687"/>
      <c r="D58" s="687"/>
      <c r="E58" s="686" t="s">
        <v>15</v>
      </c>
      <c r="F58" s="687"/>
      <c r="G58" s="687"/>
      <c r="H58" s="687"/>
      <c r="I58" s="694"/>
      <c r="J58" s="686" t="s">
        <v>43</v>
      </c>
      <c r="K58" s="687"/>
      <c r="L58" s="312"/>
      <c r="M58" s="313"/>
      <c r="N58" s="313"/>
      <c r="O58" s="313"/>
      <c r="P58" s="313"/>
      <c r="Q58" s="313"/>
      <c r="R58" s="255" t="s">
        <v>44</v>
      </c>
      <c r="S58" s="152" t="s">
        <v>32</v>
      </c>
      <c r="U58" s="708" t="s">
        <v>60</v>
      </c>
      <c r="V58" s="707" t="s">
        <v>41</v>
      </c>
      <c r="W58" s="687"/>
      <c r="X58" s="687"/>
      <c r="Y58" s="686" t="s">
        <v>15</v>
      </c>
      <c r="Z58" s="687"/>
      <c r="AA58" s="687"/>
      <c r="AB58" s="687"/>
      <c r="AC58" s="694"/>
      <c r="AD58" s="686" t="s">
        <v>43</v>
      </c>
      <c r="AE58" s="687"/>
      <c r="AF58" s="313"/>
      <c r="AG58" s="312"/>
      <c r="AH58" s="313"/>
      <c r="AI58" s="313"/>
      <c r="AJ58" s="313"/>
      <c r="AK58" s="313"/>
      <c r="AL58" s="313"/>
      <c r="AM58" s="255" t="s">
        <v>44</v>
      </c>
      <c r="AN58" s="152" t="s">
        <v>32</v>
      </c>
      <c r="AO58" s="153"/>
    </row>
    <row r="59" spans="1:54" s="15" customFormat="1" ht="13">
      <c r="A59" s="705"/>
      <c r="B59" s="688" t="s">
        <v>60</v>
      </c>
      <c r="C59" s="689"/>
      <c r="D59" s="689"/>
      <c r="E59" s="690" t="s">
        <v>61</v>
      </c>
      <c r="F59" s="690"/>
      <c r="G59" s="690"/>
      <c r="H59" s="690"/>
      <c r="I59" s="690"/>
      <c r="J59" s="256">
        <f>AN59</f>
        <v>1.91</v>
      </c>
      <c r="K59" s="257" t="s">
        <v>62</v>
      </c>
      <c r="L59" s="258">
        <v>999</v>
      </c>
      <c r="M59" s="156"/>
      <c r="N59" s="156"/>
      <c r="O59" s="156"/>
      <c r="P59" s="156"/>
      <c r="Q59" s="156"/>
      <c r="R59" s="259">
        <v>1.1000000000000001</v>
      </c>
      <c r="S59" s="72">
        <f>J59*R59</f>
        <v>2.101</v>
      </c>
      <c r="U59" s="709"/>
      <c r="V59" s="688" t="s">
        <v>60</v>
      </c>
      <c r="W59" s="689"/>
      <c r="X59" s="689"/>
      <c r="Y59" s="690" t="s">
        <v>61</v>
      </c>
      <c r="Z59" s="690"/>
      <c r="AA59" s="690"/>
      <c r="AB59" s="690"/>
      <c r="AC59" s="690"/>
      <c r="AD59" s="260">
        <v>1.91</v>
      </c>
      <c r="AE59" s="257" t="s">
        <v>62</v>
      </c>
      <c r="AF59" s="332"/>
      <c r="AG59" s="261"/>
      <c r="AH59" s="262"/>
      <c r="AI59" s="263"/>
      <c r="AJ59" s="264"/>
      <c r="AK59" s="264"/>
      <c r="AL59" s="156"/>
      <c r="AM59" s="259">
        <v>1</v>
      </c>
      <c r="AN59" s="81">
        <f>AD59*AM59</f>
        <v>1.91</v>
      </c>
      <c r="AO59" s="82">
        <f>S59-AN59</f>
        <v>0.19100000000000006</v>
      </c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</row>
    <row r="60" spans="1:54" s="15" customFormat="1" ht="13">
      <c r="A60" s="705"/>
      <c r="B60" s="696"/>
      <c r="C60" s="697"/>
      <c r="D60" s="698"/>
      <c r="E60" s="691" t="s">
        <v>63</v>
      </c>
      <c r="F60" s="691"/>
      <c r="G60" s="691"/>
      <c r="H60" s="691"/>
      <c r="I60" s="691"/>
      <c r="J60" s="265">
        <v>0.32</v>
      </c>
      <c r="K60" s="183" t="s">
        <v>62</v>
      </c>
      <c r="L60" s="266"/>
      <c r="M60" s="267">
        <f>J60/S66</f>
        <v>7.2892204858956838E-2</v>
      </c>
      <c r="N60" s="183"/>
      <c r="O60" s="183"/>
      <c r="P60" s="183"/>
      <c r="Q60" s="183"/>
      <c r="R60" s="268">
        <v>1</v>
      </c>
      <c r="S60" s="122">
        <f>J60*R60</f>
        <v>0.32</v>
      </c>
      <c r="U60" s="709"/>
      <c r="V60" s="696"/>
      <c r="W60" s="697"/>
      <c r="X60" s="698"/>
      <c r="Y60" s="691" t="s">
        <v>64</v>
      </c>
      <c r="Z60" s="691"/>
      <c r="AA60" s="691"/>
      <c r="AB60" s="691"/>
      <c r="AC60" s="691"/>
      <c r="AD60" s="269">
        <f>VLOOKUP($AB$4,AQ3:AR7,2,FALSE)</f>
        <v>0</v>
      </c>
      <c r="AE60" s="183" t="s">
        <v>62</v>
      </c>
      <c r="AF60" s="183"/>
      <c r="AG60" s="270"/>
      <c r="AH60" s="271"/>
      <c r="AI60" s="183"/>
      <c r="AJ60" s="183"/>
      <c r="AK60" s="183"/>
      <c r="AL60" s="183"/>
      <c r="AM60" s="268">
        <v>1</v>
      </c>
      <c r="AN60" s="186">
        <f>AD60*AM60</f>
        <v>0</v>
      </c>
      <c r="AO60" s="8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</row>
    <row r="61" spans="1:54" s="15" customFormat="1" ht="13">
      <c r="A61" s="705"/>
      <c r="B61" s="696"/>
      <c r="C61" s="697"/>
      <c r="D61" s="698"/>
      <c r="E61" s="691" t="s">
        <v>65</v>
      </c>
      <c r="F61" s="691"/>
      <c r="G61" s="691"/>
      <c r="H61" s="691"/>
      <c r="I61" s="691"/>
      <c r="J61" s="265">
        <v>0.05</v>
      </c>
      <c r="K61" s="183" t="s">
        <v>62</v>
      </c>
      <c r="L61" s="272"/>
      <c r="M61" s="183"/>
      <c r="N61" s="183"/>
      <c r="O61" s="183"/>
      <c r="P61" s="183"/>
      <c r="Q61" s="183"/>
      <c r="R61" s="268">
        <v>1</v>
      </c>
      <c r="S61" s="122">
        <f>J61*R61</f>
        <v>0.05</v>
      </c>
      <c r="U61" s="709"/>
      <c r="V61" s="696"/>
      <c r="W61" s="697"/>
      <c r="X61" s="698"/>
      <c r="Y61" s="691" t="s">
        <v>66</v>
      </c>
      <c r="Z61" s="691"/>
      <c r="AA61" s="691"/>
      <c r="AB61" s="691"/>
      <c r="AC61" s="691"/>
      <c r="AD61" s="273">
        <v>2.5000000000000001E-2</v>
      </c>
      <c r="AE61" s="183" t="s">
        <v>62</v>
      </c>
      <c r="AF61" s="183"/>
      <c r="AG61" s="274"/>
      <c r="AH61" s="183"/>
      <c r="AI61" s="183"/>
      <c r="AJ61" s="183"/>
      <c r="AK61" s="183"/>
      <c r="AL61" s="183"/>
      <c r="AM61" s="268">
        <v>1</v>
      </c>
      <c r="AN61" s="275">
        <f>AN67*AD61</f>
        <v>0.1097511046</v>
      </c>
      <c r="AO61" s="82">
        <f>S60-AN61-AN60</f>
        <v>0.21024889540000002</v>
      </c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</row>
    <row r="62" spans="1:54" s="15" customFormat="1" ht="13.5">
      <c r="A62" s="705"/>
      <c r="B62" s="696"/>
      <c r="C62" s="697"/>
      <c r="D62" s="698"/>
      <c r="E62" s="699" t="s">
        <v>107</v>
      </c>
      <c r="F62" s="699"/>
      <c r="G62" s="699"/>
      <c r="H62" s="699"/>
      <c r="I62" s="699"/>
      <c r="J62" s="265">
        <v>0.05</v>
      </c>
      <c r="K62" s="183"/>
      <c r="L62" s="276"/>
      <c r="M62" s="165"/>
      <c r="N62" s="165"/>
      <c r="O62" s="165"/>
      <c r="P62" s="165"/>
      <c r="Q62" s="165"/>
      <c r="R62" s="277">
        <v>1</v>
      </c>
      <c r="S62" s="122">
        <f>J62*R62</f>
        <v>0.05</v>
      </c>
      <c r="U62" s="709"/>
      <c r="V62" s="696"/>
      <c r="W62" s="697"/>
      <c r="X62" s="698"/>
      <c r="Y62" s="691" t="s">
        <v>67</v>
      </c>
      <c r="Z62" s="691"/>
      <c r="AA62" s="691"/>
      <c r="AB62" s="691"/>
      <c r="AC62" s="691"/>
      <c r="AD62" s="278">
        <f>AJ16+0.01+0.02</f>
        <v>7.0683359658087891E-2</v>
      </c>
      <c r="AE62" s="183" t="s">
        <v>62</v>
      </c>
      <c r="AF62" s="165"/>
      <c r="AG62" s="276"/>
      <c r="AH62" s="165"/>
      <c r="AI62" s="165"/>
      <c r="AJ62" s="165"/>
      <c r="AK62" s="165"/>
      <c r="AL62" s="165"/>
      <c r="AM62" s="277">
        <v>0</v>
      </c>
      <c r="AN62" s="275">
        <f>AD62*AM62</f>
        <v>0</v>
      </c>
      <c r="AO62" s="82">
        <f>S61-AN62</f>
        <v>0.05</v>
      </c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</row>
    <row r="63" spans="1:54" s="15" customFormat="1" ht="13.5" thickBot="1">
      <c r="A63" s="706"/>
      <c r="B63" s="700"/>
      <c r="C63" s="701"/>
      <c r="D63" s="702"/>
      <c r="E63" s="703"/>
      <c r="F63" s="703"/>
      <c r="G63" s="703"/>
      <c r="H63" s="703"/>
      <c r="I63" s="703"/>
      <c r="J63" s="279"/>
      <c r="K63" s="280"/>
      <c r="L63" s="281"/>
      <c r="M63" s="280"/>
      <c r="N63" s="280"/>
      <c r="O63" s="280"/>
      <c r="P63" s="280"/>
      <c r="Q63" s="280"/>
      <c r="R63" s="231"/>
      <c r="S63" s="134"/>
      <c r="U63" s="710"/>
      <c r="V63" s="700"/>
      <c r="W63" s="701"/>
      <c r="X63" s="702"/>
      <c r="Y63" s="703"/>
      <c r="Z63" s="703"/>
      <c r="AA63" s="703"/>
      <c r="AB63" s="703"/>
      <c r="AC63" s="703"/>
      <c r="AD63" s="334"/>
      <c r="AE63" s="280"/>
      <c r="AF63" s="280"/>
      <c r="AG63" s="281"/>
      <c r="AH63" s="280"/>
      <c r="AI63" s="280"/>
      <c r="AJ63" s="280"/>
      <c r="AK63" s="280"/>
      <c r="AL63" s="280"/>
      <c r="AM63" s="231"/>
      <c r="AN63" s="140">
        <f>AN67*AD63</f>
        <v>0</v>
      </c>
      <c r="AO63" s="82">
        <f>S63-AN63</f>
        <v>0</v>
      </c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</row>
    <row r="64" spans="1:54" s="15" customFormat="1" ht="13.5" thickBot="1">
      <c r="A64" s="33"/>
      <c r="B64" s="33"/>
      <c r="C64" s="33"/>
      <c r="D64" s="33"/>
      <c r="E64" s="33"/>
      <c r="F64" s="33"/>
      <c r="K64" s="13"/>
      <c r="L64" s="13"/>
      <c r="M64" s="13"/>
      <c r="N64" s="13"/>
      <c r="O64" s="13"/>
      <c r="P64" s="13"/>
      <c r="Q64" s="13"/>
      <c r="R64" s="141" t="s">
        <v>39</v>
      </c>
      <c r="S64" s="282">
        <f>SUM(S59:S63)</f>
        <v>2.5209999999999995</v>
      </c>
      <c r="U64" s="33"/>
      <c r="V64" s="33"/>
      <c r="W64" s="33"/>
      <c r="X64" s="33"/>
      <c r="Y64" s="33"/>
      <c r="Z64" s="33"/>
      <c r="AE64" s="13"/>
      <c r="AF64" s="13"/>
      <c r="AG64" s="13"/>
      <c r="AH64" s="13"/>
      <c r="AI64" s="13"/>
      <c r="AJ64" s="13"/>
      <c r="AK64" s="13"/>
      <c r="AL64" s="13"/>
      <c r="AM64" s="141" t="s">
        <v>39</v>
      </c>
      <c r="AN64" s="283">
        <f>SUM(AN59:AN63)</f>
        <v>2.0197511046000001</v>
      </c>
      <c r="AO64" s="146">
        <f>S64-AN64</f>
        <v>0.50124889539999939</v>
      </c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</row>
    <row r="65" spans="1:54" s="15" customFormat="1" ht="13">
      <c r="A65" s="33"/>
      <c r="F65" s="33"/>
      <c r="G65" s="33"/>
      <c r="H65" s="33"/>
      <c r="I65" s="33"/>
      <c r="K65" s="13"/>
      <c r="L65" s="13"/>
      <c r="M65" s="13"/>
      <c r="N65" s="13"/>
      <c r="O65" s="13"/>
      <c r="P65" s="13"/>
      <c r="Q65" s="13"/>
      <c r="R65" s="284"/>
      <c r="S65" s="285"/>
      <c r="U65" s="33"/>
      <c r="Z65" s="33"/>
      <c r="AA65" s="33"/>
      <c r="AB65" s="33"/>
      <c r="AC65" s="33"/>
      <c r="AE65" s="13"/>
      <c r="AF65" s="13"/>
      <c r="AG65" s="13"/>
      <c r="AH65" s="13"/>
      <c r="AI65" s="13"/>
      <c r="AJ65" s="13"/>
      <c r="AK65" s="13"/>
      <c r="AL65" s="13"/>
      <c r="AM65" s="284"/>
      <c r="AN65" s="150">
        <f>AN64/AN66</f>
        <v>0.54205156065185967</v>
      </c>
      <c r="AO65" s="151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</row>
    <row r="66" spans="1:54" s="15" customFormat="1" ht="13.5" thickBot="1">
      <c r="K66" s="13"/>
      <c r="L66" s="13"/>
      <c r="M66" s="13"/>
      <c r="N66" s="13"/>
      <c r="O66" s="13"/>
      <c r="P66" s="13"/>
      <c r="Q66" s="13"/>
      <c r="R66" s="286" t="s">
        <v>68</v>
      </c>
      <c r="S66" s="287">
        <f>SUM(S16,S34,S45,S56,S64)</f>
        <v>4.3900441839999997</v>
      </c>
      <c r="AE66" s="13"/>
      <c r="AF66" s="13"/>
      <c r="AG66" s="13"/>
      <c r="AH66" s="13"/>
      <c r="AI66" s="288" t="s">
        <v>69</v>
      </c>
      <c r="AJ66" s="289">
        <f>AN67-AN66</f>
        <v>0.66392059868813291</v>
      </c>
      <c r="AK66" s="290">
        <f>AJ66/AN67</f>
        <v>0.15123323840517705</v>
      </c>
      <c r="AL66" s="13"/>
      <c r="AM66" s="286" t="s">
        <v>70</v>
      </c>
      <c r="AN66" s="287">
        <f>SUM(AN16,AN34,AN45,AN56,AN64)</f>
        <v>3.7261235853118668</v>
      </c>
      <c r="AO66" s="287" t="s">
        <v>151</v>
      </c>
      <c r="AP66" s="287"/>
      <c r="AQ66" s="287" t="s">
        <v>152</v>
      </c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</row>
    <row r="67" spans="1:54" s="15" customFormat="1" ht="13.5" thickBot="1">
      <c r="R67" s="292"/>
      <c r="S67" s="293"/>
      <c r="AM67" s="286" t="s">
        <v>68</v>
      </c>
      <c r="AN67" s="287">
        <f>S66</f>
        <v>4.3900441839999997</v>
      </c>
      <c r="AO67" s="287">
        <v>3.9</v>
      </c>
      <c r="AP67" s="287"/>
      <c r="AQ67" s="287">
        <f>AN67-AO67</f>
        <v>0.49004418399999983</v>
      </c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</row>
    <row r="68" spans="1:54" s="15" customFormat="1" ht="13.5" thickBot="1">
      <c r="K68" s="13"/>
      <c r="L68" s="13"/>
      <c r="M68" s="13"/>
      <c r="N68" s="13"/>
      <c r="O68" s="13"/>
      <c r="P68" s="13"/>
      <c r="Q68" s="13"/>
      <c r="R68" s="294" t="s">
        <v>71</v>
      </c>
      <c r="S68" s="289"/>
      <c r="V68" s="295"/>
      <c r="AE68" s="13"/>
      <c r="AF68" s="13"/>
      <c r="AG68" s="13"/>
      <c r="AH68" s="13"/>
      <c r="AI68" s="13"/>
      <c r="AJ68" s="13"/>
      <c r="AK68" s="13"/>
      <c r="AM68" s="288" t="s">
        <v>72</v>
      </c>
      <c r="AN68" s="296">
        <v>0.249</v>
      </c>
      <c r="AO68" s="291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</row>
    <row r="69" spans="1:54" s="15" customFormat="1" ht="13.5" thickBot="1">
      <c r="AM69" s="288" t="s">
        <v>73</v>
      </c>
      <c r="AN69" s="287">
        <f>AN70*0.1</f>
        <v>0</v>
      </c>
      <c r="AO69" s="297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</row>
    <row r="70" spans="1:54" s="15" customFormat="1" ht="13.5" thickBot="1">
      <c r="AM70" s="286" t="s">
        <v>74</v>
      </c>
      <c r="AN70" s="287"/>
      <c r="AO70" s="291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</row>
    <row r="71" spans="1:54" s="15" customFormat="1" ht="13.5" thickBot="1">
      <c r="AM71" s="288" t="s">
        <v>75</v>
      </c>
      <c r="AN71" s="296" t="e">
        <f>(AN70-(AN67+(AN67*AN68)+0.1+AN69))/AN70</f>
        <v>#DIV/0!</v>
      </c>
      <c r="AO71" s="18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</row>
    <row r="72" spans="1:54" s="15" customFormat="1" ht="13"/>
    <row r="73" spans="1:54" s="15" customFormat="1" ht="12.75" customHeight="1"/>
    <row r="74" spans="1:54" s="15" customFormat="1" ht="13"/>
    <row r="75" spans="1:54" s="15" customFormat="1" ht="13"/>
    <row r="76" spans="1:54" s="15" customFormat="1" ht="13"/>
    <row r="77" spans="1:54" s="15" customFormat="1" ht="13"/>
    <row r="78" spans="1:54" s="15" customFormat="1" ht="13"/>
    <row r="79" spans="1:54" s="15" customFormat="1" ht="13"/>
    <row r="80" spans="1:54" s="15" customFormat="1" ht="13"/>
    <row r="81" spans="41:41" s="15" customFormat="1" ht="13"/>
    <row r="82" spans="41:41" s="15" customFormat="1" ht="13"/>
    <row r="83" spans="41:41" s="15" customFormat="1" ht="13"/>
    <row r="84" spans="41:41" s="15" customFormat="1" ht="13"/>
    <row r="85" spans="41:41" s="15" customFormat="1" ht="13"/>
    <row r="86" spans="41:41" s="15" customFormat="1" ht="13"/>
    <row r="87" spans="41:41" s="15" customFormat="1" ht="13"/>
    <row r="88" spans="41:41" s="15" customFormat="1" ht="13"/>
    <row r="89" spans="41:41" s="15" customFormat="1" ht="13"/>
    <row r="90" spans="41:41" s="15" customFormat="1" ht="13"/>
    <row r="91" spans="41:41" s="15" customFormat="1" ht="13">
      <c r="AO91" s="298"/>
    </row>
    <row r="92" spans="41:41" s="15" customFormat="1" ht="13">
      <c r="AO92" s="298"/>
    </row>
    <row r="93" spans="41:41" s="15" customFormat="1" ht="13">
      <c r="AO93" s="298"/>
    </row>
    <row r="94" spans="41:41" s="15" customFormat="1" ht="13">
      <c r="AO94" s="298"/>
    </row>
    <row r="95" spans="41:41" s="15" customFormat="1" ht="13">
      <c r="AO95" s="298"/>
    </row>
    <row r="96" spans="41:41" s="15" customFormat="1" ht="13">
      <c r="AO96" s="298"/>
    </row>
    <row r="97" spans="11:41" ht="13">
      <c r="K97" s="5"/>
      <c r="L97" s="5"/>
      <c r="M97" s="5"/>
      <c r="N97" s="5"/>
      <c r="O97" s="5"/>
      <c r="P97" s="5"/>
      <c r="Q97" s="5"/>
      <c r="R97" s="5"/>
      <c r="S97" s="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298"/>
    </row>
    <row r="98" spans="11:41" ht="13">
      <c r="K98" s="5"/>
      <c r="L98" s="5"/>
      <c r="M98" s="5"/>
      <c r="N98" s="5"/>
      <c r="O98" s="5"/>
      <c r="P98" s="5"/>
      <c r="Q98" s="5"/>
      <c r="R98" s="5"/>
      <c r="S98" s="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298"/>
    </row>
    <row r="99" spans="11:41" ht="13">
      <c r="K99" s="5"/>
      <c r="L99" s="5"/>
      <c r="M99" s="5"/>
      <c r="N99" s="5"/>
      <c r="O99" s="5"/>
      <c r="P99" s="5"/>
      <c r="Q99" s="5"/>
      <c r="R99" s="5"/>
      <c r="S99" s="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298"/>
    </row>
    <row r="100" spans="11:41" ht="13">
      <c r="K100" s="5"/>
      <c r="L100" s="5"/>
      <c r="M100" s="5"/>
      <c r="N100" s="5"/>
      <c r="O100" s="5"/>
      <c r="P100" s="5"/>
      <c r="Q100" s="5"/>
      <c r="R100" s="5"/>
      <c r="S100" s="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298"/>
    </row>
    <row r="101" spans="11:41" ht="13">
      <c r="K101" s="5"/>
      <c r="L101" s="5"/>
      <c r="M101" s="5"/>
      <c r="N101" s="5"/>
      <c r="O101" s="5"/>
      <c r="P101" s="5"/>
      <c r="Q101" s="5"/>
      <c r="R101" s="5"/>
      <c r="S101" s="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298"/>
    </row>
    <row r="102" spans="11:41" ht="13">
      <c r="K102" s="5"/>
      <c r="L102" s="5"/>
      <c r="M102" s="5"/>
      <c r="N102" s="5"/>
      <c r="O102" s="5"/>
      <c r="P102" s="5"/>
      <c r="Q102" s="5"/>
      <c r="R102" s="5"/>
      <c r="S102" s="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98"/>
    </row>
    <row r="103" spans="11:41" ht="13">
      <c r="K103" s="5"/>
      <c r="L103" s="5"/>
      <c r="M103" s="5"/>
      <c r="N103" s="5"/>
      <c r="O103" s="5"/>
      <c r="P103" s="5"/>
      <c r="Q103" s="5"/>
      <c r="R103" s="5"/>
      <c r="S103" s="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298"/>
    </row>
    <row r="104" spans="11:41">
      <c r="K104" s="5"/>
      <c r="L104" s="5"/>
      <c r="M104" s="5"/>
      <c r="N104" s="5"/>
      <c r="O104" s="5"/>
      <c r="P104" s="5"/>
      <c r="Q104" s="5"/>
      <c r="R104" s="5"/>
      <c r="S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298"/>
    </row>
    <row r="105" spans="11:41">
      <c r="K105" s="5"/>
      <c r="L105" s="5"/>
      <c r="M105" s="5"/>
      <c r="N105" s="5"/>
      <c r="O105" s="5"/>
      <c r="P105" s="5"/>
      <c r="Q105" s="5"/>
      <c r="R105" s="5"/>
      <c r="S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298"/>
    </row>
    <row r="106" spans="11:41">
      <c r="K106" s="5"/>
      <c r="L106" s="5"/>
      <c r="M106" s="5"/>
      <c r="N106" s="5"/>
      <c r="O106" s="5"/>
      <c r="P106" s="5"/>
      <c r="Q106" s="5"/>
      <c r="R106" s="5"/>
      <c r="S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298"/>
    </row>
    <row r="107" spans="11:41">
      <c r="K107" s="5"/>
      <c r="L107" s="5"/>
      <c r="M107" s="5"/>
      <c r="N107" s="5"/>
      <c r="O107" s="5"/>
      <c r="P107" s="5"/>
      <c r="Q107" s="5"/>
      <c r="R107" s="5"/>
      <c r="S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298"/>
    </row>
    <row r="108" spans="11:41">
      <c r="K108" s="5"/>
      <c r="L108" s="5"/>
      <c r="M108" s="5"/>
      <c r="N108" s="5"/>
      <c r="O108" s="5"/>
      <c r="P108" s="5"/>
      <c r="Q108" s="5"/>
      <c r="R108" s="5"/>
      <c r="S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298"/>
    </row>
    <row r="109" spans="11:41">
      <c r="K109" s="5"/>
      <c r="L109" s="5"/>
      <c r="M109" s="5"/>
      <c r="N109" s="5"/>
      <c r="O109" s="5"/>
      <c r="P109" s="5"/>
      <c r="Q109" s="5"/>
      <c r="R109" s="5"/>
      <c r="S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298"/>
    </row>
    <row r="110" spans="11:41">
      <c r="K110" s="5"/>
      <c r="L110" s="5"/>
      <c r="M110" s="5"/>
      <c r="N110" s="5"/>
      <c r="O110" s="5"/>
      <c r="P110" s="5"/>
      <c r="Q110" s="5"/>
      <c r="R110" s="5"/>
      <c r="S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298"/>
    </row>
  </sheetData>
  <mergeCells count="249">
    <mergeCell ref="V18:W18"/>
    <mergeCell ref="X18:Y18"/>
    <mergeCell ref="Z18:AC18"/>
    <mergeCell ref="AD18:AE18"/>
    <mergeCell ref="F19:I19"/>
    <mergeCell ref="X55:Y55"/>
    <mergeCell ref="AB4:AD4"/>
    <mergeCell ref="H8:J8"/>
    <mergeCell ref="K8:S8"/>
    <mergeCell ref="AB8:AD8"/>
    <mergeCell ref="Z12:AC12"/>
    <mergeCell ref="F13:I13"/>
    <mergeCell ref="Z13:AC13"/>
    <mergeCell ref="F14:I14"/>
    <mergeCell ref="Z14:AC14"/>
    <mergeCell ref="AE8:AN8"/>
    <mergeCell ref="V19:W19"/>
    <mergeCell ref="X19:Y19"/>
    <mergeCell ref="Z19:AC19"/>
    <mergeCell ref="V20:W20"/>
    <mergeCell ref="X20:Y20"/>
    <mergeCell ref="Z20:AC20"/>
    <mergeCell ref="Z25:AC25"/>
    <mergeCell ref="Z26:AC26"/>
    <mergeCell ref="A1:J1"/>
    <mergeCell ref="U1:AD1"/>
    <mergeCell ref="C2:E2"/>
    <mergeCell ref="H2:J2"/>
    <mergeCell ref="W2:Y2"/>
    <mergeCell ref="AB2:AD2"/>
    <mergeCell ref="C7:E7"/>
    <mergeCell ref="H7:J7"/>
    <mergeCell ref="W7:Y7"/>
    <mergeCell ref="AB7:AD7"/>
    <mergeCell ref="C5:E5"/>
    <mergeCell ref="H5:J5"/>
    <mergeCell ref="W5:Y5"/>
    <mergeCell ref="AB5:AD5"/>
    <mergeCell ref="H6:J6"/>
    <mergeCell ref="W6:Y6"/>
    <mergeCell ref="AB6:AD6"/>
    <mergeCell ref="C3:E3"/>
    <mergeCell ref="H3:J3"/>
    <mergeCell ref="W3:Y3"/>
    <mergeCell ref="AB3:AD3"/>
    <mergeCell ref="C4:E4"/>
    <mergeCell ref="H4:J4"/>
    <mergeCell ref="W4:Y4"/>
    <mergeCell ref="A10:A15"/>
    <mergeCell ref="F10:I10"/>
    <mergeCell ref="P10:R10"/>
    <mergeCell ref="U10:U15"/>
    <mergeCell ref="Z10:AC10"/>
    <mergeCell ref="AK10:AM10"/>
    <mergeCell ref="F11:I11"/>
    <mergeCell ref="Z11:AC11"/>
    <mergeCell ref="F12:I12"/>
    <mergeCell ref="F15:I15"/>
    <mergeCell ref="Z15:AC15"/>
    <mergeCell ref="A18:A33"/>
    <mergeCell ref="B18:C18"/>
    <mergeCell ref="D18:E18"/>
    <mergeCell ref="F18:I18"/>
    <mergeCell ref="J18:K18"/>
    <mergeCell ref="U18:U33"/>
    <mergeCell ref="B20:C20"/>
    <mergeCell ref="D20:E20"/>
    <mergeCell ref="F20:I20"/>
    <mergeCell ref="B22:C22"/>
    <mergeCell ref="B27:C27"/>
    <mergeCell ref="D27:E27"/>
    <mergeCell ref="F27:I27"/>
    <mergeCell ref="B29:C29"/>
    <mergeCell ref="D29:E29"/>
    <mergeCell ref="F29:I29"/>
    <mergeCell ref="B31:C31"/>
    <mergeCell ref="D31:E31"/>
    <mergeCell ref="F31:I31"/>
    <mergeCell ref="B33:C33"/>
    <mergeCell ref="D33:E33"/>
    <mergeCell ref="F33:I33"/>
    <mergeCell ref="B19:C19"/>
    <mergeCell ref="D19:E19"/>
    <mergeCell ref="V25:W25"/>
    <mergeCell ref="B21:C21"/>
    <mergeCell ref="D21:E21"/>
    <mergeCell ref="F21:I21"/>
    <mergeCell ref="V21:W21"/>
    <mergeCell ref="X21:Y21"/>
    <mergeCell ref="Z21:AC21"/>
    <mergeCell ref="B24:C24"/>
    <mergeCell ref="D24:E24"/>
    <mergeCell ref="F24:I24"/>
    <mergeCell ref="V24:W24"/>
    <mergeCell ref="X24:Y24"/>
    <mergeCell ref="Z24:AC24"/>
    <mergeCell ref="D22:E22"/>
    <mergeCell ref="F22:I22"/>
    <mergeCell ref="V22:W22"/>
    <mergeCell ref="X22:Y22"/>
    <mergeCell ref="B23:C23"/>
    <mergeCell ref="D23:E23"/>
    <mergeCell ref="F23:I23"/>
    <mergeCell ref="V23:W23"/>
    <mergeCell ref="X23:Y23"/>
    <mergeCell ref="X25:Y25"/>
    <mergeCell ref="B25:C25"/>
    <mergeCell ref="V26:W26"/>
    <mergeCell ref="X26:Y26"/>
    <mergeCell ref="V33:W33"/>
    <mergeCell ref="X33:Y33"/>
    <mergeCell ref="Z33:AC33"/>
    <mergeCell ref="B32:C32"/>
    <mergeCell ref="D32:E32"/>
    <mergeCell ref="F32:I32"/>
    <mergeCell ref="V32:W32"/>
    <mergeCell ref="B28:C28"/>
    <mergeCell ref="D28:E28"/>
    <mergeCell ref="F28:I28"/>
    <mergeCell ref="V31:W31"/>
    <mergeCell ref="B30:C30"/>
    <mergeCell ref="D30:E30"/>
    <mergeCell ref="F30:I30"/>
    <mergeCell ref="V30:W30"/>
    <mergeCell ref="D25:E25"/>
    <mergeCell ref="F25:I25"/>
    <mergeCell ref="A36:A44"/>
    <mergeCell ref="B36:C36"/>
    <mergeCell ref="D36:E36"/>
    <mergeCell ref="F36:I36"/>
    <mergeCell ref="J36:K36"/>
    <mergeCell ref="U36:U44"/>
    <mergeCell ref="B38:C38"/>
    <mergeCell ref="D38:E38"/>
    <mergeCell ref="F38:I38"/>
    <mergeCell ref="B40:C40"/>
    <mergeCell ref="B42:C42"/>
    <mergeCell ref="D42:E42"/>
    <mergeCell ref="F42:I42"/>
    <mergeCell ref="B43:C43"/>
    <mergeCell ref="D43:E43"/>
    <mergeCell ref="F43:I43"/>
    <mergeCell ref="B44:C44"/>
    <mergeCell ref="D44:E44"/>
    <mergeCell ref="F44:I44"/>
    <mergeCell ref="B26:C26"/>
    <mergeCell ref="D26:E26"/>
    <mergeCell ref="F26:I26"/>
    <mergeCell ref="V36:W36"/>
    <mergeCell ref="X36:Y36"/>
    <mergeCell ref="Z36:AC36"/>
    <mergeCell ref="AD36:AE36"/>
    <mergeCell ref="B37:C37"/>
    <mergeCell ref="D37:E37"/>
    <mergeCell ref="F37:I37"/>
    <mergeCell ref="V37:W37"/>
    <mergeCell ref="X37:Y37"/>
    <mergeCell ref="B54:C54"/>
    <mergeCell ref="D54:E54"/>
    <mergeCell ref="X54:Y54"/>
    <mergeCell ref="X40:Y40"/>
    <mergeCell ref="B41:C41"/>
    <mergeCell ref="D41:E41"/>
    <mergeCell ref="F41:I41"/>
    <mergeCell ref="V38:W38"/>
    <mergeCell ref="X38:Y38"/>
    <mergeCell ref="B39:C39"/>
    <mergeCell ref="D39:E39"/>
    <mergeCell ref="F39:I39"/>
    <mergeCell ref="V39:W39"/>
    <mergeCell ref="X39:Y39"/>
    <mergeCell ref="D40:E40"/>
    <mergeCell ref="F40:I40"/>
    <mergeCell ref="V40:W40"/>
    <mergeCell ref="V41:W41"/>
    <mergeCell ref="X41:Y41"/>
    <mergeCell ref="F54:I54"/>
    <mergeCell ref="V54:W54"/>
    <mergeCell ref="B50:C50"/>
    <mergeCell ref="D50:E50"/>
    <mergeCell ref="B53:C53"/>
    <mergeCell ref="Z47:AC47"/>
    <mergeCell ref="AD47:AE47"/>
    <mergeCell ref="V48:W48"/>
    <mergeCell ref="X48:Y48"/>
    <mergeCell ref="B49:C49"/>
    <mergeCell ref="D49:E49"/>
    <mergeCell ref="F49:I49"/>
    <mergeCell ref="V49:W49"/>
    <mergeCell ref="X49:Y49"/>
    <mergeCell ref="D53:E53"/>
    <mergeCell ref="F53:I53"/>
    <mergeCell ref="V53:W53"/>
    <mergeCell ref="X53:Y53"/>
    <mergeCell ref="B47:C47"/>
    <mergeCell ref="D47:E47"/>
    <mergeCell ref="F47:I47"/>
    <mergeCell ref="B48:C48"/>
    <mergeCell ref="D48:E48"/>
    <mergeCell ref="F48:I48"/>
    <mergeCell ref="A47:A55"/>
    <mergeCell ref="B60:D60"/>
    <mergeCell ref="E60:I60"/>
    <mergeCell ref="V60:X60"/>
    <mergeCell ref="B61:D61"/>
    <mergeCell ref="E61:I61"/>
    <mergeCell ref="V61:X61"/>
    <mergeCell ref="F50:I50"/>
    <mergeCell ref="V50:W50"/>
    <mergeCell ref="X50:Y50"/>
    <mergeCell ref="B51:C51"/>
    <mergeCell ref="X51:Y51"/>
    <mergeCell ref="B52:C52"/>
    <mergeCell ref="D51:E51"/>
    <mergeCell ref="F51:I51"/>
    <mergeCell ref="D52:E52"/>
    <mergeCell ref="F52:I52"/>
    <mergeCell ref="V51:W51"/>
    <mergeCell ref="V52:W52"/>
    <mergeCell ref="X52:Y52"/>
    <mergeCell ref="J47:K47"/>
    <mergeCell ref="U47:U55"/>
    <mergeCell ref="V47:W47"/>
    <mergeCell ref="X47:Y47"/>
    <mergeCell ref="B62:D62"/>
    <mergeCell ref="E62:I62"/>
    <mergeCell ref="V62:X62"/>
    <mergeCell ref="Y62:AC62"/>
    <mergeCell ref="B63:D63"/>
    <mergeCell ref="E63:I63"/>
    <mergeCell ref="V63:X63"/>
    <mergeCell ref="Y63:AC63"/>
    <mergeCell ref="A58:A63"/>
    <mergeCell ref="B58:D58"/>
    <mergeCell ref="E58:I58"/>
    <mergeCell ref="J58:K58"/>
    <mergeCell ref="U58:U63"/>
    <mergeCell ref="V58:X58"/>
    <mergeCell ref="AD58:AE58"/>
    <mergeCell ref="B59:D59"/>
    <mergeCell ref="E59:I59"/>
    <mergeCell ref="V59:X59"/>
    <mergeCell ref="Y59:AC59"/>
    <mergeCell ref="Y60:AC60"/>
    <mergeCell ref="D55:E55"/>
    <mergeCell ref="F55:I55"/>
    <mergeCell ref="Y61:AC61"/>
    <mergeCell ref="Y58:AC58"/>
    <mergeCell ref="B55:C55"/>
  </mergeCells>
  <phoneticPr fontId="3" type="noConversion"/>
  <dataValidations count="2">
    <dataValidation type="list" allowBlank="1" showInputMessage="1" showErrorMessage="1" sqref="J11:J15 AD11:AD15" xr:uid="{54801C02-1058-4113-9835-1A34E21715CD}">
      <formula1>$AQ$11:$AQ$21</formula1>
    </dataValidation>
    <dataValidation type="list" allowBlank="1" showInputMessage="1" showErrorMessage="1" sqref="AB4:AD4 H4:J4" xr:uid="{E7EA2306-FC59-4916-9A20-16119E4B65A9}">
      <formula1>$AQ$3:$AQ$8</formula1>
    </dataValidation>
  </dataValidations>
  <pageMargins left="0.15748031496062992" right="0.15748031496062992" top="0.19685039370078741" bottom="0.19685039370078741" header="0.15748031496062992" footer="0.15748031496062992"/>
  <pageSetup paperSize="9" scale="58" orientation="landscape" r:id="rId1"/>
  <colBreaks count="1" manualBreakCount="1">
    <brk id="4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FE0-8A16-470E-9562-0E02BBC98F7C}">
  <sheetPr codeName="Sheet2">
    <tabColor theme="9" tint="0.59999389629810485"/>
    <pageSetUpPr fitToPage="1"/>
  </sheetPr>
  <dimension ref="A1:BC108"/>
  <sheetViews>
    <sheetView topLeftCell="T1" zoomScale="85" zoomScaleNormal="85" zoomScaleSheetLayoutView="80" workbookViewId="0">
      <selection activeCell="A18" sqref="A18:A33"/>
    </sheetView>
  </sheetViews>
  <sheetFormatPr defaultColWidth="9" defaultRowHeight="12"/>
  <cols>
    <col min="1" max="1" width="3.7265625" style="5" customWidth="1"/>
    <col min="2" max="10" width="8.7265625" style="5" customWidth="1"/>
    <col min="11" max="18" width="8.7265625" style="299" customWidth="1"/>
    <col min="19" max="19" width="8.7265625" style="300" customWidth="1"/>
    <col min="20" max="20" width="0.7265625" style="5" customWidth="1"/>
    <col min="21" max="21" width="3.7265625" style="5" customWidth="1"/>
    <col min="22" max="22" width="8.7265625" style="5" customWidth="1"/>
    <col min="23" max="23" width="21.26953125" style="5" bestFit="1" customWidth="1"/>
    <col min="24" max="30" width="8.7265625" style="5" customWidth="1"/>
    <col min="31" max="39" width="8.7265625" style="299" customWidth="1"/>
    <col min="40" max="40" width="9.453125" style="300" customWidth="1"/>
    <col min="41" max="41" width="9.453125" style="6" customWidth="1"/>
    <col min="42" max="42" width="1" style="5" customWidth="1"/>
    <col min="43" max="43" width="11.1796875" style="5" customWidth="1"/>
    <col min="44" max="46" width="9.54296875" style="5" customWidth="1"/>
    <col min="47" max="16384" width="9" style="5"/>
  </cols>
  <sheetData>
    <row r="1" spans="1:46" ht="26.5" thickBot="1">
      <c r="A1" s="792" t="str">
        <f>U1</f>
        <v>Swim USA JCP</v>
      </c>
      <c r="B1" s="793"/>
      <c r="C1" s="793"/>
      <c r="D1" s="793"/>
      <c r="E1" s="793"/>
      <c r="F1" s="793"/>
      <c r="G1" s="793"/>
      <c r="H1" s="793"/>
      <c r="I1" s="793"/>
      <c r="J1" s="794"/>
      <c r="K1" s="1"/>
      <c r="L1" s="2"/>
      <c r="M1" s="2"/>
      <c r="N1" s="2"/>
      <c r="O1" s="2"/>
      <c r="P1" s="2"/>
      <c r="Q1" s="2"/>
      <c r="R1" s="3"/>
      <c r="S1" s="4"/>
      <c r="U1" s="792" t="s">
        <v>92</v>
      </c>
      <c r="V1" s="793"/>
      <c r="W1" s="793"/>
      <c r="X1" s="793"/>
      <c r="Y1" s="793"/>
      <c r="Z1" s="793"/>
      <c r="AA1" s="793"/>
      <c r="AB1" s="793"/>
      <c r="AC1" s="793"/>
      <c r="AD1" s="794"/>
      <c r="AE1" s="1"/>
      <c r="AF1" s="2"/>
      <c r="AG1" s="2"/>
      <c r="AH1" s="2"/>
      <c r="AI1" s="2"/>
      <c r="AJ1" s="2" t="s">
        <v>78</v>
      </c>
      <c r="AK1" s="2"/>
      <c r="AL1" s="2"/>
      <c r="AM1" s="3"/>
      <c r="AN1" s="4"/>
      <c r="AS1" s="7" t="s">
        <v>0</v>
      </c>
    </row>
    <row r="2" spans="1:46" s="15" customFormat="1" ht="13.5" thickBot="1">
      <c r="A2" s="8" t="s">
        <v>1</v>
      </c>
      <c r="B2" s="9"/>
      <c r="C2" s="795">
        <f t="shared" ref="C2:C7" si="0">W2</f>
        <v>0</v>
      </c>
      <c r="D2" s="795"/>
      <c r="E2" s="795"/>
      <c r="F2" s="10"/>
      <c r="G2" s="11" t="s">
        <v>2</v>
      </c>
      <c r="H2" s="796">
        <f t="shared" ref="H2:H7" si="1">AB2</f>
        <v>44507</v>
      </c>
      <c r="I2" s="796"/>
      <c r="J2" s="797"/>
      <c r="K2" s="12"/>
      <c r="L2" s="13"/>
      <c r="M2" s="13"/>
      <c r="N2" s="13"/>
      <c r="O2" s="13"/>
      <c r="P2" s="13"/>
      <c r="Q2" s="13"/>
      <c r="R2" s="13"/>
      <c r="S2" s="14"/>
      <c r="U2" s="8" t="s">
        <v>1</v>
      </c>
      <c r="V2" s="9"/>
      <c r="W2" s="798"/>
      <c r="X2" s="798"/>
      <c r="Y2" s="798"/>
      <c r="Z2" s="16"/>
      <c r="AA2" s="17" t="s">
        <v>2</v>
      </c>
      <c r="AB2" s="799">
        <v>44507</v>
      </c>
      <c r="AC2" s="799"/>
      <c r="AD2" s="800"/>
      <c r="AE2" s="12"/>
      <c r="AF2" s="13"/>
      <c r="AG2" s="13"/>
      <c r="AH2" s="13"/>
      <c r="AI2" s="13"/>
      <c r="AJ2" s="13"/>
      <c r="AK2" s="13"/>
      <c r="AL2" s="13"/>
      <c r="AM2" s="13"/>
      <c r="AN2" s="14"/>
      <c r="AO2" s="18"/>
      <c r="AQ2" s="19" t="s">
        <v>3</v>
      </c>
      <c r="AR2" s="20" t="s">
        <v>4</v>
      </c>
      <c r="AS2" s="21" t="s">
        <v>5</v>
      </c>
    </row>
    <row r="3" spans="1:46" s="15" customFormat="1" ht="12.75" customHeight="1">
      <c r="A3" s="22" t="s">
        <v>6</v>
      </c>
      <c r="B3" s="22"/>
      <c r="C3" s="802">
        <f t="shared" si="0"/>
        <v>0</v>
      </c>
      <c r="D3" s="802"/>
      <c r="E3" s="802"/>
      <c r="F3" s="23"/>
      <c r="G3" s="24" t="s">
        <v>7</v>
      </c>
      <c r="H3" s="802">
        <f t="shared" si="1"/>
        <v>0</v>
      </c>
      <c r="I3" s="802"/>
      <c r="J3" s="803"/>
      <c r="K3" s="12"/>
      <c r="L3" s="13"/>
      <c r="M3" s="13"/>
      <c r="N3" s="13"/>
      <c r="O3" s="13"/>
      <c r="P3" s="13"/>
      <c r="Q3" s="13"/>
      <c r="R3" s="13"/>
      <c r="S3" s="14"/>
      <c r="U3" s="22" t="s">
        <v>6</v>
      </c>
      <c r="V3" s="22"/>
      <c r="W3" s="809"/>
      <c r="X3" s="809"/>
      <c r="Y3" s="809"/>
      <c r="Z3" s="25"/>
      <c r="AA3" s="26" t="s">
        <v>7</v>
      </c>
      <c r="AB3" s="809"/>
      <c r="AC3" s="809"/>
      <c r="AD3" s="809"/>
      <c r="AE3" s="12"/>
      <c r="AF3" s="13"/>
      <c r="AG3" s="13"/>
      <c r="AH3" s="13"/>
      <c r="AI3" s="13"/>
      <c r="AJ3" s="13"/>
      <c r="AK3" s="13"/>
      <c r="AL3" s="13"/>
      <c r="AM3" s="13"/>
      <c r="AN3" s="14"/>
      <c r="AO3" s="18"/>
      <c r="AQ3" s="27" t="s">
        <v>8</v>
      </c>
      <c r="AR3" s="28">
        <v>5.8500000000000003E-2</v>
      </c>
      <c r="AS3" s="29">
        <v>3.6659999999999998E-2</v>
      </c>
    </row>
    <row r="4" spans="1:46" s="15" customFormat="1" ht="12.75" customHeight="1">
      <c r="A4" s="30" t="s">
        <v>9</v>
      </c>
      <c r="B4" s="22"/>
      <c r="C4" s="807">
        <f t="shared" si="0"/>
        <v>803841</v>
      </c>
      <c r="D4" s="807"/>
      <c r="E4" s="807"/>
      <c r="F4" s="31"/>
      <c r="G4" s="32" t="s">
        <v>3</v>
      </c>
      <c r="H4" s="812" t="str">
        <f t="shared" si="1"/>
        <v>Vietnam Haiahn(Hanoi)</v>
      </c>
      <c r="I4" s="812"/>
      <c r="J4" s="813"/>
      <c r="K4" s="12"/>
      <c r="L4" s="13"/>
      <c r="M4" s="13"/>
      <c r="N4" s="13"/>
      <c r="O4" s="13"/>
      <c r="P4" s="13"/>
      <c r="Q4" s="13"/>
      <c r="R4" s="13"/>
      <c r="S4" s="14"/>
      <c r="U4" s="30" t="s">
        <v>9</v>
      </c>
      <c r="V4" s="22"/>
      <c r="W4" s="808">
        <v>803841</v>
      </c>
      <c r="X4" s="808"/>
      <c r="Y4" s="808"/>
      <c r="Z4" s="33"/>
      <c r="AA4" s="34" t="s">
        <v>3</v>
      </c>
      <c r="AB4" s="819" t="s">
        <v>10</v>
      </c>
      <c r="AC4" s="819"/>
      <c r="AD4" s="820"/>
      <c r="AE4" s="12"/>
      <c r="AF4" s="13"/>
      <c r="AG4" s="13"/>
      <c r="AH4" s="13"/>
      <c r="AI4" s="13"/>
      <c r="AJ4" s="13"/>
      <c r="AK4" s="13"/>
      <c r="AL4" s="13"/>
      <c r="AM4" s="13"/>
      <c r="AN4" s="14"/>
      <c r="AO4" s="18"/>
      <c r="AQ4" s="35" t="s">
        <v>11</v>
      </c>
      <c r="AR4" s="36">
        <v>4.3799999999999999E-2</v>
      </c>
      <c r="AS4" s="37">
        <v>1.221E-2</v>
      </c>
    </row>
    <row r="5" spans="1:46" s="15" customFormat="1" ht="12.75" customHeight="1">
      <c r="A5" s="30" t="s">
        <v>12</v>
      </c>
      <c r="B5" s="22"/>
      <c r="C5" s="807" t="str">
        <f>W5</f>
        <v>ESGM22742KM</v>
      </c>
      <c r="D5" s="807"/>
      <c r="E5" s="807"/>
      <c r="F5" s="31"/>
      <c r="G5" s="32" t="s">
        <v>13</v>
      </c>
      <c r="H5" s="802">
        <f t="shared" si="1"/>
        <v>0</v>
      </c>
      <c r="I5" s="802"/>
      <c r="J5" s="803"/>
      <c r="K5" s="12"/>
      <c r="L5" s="13"/>
      <c r="M5" s="13"/>
      <c r="N5" s="13"/>
      <c r="O5" s="13"/>
      <c r="P5" s="13"/>
      <c r="Q5" s="13"/>
      <c r="R5" s="13"/>
      <c r="S5" s="14"/>
      <c r="U5" s="30" t="s">
        <v>12</v>
      </c>
      <c r="V5" s="22"/>
      <c r="W5" s="808" t="s">
        <v>108</v>
      </c>
      <c r="X5" s="808"/>
      <c r="Y5" s="808"/>
      <c r="Z5" s="33"/>
      <c r="AA5" s="34" t="s">
        <v>13</v>
      </c>
      <c r="AB5" s="809"/>
      <c r="AC5" s="809"/>
      <c r="AD5" s="810"/>
      <c r="AE5" s="12"/>
      <c r="AF5" s="13"/>
      <c r="AG5" s="13"/>
      <c r="AH5" s="13"/>
      <c r="AI5" s="13"/>
      <c r="AJ5" s="13"/>
      <c r="AK5" s="13"/>
      <c r="AL5" s="13"/>
      <c r="AM5" s="13"/>
      <c r="AN5" s="14"/>
      <c r="AO5" s="18"/>
      <c r="AQ5" s="35" t="s">
        <v>14</v>
      </c>
      <c r="AR5" s="36">
        <v>2.2100000000000002E-2</v>
      </c>
      <c r="AS5" s="37">
        <v>2.793E-2</v>
      </c>
    </row>
    <row r="6" spans="1:46" s="15" customFormat="1" ht="26.15" customHeight="1">
      <c r="A6" s="30" t="s">
        <v>15</v>
      </c>
      <c r="B6" s="22"/>
      <c r="C6" s="38" t="str">
        <f t="shared" si="0"/>
        <v>TWIST HALTER BRA W/MOLDED CUPS</v>
      </c>
      <c r="D6" s="38"/>
      <c r="E6" s="38"/>
      <c r="F6" s="31"/>
      <c r="G6" s="32" t="s">
        <v>16</v>
      </c>
      <c r="H6" s="802">
        <f t="shared" si="1"/>
        <v>0</v>
      </c>
      <c r="I6" s="802"/>
      <c r="J6" s="803"/>
      <c r="K6" s="12"/>
      <c r="L6" s="13"/>
      <c r="M6" s="13"/>
      <c r="N6" s="13"/>
      <c r="O6" s="13"/>
      <c r="P6" s="13"/>
      <c r="Q6" s="13"/>
      <c r="R6" s="13"/>
      <c r="S6" s="14"/>
      <c r="U6" s="30" t="s">
        <v>15</v>
      </c>
      <c r="V6" s="22"/>
      <c r="W6" s="811" t="s">
        <v>109</v>
      </c>
      <c r="X6" s="808"/>
      <c r="Y6" s="808"/>
      <c r="Z6" s="33"/>
      <c r="AA6" s="34" t="s">
        <v>16</v>
      </c>
      <c r="AB6" s="809"/>
      <c r="AC6" s="809"/>
      <c r="AD6" s="810"/>
      <c r="AE6" s="12"/>
      <c r="AF6" s="13"/>
      <c r="AG6" s="13"/>
      <c r="AH6" s="13"/>
      <c r="AI6" s="13"/>
      <c r="AJ6" s="13"/>
      <c r="AK6" s="13"/>
      <c r="AL6" s="13"/>
      <c r="AM6" s="13"/>
      <c r="AN6" s="14"/>
      <c r="AO6" s="18"/>
      <c r="AQ6" s="35" t="s">
        <v>17</v>
      </c>
      <c r="AR6" s="36">
        <v>2.2200000000000001E-2</v>
      </c>
      <c r="AS6" s="37">
        <v>2.206E-2</v>
      </c>
    </row>
    <row r="7" spans="1:46" s="15" customFormat="1" ht="12.75" customHeight="1">
      <c r="A7" s="22" t="s">
        <v>18</v>
      </c>
      <c r="B7" s="22"/>
      <c r="C7" s="801" t="str">
        <f t="shared" si="0"/>
        <v>XS, S, M, L, XL, XXL</v>
      </c>
      <c r="D7" s="801"/>
      <c r="E7" s="801"/>
      <c r="F7" s="39"/>
      <c r="G7" s="24"/>
      <c r="H7" s="802">
        <f t="shared" si="1"/>
        <v>2140</v>
      </c>
      <c r="I7" s="802"/>
      <c r="J7" s="803"/>
      <c r="K7" s="12"/>
      <c r="L7" s="13"/>
      <c r="M7" s="13"/>
      <c r="N7" s="13"/>
      <c r="O7" s="13"/>
      <c r="P7" s="13"/>
      <c r="Q7" s="13"/>
      <c r="R7" s="13"/>
      <c r="S7" s="14"/>
      <c r="U7" s="22" t="s">
        <v>18</v>
      </c>
      <c r="V7" s="22"/>
      <c r="W7" s="804" t="s">
        <v>115</v>
      </c>
      <c r="X7" s="804"/>
      <c r="Y7" s="804"/>
      <c r="Z7" s="40"/>
      <c r="AA7" s="26" t="s">
        <v>116</v>
      </c>
      <c r="AB7" s="805">
        <v>2140</v>
      </c>
      <c r="AC7" s="805"/>
      <c r="AD7" s="806"/>
      <c r="AE7" s="12"/>
      <c r="AF7" s="13"/>
      <c r="AG7" s="13"/>
      <c r="AH7" s="13"/>
      <c r="AI7" s="13"/>
      <c r="AJ7" s="13"/>
      <c r="AK7" s="13"/>
      <c r="AL7" s="13"/>
      <c r="AM7" s="13"/>
      <c r="AN7" s="14"/>
      <c r="AO7" s="18"/>
      <c r="AQ7" s="41" t="s">
        <v>19</v>
      </c>
      <c r="AR7" s="42">
        <v>0</v>
      </c>
      <c r="AS7" s="43">
        <v>2.3E-2</v>
      </c>
    </row>
    <row r="8" spans="1:46" s="15" customFormat="1" ht="13.5" customHeight="1" thickBot="1">
      <c r="A8" s="44"/>
      <c r="B8" s="45"/>
      <c r="C8" s="45"/>
      <c r="D8" s="45"/>
      <c r="E8" s="45"/>
      <c r="F8" s="45"/>
      <c r="G8" s="45"/>
      <c r="H8" s="821"/>
      <c r="I8" s="821"/>
      <c r="J8" s="822"/>
      <c r="K8" s="823"/>
      <c r="L8" s="824"/>
      <c r="M8" s="824"/>
      <c r="N8" s="824"/>
      <c r="O8" s="824"/>
      <c r="P8" s="824"/>
      <c r="Q8" s="824"/>
      <c r="R8" s="824"/>
      <c r="S8" s="825"/>
      <c r="U8" s="44" t="s">
        <v>153</v>
      </c>
      <c r="V8" s="45"/>
      <c r="W8" s="45" t="s">
        <v>154</v>
      </c>
      <c r="X8" s="45"/>
      <c r="Y8" s="45"/>
      <c r="Z8" s="45"/>
      <c r="AA8" s="45"/>
      <c r="AB8" s="826"/>
      <c r="AC8" s="826"/>
      <c r="AD8" s="827"/>
      <c r="AE8" s="823"/>
      <c r="AF8" s="824"/>
      <c r="AG8" s="824"/>
      <c r="AH8" s="824"/>
      <c r="AI8" s="824"/>
      <c r="AJ8" s="824"/>
      <c r="AK8" s="824"/>
      <c r="AL8" s="824"/>
      <c r="AM8" s="824"/>
      <c r="AN8" s="825"/>
      <c r="AO8" s="46"/>
      <c r="AQ8" s="47"/>
      <c r="AR8" s="48"/>
      <c r="AS8" s="49"/>
    </row>
    <row r="9" spans="1:46" s="15" customFormat="1" ht="13.5" thickBot="1">
      <c r="A9" s="33"/>
      <c r="B9" s="33"/>
      <c r="C9" s="33"/>
      <c r="D9" s="33"/>
      <c r="E9" s="33"/>
      <c r="F9" s="33"/>
      <c r="G9" s="50"/>
      <c r="H9" s="50"/>
      <c r="I9" s="50"/>
      <c r="J9" s="50"/>
      <c r="K9" s="51"/>
      <c r="L9" s="51"/>
      <c r="M9" s="51"/>
      <c r="N9" s="51"/>
      <c r="O9" s="51"/>
      <c r="P9" s="51"/>
      <c r="Q9" s="51"/>
      <c r="R9" s="52"/>
      <c r="S9" s="52"/>
      <c r="U9" s="33"/>
      <c r="V9" s="33"/>
      <c r="W9" s="33"/>
      <c r="X9" s="33"/>
      <c r="Y9" s="33"/>
      <c r="Z9" s="33"/>
      <c r="AA9" s="50"/>
      <c r="AB9" s="50"/>
      <c r="AC9" s="50"/>
      <c r="AD9" s="50"/>
      <c r="AE9" s="51"/>
      <c r="AF9" s="51"/>
      <c r="AG9" s="53">
        <f>AG11-2</f>
        <v>58</v>
      </c>
      <c r="AH9" s="51"/>
      <c r="AI9" s="51"/>
      <c r="AJ9" s="51"/>
      <c r="AK9" s="51"/>
      <c r="AL9" s="51"/>
      <c r="AM9" s="52"/>
      <c r="AN9" s="52"/>
      <c r="AO9" s="18"/>
      <c r="AQ9" s="52"/>
      <c r="AR9" s="52"/>
      <c r="AS9" s="52"/>
      <c r="AT9" s="52"/>
    </row>
    <row r="10" spans="1:46" s="52" customFormat="1" ht="24.75" customHeight="1" thickBot="1">
      <c r="A10" s="704" t="s">
        <v>20</v>
      </c>
      <c r="B10" s="54" t="s">
        <v>21</v>
      </c>
      <c r="C10" s="55" t="s">
        <v>22</v>
      </c>
      <c r="D10" s="337" t="s">
        <v>23</v>
      </c>
      <c r="E10" s="56" t="s">
        <v>24</v>
      </c>
      <c r="F10" s="780" t="s">
        <v>25</v>
      </c>
      <c r="G10" s="780"/>
      <c r="H10" s="780"/>
      <c r="I10" s="780"/>
      <c r="J10" s="337" t="s">
        <v>26</v>
      </c>
      <c r="K10" s="337" t="s">
        <v>27</v>
      </c>
      <c r="L10" s="337" t="s">
        <v>28</v>
      </c>
      <c r="M10" s="337" t="s">
        <v>29</v>
      </c>
      <c r="N10" s="337" t="s">
        <v>29</v>
      </c>
      <c r="O10" s="338" t="s">
        <v>30</v>
      </c>
      <c r="P10" s="781" t="s">
        <v>31</v>
      </c>
      <c r="Q10" s="782"/>
      <c r="R10" s="783"/>
      <c r="S10" s="57" t="s">
        <v>32</v>
      </c>
      <c r="U10" s="708" t="s">
        <v>20</v>
      </c>
      <c r="V10" s="54" t="s">
        <v>21</v>
      </c>
      <c r="W10" s="55" t="s">
        <v>22</v>
      </c>
      <c r="X10" s="337" t="s">
        <v>23</v>
      </c>
      <c r="Y10" s="56" t="s">
        <v>24</v>
      </c>
      <c r="Z10" s="780" t="s">
        <v>25</v>
      </c>
      <c r="AA10" s="780"/>
      <c r="AB10" s="780"/>
      <c r="AC10" s="780"/>
      <c r="AD10" s="337" t="s">
        <v>26</v>
      </c>
      <c r="AE10" s="337" t="s">
        <v>27</v>
      </c>
      <c r="AF10" s="337" t="s">
        <v>80</v>
      </c>
      <c r="AG10" s="337" t="s">
        <v>28</v>
      </c>
      <c r="AH10" s="337" t="s">
        <v>29</v>
      </c>
      <c r="AI10" s="337" t="s">
        <v>29</v>
      </c>
      <c r="AJ10" s="338" t="s">
        <v>30</v>
      </c>
      <c r="AK10" s="781" t="s">
        <v>31</v>
      </c>
      <c r="AL10" s="782"/>
      <c r="AM10" s="783"/>
      <c r="AN10" s="57" t="s">
        <v>32</v>
      </c>
      <c r="AO10" s="58"/>
      <c r="AQ10" s="59" t="s">
        <v>33</v>
      </c>
      <c r="AR10" s="60" t="s">
        <v>34</v>
      </c>
      <c r="AS10" s="20" t="s">
        <v>33</v>
      </c>
      <c r="AT10" s="61" t="s">
        <v>35</v>
      </c>
    </row>
    <row r="11" spans="1:46" s="52" customFormat="1" ht="13">
      <c r="A11" s="711"/>
      <c r="B11" s="62" t="str">
        <f>V11</f>
        <v>XS01</v>
      </c>
      <c r="C11" s="358" t="str">
        <f t="shared" ref="C11:I15" si="2">W11</f>
        <v xml:space="preserve">Guangzhou Xinsheng </v>
      </c>
      <c r="D11" s="63" t="str">
        <f t="shared" si="2"/>
        <v>SOLID</v>
      </c>
      <c r="E11" s="64" t="str">
        <f t="shared" si="2"/>
        <v>BODY</v>
      </c>
      <c r="F11" s="784" t="str">
        <f t="shared" si="2"/>
        <v>82% Nylon, 18% Spandex</v>
      </c>
      <c r="G11" s="784">
        <f t="shared" si="2"/>
        <v>0</v>
      </c>
      <c r="H11" s="784">
        <f t="shared" si="2"/>
        <v>0</v>
      </c>
      <c r="I11" s="785">
        <f t="shared" si="2"/>
        <v>0</v>
      </c>
      <c r="J11" s="65" t="str">
        <f>AD11</f>
        <v>CHN S-VTN</v>
      </c>
      <c r="K11" s="66">
        <f>AE11</f>
        <v>2.5</v>
      </c>
      <c r="L11" s="67">
        <f t="shared" ref="L11:M15" si="3">AG11</f>
        <v>60</v>
      </c>
      <c r="M11" s="67">
        <f t="shared" si="3"/>
        <v>190</v>
      </c>
      <c r="N11" s="68">
        <f>L11*M11*2.54*91.44/10000000</f>
        <v>0.26477366400000002</v>
      </c>
      <c r="O11" s="69">
        <f>VLOOKUP($J$11,$AQ$11:$AR$21,2,FALSE)*N11*R11</f>
        <v>0</v>
      </c>
      <c r="P11" s="68">
        <f>AM11</f>
        <v>0.23940000000000003</v>
      </c>
      <c r="Q11" s="70">
        <v>1.1000000000000001</v>
      </c>
      <c r="R11" s="71">
        <f>P11*Q11</f>
        <v>0.26334000000000007</v>
      </c>
      <c r="S11" s="72">
        <f>K11*R11</f>
        <v>0.65835000000000021</v>
      </c>
      <c r="U11" s="776"/>
      <c r="V11" s="62" t="s">
        <v>144</v>
      </c>
      <c r="W11" s="358" t="s">
        <v>146</v>
      </c>
      <c r="X11" s="63" t="s">
        <v>36</v>
      </c>
      <c r="Y11" s="64" t="s">
        <v>76</v>
      </c>
      <c r="Z11" s="785" t="s">
        <v>145</v>
      </c>
      <c r="AA11" s="786"/>
      <c r="AB11" s="786"/>
      <c r="AC11" s="787"/>
      <c r="AD11" s="73" t="s">
        <v>102</v>
      </c>
      <c r="AE11" s="74">
        <v>2.5</v>
      </c>
      <c r="AF11" s="74">
        <f t="shared" ref="AF11:AF16" si="4">AE11+AJ11</f>
        <v>2.5264796060577908</v>
      </c>
      <c r="AG11" s="75">
        <v>60</v>
      </c>
      <c r="AH11" s="76">
        <v>190</v>
      </c>
      <c r="AI11" s="77">
        <f>((AG11*AH11)/43.052)/1000</f>
        <v>0.26479606057790578</v>
      </c>
      <c r="AJ11" s="78">
        <f>VLOOKUP(AD11,$AS$11:$AT$21,2,FALSE)*AI11</f>
        <v>2.6479606057790581E-2</v>
      </c>
      <c r="AK11" s="77">
        <v>0.22800000000000001</v>
      </c>
      <c r="AL11" s="79">
        <v>1.05</v>
      </c>
      <c r="AM11" s="80">
        <f>AK11*AL11</f>
        <v>0.23940000000000003</v>
      </c>
      <c r="AN11" s="81">
        <f>AF11*AM11</f>
        <v>0.60483921769023519</v>
      </c>
      <c r="AO11" s="82">
        <f t="shared" ref="AO11:AO16" si="5">S11-AN11</f>
        <v>5.3510782309765026E-2</v>
      </c>
      <c r="AQ11" s="83" t="s">
        <v>82</v>
      </c>
      <c r="AR11" s="84"/>
      <c r="AS11" s="85" t="s">
        <v>82</v>
      </c>
      <c r="AT11" s="86">
        <v>0.1</v>
      </c>
    </row>
    <row r="12" spans="1:46" s="52" customFormat="1" ht="13">
      <c r="A12" s="711"/>
      <c r="B12" s="87" t="str">
        <f>V12</f>
        <v>KA-79</v>
      </c>
      <c r="C12" s="357" t="str">
        <f t="shared" si="2"/>
        <v>Knitextile.</v>
      </c>
      <c r="D12" s="88" t="str">
        <f t="shared" si="2"/>
        <v>SOLID</v>
      </c>
      <c r="E12" s="89" t="str">
        <f t="shared" si="2"/>
        <v>LINING</v>
      </c>
      <c r="F12" s="788" t="str">
        <f t="shared" si="2"/>
        <v>100% Polyester, 95gsm</v>
      </c>
      <c r="G12" s="788">
        <f t="shared" si="2"/>
        <v>0</v>
      </c>
      <c r="H12" s="788">
        <f t="shared" si="2"/>
        <v>0</v>
      </c>
      <c r="I12" s="789">
        <f t="shared" si="2"/>
        <v>0</v>
      </c>
      <c r="J12" s="90" t="str">
        <f>AD12</f>
        <v>INDIA-VTN</v>
      </c>
      <c r="K12" s="91">
        <f t="shared" ref="K12:K15" si="6">AE12</f>
        <v>0.75</v>
      </c>
      <c r="L12" s="92">
        <f t="shared" si="3"/>
        <v>60</v>
      </c>
      <c r="M12" s="92">
        <f t="shared" si="3"/>
        <v>95</v>
      </c>
      <c r="N12" s="68">
        <f>L12*M12*2.54*91.44/10000000</f>
        <v>0.13238683200000001</v>
      </c>
      <c r="O12" s="69">
        <f>VLOOKUP($J$12,$AQ$11:$AR$21,2,FALSE)*N12*R12</f>
        <v>0</v>
      </c>
      <c r="P12" s="68">
        <f>AM12</f>
        <v>8.2159999999999997E-2</v>
      </c>
      <c r="Q12" s="70">
        <v>1.1000000000000001</v>
      </c>
      <c r="R12" s="71">
        <f>P12*Q12</f>
        <v>9.0375999999999998E-2</v>
      </c>
      <c r="S12" s="93">
        <f>K12*R12</f>
        <v>6.7781999999999995E-2</v>
      </c>
      <c r="U12" s="776"/>
      <c r="V12" s="94" t="s">
        <v>38</v>
      </c>
      <c r="W12" s="95" t="s">
        <v>93</v>
      </c>
      <c r="X12" s="96" t="s">
        <v>36</v>
      </c>
      <c r="Y12" s="96" t="s">
        <v>77</v>
      </c>
      <c r="Z12" s="828" t="s">
        <v>111</v>
      </c>
      <c r="AA12" s="828"/>
      <c r="AB12" s="828"/>
      <c r="AC12" s="829"/>
      <c r="AD12" s="97" t="s">
        <v>113</v>
      </c>
      <c r="AE12" s="98">
        <v>0.75</v>
      </c>
      <c r="AF12" s="98">
        <f t="shared" si="4"/>
        <v>0.76588776363467437</v>
      </c>
      <c r="AG12" s="99">
        <v>60</v>
      </c>
      <c r="AH12" s="99">
        <v>95</v>
      </c>
      <c r="AI12" s="77">
        <f t="shared" ref="AI12:AI15" si="7">((AG12*AH12)/43.052)/1000</f>
        <v>0.13239803028895289</v>
      </c>
      <c r="AJ12" s="78">
        <f>VLOOKUP(AD12,$AS$11:$AT$21,2,FALSE)*AI12</f>
        <v>1.5887763634674347E-2</v>
      </c>
      <c r="AK12" s="100">
        <v>7.9000000000000001E-2</v>
      </c>
      <c r="AL12" s="101">
        <v>1.04</v>
      </c>
      <c r="AM12" s="102">
        <f>AK12*AL12</f>
        <v>8.2159999999999997E-2</v>
      </c>
      <c r="AN12" s="103">
        <f>AF12*AM12</f>
        <v>6.2925338660224844E-2</v>
      </c>
      <c r="AO12" s="82">
        <f t="shared" si="5"/>
        <v>4.8566613397751507E-3</v>
      </c>
      <c r="AQ12" s="104" t="s">
        <v>83</v>
      </c>
      <c r="AR12" s="105"/>
      <c r="AS12" s="106" t="s">
        <v>83</v>
      </c>
      <c r="AT12" s="107">
        <v>0.12</v>
      </c>
    </row>
    <row r="13" spans="1:46" s="52" customFormat="1" ht="13">
      <c r="A13" s="711"/>
      <c r="B13" s="108">
        <f>V13</f>
        <v>0</v>
      </c>
      <c r="C13" s="109">
        <f t="shared" si="2"/>
        <v>0</v>
      </c>
      <c r="D13" s="110">
        <f t="shared" si="2"/>
        <v>0</v>
      </c>
      <c r="E13" s="111">
        <f t="shared" si="2"/>
        <v>0</v>
      </c>
      <c r="F13" s="830">
        <f t="shared" si="2"/>
        <v>0</v>
      </c>
      <c r="G13" s="830">
        <f t="shared" si="2"/>
        <v>0</v>
      </c>
      <c r="H13" s="830">
        <f t="shared" si="2"/>
        <v>0</v>
      </c>
      <c r="I13" s="831">
        <f t="shared" si="2"/>
        <v>0</v>
      </c>
      <c r="J13" s="90" t="str">
        <f>AD13</f>
        <v>INDIA-IND</v>
      </c>
      <c r="K13" s="112">
        <f t="shared" si="6"/>
        <v>0</v>
      </c>
      <c r="L13" s="113">
        <f t="shared" si="3"/>
        <v>0</v>
      </c>
      <c r="M13" s="113">
        <f t="shared" si="3"/>
        <v>0</v>
      </c>
      <c r="N13" s="114">
        <f>L13*M13*2.54*91.44/10000000</f>
        <v>0</v>
      </c>
      <c r="O13" s="115">
        <f>VLOOKUP($J$13,$AQ$11:$AR$21,2,FALSE)*N13*R13</f>
        <v>0</v>
      </c>
      <c r="P13" s="114">
        <f>AM13</f>
        <v>0</v>
      </c>
      <c r="Q13" s="116">
        <v>1.1000000000000001</v>
      </c>
      <c r="R13" s="71">
        <f>P13*Q13</f>
        <v>0</v>
      </c>
      <c r="S13" s="93">
        <f>K13*R13</f>
        <v>0</v>
      </c>
      <c r="U13" s="776"/>
      <c r="V13" s="87"/>
      <c r="W13" s="357"/>
      <c r="X13" s="117"/>
      <c r="Y13" s="118"/>
      <c r="Z13" s="832"/>
      <c r="AA13" s="833"/>
      <c r="AB13" s="833"/>
      <c r="AC13" s="834"/>
      <c r="AD13" s="119" t="s">
        <v>91</v>
      </c>
      <c r="AE13" s="120"/>
      <c r="AF13" s="98">
        <f t="shared" si="4"/>
        <v>0</v>
      </c>
      <c r="AG13" s="121"/>
      <c r="AH13" s="121"/>
      <c r="AI13" s="77">
        <f t="shared" si="7"/>
        <v>0</v>
      </c>
      <c r="AJ13" s="78">
        <f>VLOOKUP(AD13,$AS$11:$AT$21,2,FALSE)*AI13</f>
        <v>0</v>
      </c>
      <c r="AK13" s="77"/>
      <c r="AL13" s="79">
        <v>1.06</v>
      </c>
      <c r="AM13" s="80">
        <f>AK13*AL13</f>
        <v>0</v>
      </c>
      <c r="AN13" s="103">
        <f>AF13*AM13</f>
        <v>0</v>
      </c>
      <c r="AO13" s="82">
        <f t="shared" si="5"/>
        <v>0</v>
      </c>
      <c r="AQ13" s="104" t="s">
        <v>84</v>
      </c>
      <c r="AR13" s="105"/>
      <c r="AS13" s="106" t="s">
        <v>84</v>
      </c>
      <c r="AT13" s="107">
        <v>0.11</v>
      </c>
    </row>
    <row r="14" spans="1:46" s="52" customFormat="1" ht="13">
      <c r="A14" s="711"/>
      <c r="B14" s="108">
        <f>V14</f>
        <v>0</v>
      </c>
      <c r="C14" s="109">
        <f t="shared" si="2"/>
        <v>0</v>
      </c>
      <c r="D14" s="110">
        <f t="shared" si="2"/>
        <v>0</v>
      </c>
      <c r="E14" s="110">
        <f t="shared" si="2"/>
        <v>0</v>
      </c>
      <c r="F14" s="830">
        <f t="shared" si="2"/>
        <v>0</v>
      </c>
      <c r="G14" s="830">
        <f t="shared" si="2"/>
        <v>0</v>
      </c>
      <c r="H14" s="830">
        <f t="shared" si="2"/>
        <v>0</v>
      </c>
      <c r="I14" s="831">
        <f t="shared" si="2"/>
        <v>0</v>
      </c>
      <c r="J14" s="90" t="str">
        <f>AD14</f>
        <v>INDIA-IND</v>
      </c>
      <c r="K14" s="112">
        <f t="shared" si="6"/>
        <v>0</v>
      </c>
      <c r="L14" s="113">
        <f t="shared" si="3"/>
        <v>0</v>
      </c>
      <c r="M14" s="113">
        <f t="shared" si="3"/>
        <v>0</v>
      </c>
      <c r="N14" s="114">
        <f>L14*M14*2.54*91.44/10000000</f>
        <v>0</v>
      </c>
      <c r="O14" s="115">
        <f>VLOOKUP($J$14,$AQ$11:$AR$21,2,FALSE)*N14*R14</f>
        <v>0</v>
      </c>
      <c r="P14" s="114">
        <f>AM14</f>
        <v>0</v>
      </c>
      <c r="Q14" s="116">
        <v>1.1000000000000001</v>
      </c>
      <c r="R14" s="71">
        <f>P14*Q14</f>
        <v>0</v>
      </c>
      <c r="S14" s="122">
        <f>K14*R14</f>
        <v>0</v>
      </c>
      <c r="U14" s="776"/>
      <c r="V14" s="94"/>
      <c r="W14" s="95"/>
      <c r="X14" s="96"/>
      <c r="Y14" s="96"/>
      <c r="Z14" s="828"/>
      <c r="AA14" s="828"/>
      <c r="AB14" s="828"/>
      <c r="AC14" s="829"/>
      <c r="AD14" s="97" t="s">
        <v>91</v>
      </c>
      <c r="AE14" s="98"/>
      <c r="AF14" s="98">
        <f t="shared" si="4"/>
        <v>0</v>
      </c>
      <c r="AG14" s="99"/>
      <c r="AH14" s="99"/>
      <c r="AI14" s="77">
        <f t="shared" si="7"/>
        <v>0</v>
      </c>
      <c r="AJ14" s="78">
        <f>VLOOKUP(AD14,$AS$11:$AT$21,2,FALSE)*AI14</f>
        <v>0</v>
      </c>
      <c r="AK14" s="123"/>
      <c r="AL14" s="101">
        <v>1.06</v>
      </c>
      <c r="AM14" s="102">
        <f>AK14*AL14</f>
        <v>0</v>
      </c>
      <c r="AN14" s="103">
        <f>AF14*AM14</f>
        <v>0</v>
      </c>
      <c r="AO14" s="82">
        <f t="shared" si="5"/>
        <v>0</v>
      </c>
      <c r="AQ14" s="104" t="s">
        <v>37</v>
      </c>
      <c r="AR14" s="105"/>
      <c r="AS14" s="106" t="s">
        <v>37</v>
      </c>
      <c r="AT14" s="107">
        <v>0.14000000000000001</v>
      </c>
    </row>
    <row r="15" spans="1:46" s="52" customFormat="1" ht="13.5" thickBot="1">
      <c r="A15" s="712"/>
      <c r="B15" s="360">
        <f>V15</f>
        <v>0</v>
      </c>
      <c r="C15" s="124">
        <f t="shared" si="2"/>
        <v>0</v>
      </c>
      <c r="D15" s="125">
        <f t="shared" si="2"/>
        <v>0</v>
      </c>
      <c r="E15" s="126">
        <f t="shared" si="2"/>
        <v>0</v>
      </c>
      <c r="F15" s="790">
        <f t="shared" si="2"/>
        <v>0</v>
      </c>
      <c r="G15" s="790">
        <f t="shared" si="2"/>
        <v>0</v>
      </c>
      <c r="H15" s="790">
        <f t="shared" si="2"/>
        <v>0</v>
      </c>
      <c r="I15" s="791">
        <f t="shared" si="2"/>
        <v>0</v>
      </c>
      <c r="J15" s="127" t="str">
        <f>AD15</f>
        <v>INDIA-IND</v>
      </c>
      <c r="K15" s="128">
        <f t="shared" si="6"/>
        <v>0</v>
      </c>
      <c r="L15" s="129">
        <f t="shared" si="3"/>
        <v>0</v>
      </c>
      <c r="M15" s="129">
        <f t="shared" si="3"/>
        <v>0</v>
      </c>
      <c r="N15" s="130">
        <f>L15*M15*2.54*91.44/10000000</f>
        <v>0</v>
      </c>
      <c r="O15" s="131">
        <f>VLOOKUP($J$15,$AQ$11:$AR$21,2,FALSE)*N15*R15</f>
        <v>0</v>
      </c>
      <c r="P15" s="130">
        <f>AM15</f>
        <v>0</v>
      </c>
      <c r="Q15" s="132">
        <v>1.1000000000000001</v>
      </c>
      <c r="R15" s="133">
        <f>P15*Q15</f>
        <v>0</v>
      </c>
      <c r="S15" s="134">
        <f>K15*R15</f>
        <v>0</v>
      </c>
      <c r="U15" s="777"/>
      <c r="V15" s="360"/>
      <c r="W15" s="124"/>
      <c r="X15" s="125"/>
      <c r="Y15" s="126"/>
      <c r="Z15" s="790"/>
      <c r="AA15" s="790"/>
      <c r="AB15" s="790"/>
      <c r="AC15" s="791"/>
      <c r="AD15" s="135" t="s">
        <v>91</v>
      </c>
      <c r="AE15" s="128"/>
      <c r="AF15" s="128">
        <f t="shared" si="4"/>
        <v>0</v>
      </c>
      <c r="AG15" s="136"/>
      <c r="AH15" s="136"/>
      <c r="AI15" s="333">
        <f t="shared" si="7"/>
        <v>0</v>
      </c>
      <c r="AJ15" s="327">
        <f>VLOOKUP(AD15,$AS$11:$AT$21,2,FALSE)*AI15</f>
        <v>0</v>
      </c>
      <c r="AK15" s="137"/>
      <c r="AL15" s="138">
        <v>1.06</v>
      </c>
      <c r="AM15" s="139">
        <f>AK15*AL15</f>
        <v>0</v>
      </c>
      <c r="AN15" s="140">
        <f>AF15*AM15</f>
        <v>0</v>
      </c>
      <c r="AO15" s="82">
        <f t="shared" si="5"/>
        <v>0</v>
      </c>
      <c r="AQ15" s="104" t="s">
        <v>85</v>
      </c>
      <c r="AR15" s="105"/>
      <c r="AS15" s="106" t="s">
        <v>85</v>
      </c>
      <c r="AT15" s="107">
        <v>0.11</v>
      </c>
    </row>
    <row r="16" spans="1:46" s="52" customFormat="1" ht="13.5" thickBot="1">
      <c r="G16" s="141"/>
      <c r="H16" s="141"/>
      <c r="I16" s="141"/>
      <c r="J16" s="141"/>
      <c r="K16" s="141"/>
      <c r="L16" s="141"/>
      <c r="M16" s="141"/>
      <c r="N16" s="141"/>
      <c r="O16" s="142">
        <f>SUM(O11:O15)</f>
        <v>0</v>
      </c>
      <c r="P16" s="141"/>
      <c r="Q16" s="141"/>
      <c r="R16" s="141" t="s">
        <v>39</v>
      </c>
      <c r="S16" s="143">
        <f>SUM(S11:S15)</f>
        <v>0.72613200000000022</v>
      </c>
      <c r="AA16" s="141"/>
      <c r="AB16" s="141"/>
      <c r="AC16" s="141"/>
      <c r="AD16" s="141"/>
      <c r="AE16" s="141"/>
      <c r="AF16" s="141">
        <f t="shared" si="4"/>
        <v>4.2367369692464928E-2</v>
      </c>
      <c r="AG16" s="141"/>
      <c r="AH16" s="141"/>
      <c r="AI16" s="141"/>
      <c r="AJ16" s="144">
        <f>AJ11+AJ12+AJ13+AJ14+AJ15</f>
        <v>4.2367369692464928E-2</v>
      </c>
      <c r="AK16" s="141"/>
      <c r="AL16" s="141"/>
      <c r="AM16" s="141" t="s">
        <v>39</v>
      </c>
      <c r="AN16" s="145">
        <f>SUM(AN11:AN15)</f>
        <v>0.66776455635046006</v>
      </c>
      <c r="AO16" s="146">
        <f t="shared" si="5"/>
        <v>5.8367443649540163E-2</v>
      </c>
      <c r="AQ16" s="147" t="s">
        <v>86</v>
      </c>
      <c r="AR16" s="105"/>
      <c r="AS16" s="148" t="s">
        <v>86</v>
      </c>
      <c r="AT16" s="107">
        <v>7.0000000000000007E-2</v>
      </c>
    </row>
    <row r="17" spans="1:55" s="15" customFormat="1" ht="13.5" thickBot="1">
      <c r="G17" s="33"/>
      <c r="H17" s="33"/>
      <c r="I17" s="33"/>
      <c r="J17" s="33"/>
      <c r="K17" s="141"/>
      <c r="L17" s="141"/>
      <c r="M17" s="141"/>
      <c r="N17" s="141"/>
      <c r="O17" s="141"/>
      <c r="P17" s="141"/>
      <c r="Q17" s="141"/>
      <c r="R17" s="141"/>
      <c r="S17" s="149"/>
      <c r="AA17" s="33"/>
      <c r="AB17" s="33"/>
      <c r="AC17" s="33"/>
      <c r="AD17" s="33"/>
      <c r="AE17" s="141"/>
      <c r="AF17" s="141"/>
      <c r="AG17" s="141"/>
      <c r="AH17" s="141"/>
      <c r="AI17" s="141"/>
      <c r="AJ17" s="141"/>
      <c r="AK17" s="141"/>
      <c r="AL17" s="141"/>
      <c r="AM17" s="141"/>
      <c r="AN17" s="150">
        <f>AN16/AN66</f>
        <v>0.18098419053107107</v>
      </c>
      <c r="AO17" s="151"/>
      <c r="AQ17" s="104" t="s">
        <v>87</v>
      </c>
      <c r="AR17" s="105"/>
      <c r="AS17" s="106" t="s">
        <v>87</v>
      </c>
      <c r="AT17" s="107">
        <v>0.05</v>
      </c>
      <c r="AZ17" s="52"/>
      <c r="BA17" s="52"/>
      <c r="BB17" s="52"/>
      <c r="BC17" s="52"/>
    </row>
    <row r="18" spans="1:55" s="52" customFormat="1" ht="12.75" customHeight="1" thickBot="1">
      <c r="A18" s="704" t="s">
        <v>40</v>
      </c>
      <c r="B18" s="694" t="s">
        <v>41</v>
      </c>
      <c r="C18" s="775"/>
      <c r="D18" s="775" t="s">
        <v>42</v>
      </c>
      <c r="E18" s="775"/>
      <c r="F18" s="775" t="s">
        <v>15</v>
      </c>
      <c r="G18" s="775"/>
      <c r="H18" s="775"/>
      <c r="I18" s="775"/>
      <c r="J18" s="686" t="s">
        <v>43</v>
      </c>
      <c r="K18" s="694"/>
      <c r="L18" s="359"/>
      <c r="M18" s="359"/>
      <c r="N18" s="359"/>
      <c r="O18" s="359"/>
      <c r="P18" s="359"/>
      <c r="Q18" s="336"/>
      <c r="R18" s="338" t="s">
        <v>44</v>
      </c>
      <c r="S18" s="152" t="s">
        <v>32</v>
      </c>
      <c r="U18" s="708" t="s">
        <v>81</v>
      </c>
      <c r="V18" s="694" t="s">
        <v>41</v>
      </c>
      <c r="W18" s="775"/>
      <c r="X18" s="775" t="s">
        <v>42</v>
      </c>
      <c r="Y18" s="775"/>
      <c r="Z18" s="775" t="s">
        <v>15</v>
      </c>
      <c r="AA18" s="775"/>
      <c r="AB18" s="775"/>
      <c r="AC18" s="775"/>
      <c r="AD18" s="686" t="s">
        <v>43</v>
      </c>
      <c r="AE18" s="694"/>
      <c r="AF18" s="359"/>
      <c r="AG18" s="359"/>
      <c r="AH18" s="359"/>
      <c r="AI18" s="359"/>
      <c r="AJ18" s="359"/>
      <c r="AK18" s="359"/>
      <c r="AL18" s="338" t="s">
        <v>44</v>
      </c>
      <c r="AM18" s="338" t="s">
        <v>45</v>
      </c>
      <c r="AN18" s="152" t="s">
        <v>32</v>
      </c>
      <c r="AO18" s="153"/>
      <c r="AQ18" s="104" t="s">
        <v>88</v>
      </c>
      <c r="AR18" s="105"/>
      <c r="AS18" s="106" t="s">
        <v>88</v>
      </c>
      <c r="AT18" s="107">
        <v>0.1</v>
      </c>
    </row>
    <row r="19" spans="1:55" s="15" customFormat="1" ht="16">
      <c r="A19" s="711"/>
      <c r="B19" s="779">
        <f>V19</f>
        <v>0</v>
      </c>
      <c r="C19" s="723"/>
      <c r="D19" s="743" t="str">
        <f t="shared" ref="D19:D33" si="8">X19</f>
        <v>선오</v>
      </c>
      <c r="E19" s="723"/>
      <c r="F19" s="814" t="str">
        <f t="shared" ref="F19:F33" si="9">Z19</f>
        <v xml:space="preserve">THREAD </v>
      </c>
      <c r="G19" s="815"/>
      <c r="H19" s="815">
        <f t="shared" ref="H19:H33" si="10">AB19</f>
        <v>0</v>
      </c>
      <c r="I19" s="816"/>
      <c r="J19" s="154">
        <f>AN19</f>
        <v>0.1031</v>
      </c>
      <c r="K19" s="155" t="str">
        <f>AE19</f>
        <v>/ PC</v>
      </c>
      <c r="L19" s="156"/>
      <c r="M19" s="156"/>
      <c r="N19" s="156"/>
      <c r="O19" s="156"/>
      <c r="P19" s="156"/>
      <c r="Q19" s="157"/>
      <c r="R19" s="158">
        <v>1.1000000000000001</v>
      </c>
      <c r="S19" s="159">
        <f>J19*R19</f>
        <v>0.11341000000000001</v>
      </c>
      <c r="U19" s="776"/>
      <c r="V19" s="722"/>
      <c r="W19" s="723"/>
      <c r="X19" s="835" t="s">
        <v>120</v>
      </c>
      <c r="Y19" s="723"/>
      <c r="Z19" s="814" t="s">
        <v>46</v>
      </c>
      <c r="AA19" s="815"/>
      <c r="AB19" s="815"/>
      <c r="AC19" s="816"/>
      <c r="AD19" s="160">
        <v>0.1031</v>
      </c>
      <c r="AE19" s="155" t="s">
        <v>47</v>
      </c>
      <c r="AF19" s="156"/>
      <c r="AG19" s="156"/>
      <c r="AH19" s="156"/>
      <c r="AI19" s="156"/>
      <c r="AJ19" s="156"/>
      <c r="AK19" s="156"/>
      <c r="AL19" s="161">
        <v>1</v>
      </c>
      <c r="AM19" s="162">
        <v>0</v>
      </c>
      <c r="AN19" s="163">
        <f t="shared" ref="AN19:AN33" si="11">AD19*AL19*(1+AM19)</f>
        <v>0.1031</v>
      </c>
      <c r="AO19" s="82">
        <f t="shared" ref="AO19:AO34" si="12">S19-AN19</f>
        <v>1.0310000000000014E-2</v>
      </c>
      <c r="AQ19" s="104" t="s">
        <v>89</v>
      </c>
      <c r="AR19" s="105"/>
      <c r="AS19" s="106" t="s">
        <v>89</v>
      </c>
      <c r="AT19" s="107">
        <v>0.12</v>
      </c>
      <c r="AZ19" s="52"/>
      <c r="BA19" s="52"/>
      <c r="BB19" s="52"/>
      <c r="BC19" s="52"/>
    </row>
    <row r="20" spans="1:55" s="15" customFormat="1" ht="13">
      <c r="A20" s="711"/>
      <c r="B20" s="778" t="str">
        <f t="shared" ref="B20:B33" si="13">V20</f>
        <v>CU029</v>
      </c>
      <c r="C20" s="714"/>
      <c r="D20" s="715" t="str">
        <f t="shared" si="8"/>
        <v>Yibei</v>
      </c>
      <c r="E20" s="714"/>
      <c r="F20" s="772" t="str">
        <f t="shared" si="9"/>
        <v xml:space="preserve">BRA CUP </v>
      </c>
      <c r="G20" s="773"/>
      <c r="H20" s="773">
        <f t="shared" si="10"/>
        <v>0</v>
      </c>
      <c r="I20" s="774"/>
      <c r="J20" s="154">
        <f>AN20</f>
        <v>0.36049999999999999</v>
      </c>
      <c r="K20" s="164" t="str">
        <f t="shared" ref="K20:K33" si="14">AE20</f>
        <v>/ SET</v>
      </c>
      <c r="L20" s="165"/>
      <c r="M20" s="165"/>
      <c r="N20" s="165"/>
      <c r="O20" s="165"/>
      <c r="P20" s="165"/>
      <c r="Q20" s="166"/>
      <c r="R20" s="167">
        <v>1.1000000000000001</v>
      </c>
      <c r="S20" s="168">
        <f t="shared" ref="S20:S33" si="15">J20*R20</f>
        <v>0.39655000000000001</v>
      </c>
      <c r="U20" s="776"/>
      <c r="V20" s="713" t="s">
        <v>121</v>
      </c>
      <c r="W20" s="714"/>
      <c r="X20" s="715" t="s">
        <v>122</v>
      </c>
      <c r="Y20" s="714"/>
      <c r="Z20" s="772" t="s">
        <v>48</v>
      </c>
      <c r="AA20" s="773"/>
      <c r="AB20" s="773"/>
      <c r="AC20" s="774"/>
      <c r="AD20" s="160">
        <v>0.35</v>
      </c>
      <c r="AE20" s="164" t="s">
        <v>148</v>
      </c>
      <c r="AF20" s="165"/>
      <c r="AG20" s="165"/>
      <c r="AH20" s="165"/>
      <c r="AI20" s="165"/>
      <c r="AJ20" s="165"/>
      <c r="AK20" s="165"/>
      <c r="AL20" s="169">
        <v>1</v>
      </c>
      <c r="AM20" s="170">
        <v>0.03</v>
      </c>
      <c r="AN20" s="171">
        <f t="shared" si="11"/>
        <v>0.36049999999999999</v>
      </c>
      <c r="AO20" s="82">
        <f t="shared" si="12"/>
        <v>3.6050000000000026E-2</v>
      </c>
      <c r="AQ20" s="104" t="s">
        <v>90</v>
      </c>
      <c r="AR20" s="105"/>
      <c r="AS20" s="106" t="s">
        <v>90</v>
      </c>
      <c r="AT20" s="107">
        <v>0.06</v>
      </c>
      <c r="AZ20" s="52"/>
      <c r="BA20" s="52"/>
      <c r="BB20" s="52"/>
      <c r="BC20" s="52"/>
    </row>
    <row r="21" spans="1:55" s="15" customFormat="1" ht="13.5" thickBot="1">
      <c r="A21" s="711"/>
      <c r="B21" s="770" t="str">
        <f t="shared" si="13"/>
        <v>RAW RUBBER</v>
      </c>
      <c r="C21" s="745"/>
      <c r="D21" s="744" t="str">
        <f t="shared" si="8"/>
        <v>삼성 고무</v>
      </c>
      <c r="E21" s="745"/>
      <c r="F21" s="746" t="str">
        <f t="shared" si="9"/>
        <v>RAW RUBBER 10mm X 0.6mm</v>
      </c>
      <c r="G21" s="747"/>
      <c r="H21" s="747">
        <f t="shared" si="10"/>
        <v>0</v>
      </c>
      <c r="I21" s="748"/>
      <c r="J21" s="154">
        <f t="shared" ref="J21:J32" si="16">AN21</f>
        <v>3.2235840000000002E-2</v>
      </c>
      <c r="K21" s="164" t="str">
        <f t="shared" si="14"/>
        <v>/ PC</v>
      </c>
      <c r="L21" s="165"/>
      <c r="M21" s="165"/>
      <c r="N21" s="165"/>
      <c r="O21" s="165"/>
      <c r="P21" s="165"/>
      <c r="Q21" s="166"/>
      <c r="R21" s="167">
        <v>1.1000000000000001</v>
      </c>
      <c r="S21" s="172">
        <f t="shared" si="15"/>
        <v>3.5459424000000003E-2</v>
      </c>
      <c r="U21" s="776"/>
      <c r="V21" s="713" t="s">
        <v>94</v>
      </c>
      <c r="W21" s="714"/>
      <c r="X21" s="771" t="s">
        <v>95</v>
      </c>
      <c r="Y21" s="714"/>
      <c r="Z21" s="772" t="s">
        <v>123</v>
      </c>
      <c r="AA21" s="773"/>
      <c r="AB21" s="773"/>
      <c r="AC21" s="774"/>
      <c r="AD21" s="160">
        <v>2.7552000000000004E-2</v>
      </c>
      <c r="AE21" s="164" t="s">
        <v>47</v>
      </c>
      <c r="AF21" s="165"/>
      <c r="AG21" s="165"/>
      <c r="AH21" s="165"/>
      <c r="AI21" s="165"/>
      <c r="AJ21" s="165"/>
      <c r="AK21" s="165"/>
      <c r="AL21" s="169">
        <v>1.17</v>
      </c>
      <c r="AM21" s="170">
        <v>0</v>
      </c>
      <c r="AN21" s="171">
        <f>AD21*AL21*(1+AM21)</f>
        <v>3.2235840000000002E-2</v>
      </c>
      <c r="AO21" s="82">
        <f t="shared" si="12"/>
        <v>3.2235840000000016E-3</v>
      </c>
      <c r="AQ21" s="173"/>
      <c r="AR21" s="174"/>
      <c r="AS21" s="175"/>
      <c r="AT21" s="176"/>
      <c r="AZ21" s="52"/>
      <c r="BA21" s="52"/>
      <c r="BB21" s="52"/>
      <c r="BC21" s="52"/>
    </row>
    <row r="22" spans="1:55" s="15" customFormat="1" ht="13">
      <c r="A22" s="711"/>
      <c r="B22" s="770" t="str">
        <f t="shared" si="13"/>
        <v>RAW RUBBER</v>
      </c>
      <c r="C22" s="745"/>
      <c r="D22" s="744" t="str">
        <f t="shared" si="8"/>
        <v>삼성 고무</v>
      </c>
      <c r="E22" s="745"/>
      <c r="F22" s="746" t="str">
        <f t="shared" si="9"/>
        <v>RAW RUBBER 8mm X 0.6mm</v>
      </c>
      <c r="G22" s="747"/>
      <c r="H22" s="747">
        <f t="shared" si="10"/>
        <v>0</v>
      </c>
      <c r="I22" s="748"/>
      <c r="J22" s="154">
        <f t="shared" si="16"/>
        <v>3.9513600000000003E-2</v>
      </c>
      <c r="K22" s="164" t="str">
        <f t="shared" si="14"/>
        <v>/ PC</v>
      </c>
      <c r="L22" s="165"/>
      <c r="M22" s="165"/>
      <c r="N22" s="165"/>
      <c r="O22" s="165"/>
      <c r="P22" s="165"/>
      <c r="Q22" s="166"/>
      <c r="R22" s="167">
        <v>1.1000000000000001</v>
      </c>
      <c r="S22" s="172">
        <f t="shared" si="15"/>
        <v>4.3464960000000004E-2</v>
      </c>
      <c r="U22" s="776"/>
      <c r="V22" s="713" t="s">
        <v>94</v>
      </c>
      <c r="W22" s="714"/>
      <c r="X22" s="771" t="s">
        <v>95</v>
      </c>
      <c r="Y22" s="714"/>
      <c r="Z22" s="341" t="s">
        <v>124</v>
      </c>
      <c r="AA22" s="342"/>
      <c r="AB22" s="342"/>
      <c r="AC22" s="343"/>
      <c r="AD22" s="160">
        <v>2.1952000000000003E-2</v>
      </c>
      <c r="AE22" s="164" t="s">
        <v>47</v>
      </c>
      <c r="AF22" s="165"/>
      <c r="AG22" s="165"/>
      <c r="AH22" s="165"/>
      <c r="AI22" s="165"/>
      <c r="AJ22" s="165"/>
      <c r="AK22" s="165"/>
      <c r="AL22" s="169">
        <v>1.8</v>
      </c>
      <c r="AM22" s="170">
        <v>0</v>
      </c>
      <c r="AN22" s="171">
        <f t="shared" si="11"/>
        <v>3.9513600000000003E-2</v>
      </c>
      <c r="AO22" s="82">
        <f t="shared" si="12"/>
        <v>3.951360000000001E-3</v>
      </c>
      <c r="AQ22" s="177"/>
      <c r="AZ22" s="52"/>
      <c r="BA22" s="52"/>
      <c r="BB22" s="52"/>
      <c r="BC22" s="52"/>
    </row>
    <row r="23" spans="1:55" s="15" customFormat="1" ht="13">
      <c r="A23" s="711"/>
      <c r="B23" s="770" t="str">
        <f t="shared" si="13"/>
        <v>RAW RUBBER</v>
      </c>
      <c r="C23" s="745"/>
      <c r="D23" s="744" t="str">
        <f t="shared" si="8"/>
        <v>삼성 고무</v>
      </c>
      <c r="E23" s="745"/>
      <c r="F23" s="746" t="str">
        <f t="shared" si="9"/>
        <v>RAW RUBBER 12.7mm X 0.6mm</v>
      </c>
      <c r="G23" s="747"/>
      <c r="H23" s="747">
        <f t="shared" si="10"/>
        <v>0</v>
      </c>
      <c r="I23" s="748"/>
      <c r="J23" s="154">
        <f t="shared" si="16"/>
        <v>0</v>
      </c>
      <c r="K23" s="164" t="str">
        <f t="shared" si="14"/>
        <v>/ PC</v>
      </c>
      <c r="L23" s="165"/>
      <c r="M23" s="165"/>
      <c r="N23" s="165"/>
      <c r="O23" s="165"/>
      <c r="P23" s="165"/>
      <c r="Q23" s="166"/>
      <c r="R23" s="167">
        <v>1.1000000000000001</v>
      </c>
      <c r="S23" s="172">
        <f t="shared" si="15"/>
        <v>0</v>
      </c>
      <c r="U23" s="776"/>
      <c r="V23" s="713" t="s">
        <v>94</v>
      </c>
      <c r="W23" s="714"/>
      <c r="X23" s="771" t="s">
        <v>95</v>
      </c>
      <c r="Y23" s="714"/>
      <c r="Z23" s="341" t="s">
        <v>128</v>
      </c>
      <c r="AA23" s="342"/>
      <c r="AB23" s="342"/>
      <c r="AC23" s="343"/>
      <c r="AD23" s="160">
        <v>3.304E-2</v>
      </c>
      <c r="AE23" s="164" t="s">
        <v>47</v>
      </c>
      <c r="AF23" s="165"/>
      <c r="AG23" s="165"/>
      <c r="AH23" s="165"/>
      <c r="AI23" s="165"/>
      <c r="AJ23" s="165"/>
      <c r="AK23" s="165"/>
      <c r="AL23" s="169"/>
      <c r="AM23" s="170">
        <v>0</v>
      </c>
      <c r="AN23" s="171">
        <f t="shared" si="11"/>
        <v>0</v>
      </c>
      <c r="AO23" s="82">
        <f t="shared" si="12"/>
        <v>0</v>
      </c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</row>
    <row r="24" spans="1:55" s="15" customFormat="1" ht="13">
      <c r="A24" s="711"/>
      <c r="B24" s="769">
        <f t="shared" si="13"/>
        <v>0</v>
      </c>
      <c r="C24" s="745"/>
      <c r="D24" s="744" t="str">
        <f t="shared" si="8"/>
        <v>훠시즌</v>
      </c>
      <c r="E24" s="745"/>
      <c r="F24" s="746" t="str">
        <f t="shared" si="9"/>
        <v xml:space="preserve">Metal Ring </v>
      </c>
      <c r="G24" s="747"/>
      <c r="H24" s="747">
        <f t="shared" si="10"/>
        <v>0</v>
      </c>
      <c r="I24" s="748"/>
      <c r="J24" s="154">
        <f t="shared" si="16"/>
        <v>0</v>
      </c>
      <c r="K24" s="164" t="str">
        <f t="shared" si="14"/>
        <v>/ PC</v>
      </c>
      <c r="L24" s="165"/>
      <c r="M24" s="165"/>
      <c r="N24" s="165"/>
      <c r="O24" s="165"/>
      <c r="P24" s="165"/>
      <c r="Q24" s="166"/>
      <c r="R24" s="167">
        <v>1.1000000000000001</v>
      </c>
      <c r="S24" s="172">
        <f t="shared" si="15"/>
        <v>0</v>
      </c>
      <c r="U24" s="776"/>
      <c r="V24" s="713"/>
      <c r="W24" s="714"/>
      <c r="X24" s="755" t="s">
        <v>119</v>
      </c>
      <c r="Y24" s="714"/>
      <c r="Z24" s="772" t="s">
        <v>129</v>
      </c>
      <c r="AA24" s="773"/>
      <c r="AB24" s="773"/>
      <c r="AC24" s="774"/>
      <c r="AD24" s="160"/>
      <c r="AE24" s="164" t="s">
        <v>47</v>
      </c>
      <c r="AF24" s="165"/>
      <c r="AG24" s="165"/>
      <c r="AH24" s="165"/>
      <c r="AI24" s="165"/>
      <c r="AJ24" s="165"/>
      <c r="AK24" s="165"/>
      <c r="AL24" s="169">
        <v>1</v>
      </c>
      <c r="AM24" s="170">
        <v>0.03</v>
      </c>
      <c r="AN24" s="171">
        <f t="shared" si="11"/>
        <v>0</v>
      </c>
      <c r="AO24" s="82">
        <f t="shared" si="12"/>
        <v>0</v>
      </c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</row>
    <row r="25" spans="1:55" s="15" customFormat="1" ht="13">
      <c r="A25" s="711"/>
      <c r="B25" s="769">
        <f t="shared" si="13"/>
        <v>0</v>
      </c>
      <c r="C25" s="745"/>
      <c r="D25" s="744" t="str">
        <f t="shared" si="8"/>
        <v>훠시즌</v>
      </c>
      <c r="E25" s="745"/>
      <c r="F25" s="746" t="str">
        <f t="shared" si="9"/>
        <v xml:space="preserve">Metal Slider </v>
      </c>
      <c r="G25" s="747"/>
      <c r="H25" s="747">
        <f t="shared" si="10"/>
        <v>0</v>
      </c>
      <c r="I25" s="748"/>
      <c r="J25" s="154">
        <f t="shared" si="16"/>
        <v>0</v>
      </c>
      <c r="K25" s="164" t="str">
        <f t="shared" si="14"/>
        <v>/ PC</v>
      </c>
      <c r="L25" s="165"/>
      <c r="M25" s="165"/>
      <c r="N25" s="165"/>
      <c r="O25" s="165"/>
      <c r="P25" s="165"/>
      <c r="Q25" s="166"/>
      <c r="R25" s="167">
        <v>1.1000000000000001</v>
      </c>
      <c r="S25" s="172">
        <f t="shared" si="15"/>
        <v>0</v>
      </c>
      <c r="U25" s="776"/>
      <c r="V25" s="713"/>
      <c r="W25" s="714"/>
      <c r="X25" s="755" t="s">
        <v>119</v>
      </c>
      <c r="Y25" s="714"/>
      <c r="Z25" s="772" t="s">
        <v>130</v>
      </c>
      <c r="AA25" s="773"/>
      <c r="AB25" s="773"/>
      <c r="AC25" s="774"/>
      <c r="AD25" s="160"/>
      <c r="AE25" s="164" t="s">
        <v>47</v>
      </c>
      <c r="AF25" s="165"/>
      <c r="AG25" s="165"/>
      <c r="AH25" s="165"/>
      <c r="AI25" s="165"/>
      <c r="AJ25" s="165"/>
      <c r="AK25" s="165"/>
      <c r="AL25" s="169">
        <v>1</v>
      </c>
      <c r="AM25" s="170">
        <v>0.03</v>
      </c>
      <c r="AN25" s="171">
        <f t="shared" si="11"/>
        <v>0</v>
      </c>
      <c r="AO25" s="82">
        <f t="shared" si="12"/>
        <v>0</v>
      </c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</row>
    <row r="26" spans="1:55" s="15" customFormat="1" ht="13">
      <c r="A26" s="711"/>
      <c r="B26" s="752">
        <f t="shared" si="13"/>
        <v>0</v>
      </c>
      <c r="C26" s="753"/>
      <c r="D26" s="754" t="str">
        <f t="shared" si="8"/>
        <v>훠시즌</v>
      </c>
      <c r="E26" s="753"/>
      <c r="F26" s="746" t="str">
        <f t="shared" si="9"/>
        <v>Metal G-Hook</v>
      </c>
      <c r="G26" s="747"/>
      <c r="H26" s="747">
        <f t="shared" si="10"/>
        <v>0</v>
      </c>
      <c r="I26" s="748"/>
      <c r="J26" s="154">
        <f t="shared" si="16"/>
        <v>0</v>
      </c>
      <c r="K26" s="164" t="str">
        <f t="shared" si="14"/>
        <v>/ PC</v>
      </c>
      <c r="L26" s="165"/>
      <c r="M26" s="165"/>
      <c r="N26" s="165"/>
      <c r="O26" s="165"/>
      <c r="P26" s="165"/>
      <c r="Q26" s="166"/>
      <c r="R26" s="167">
        <v>1.1000000000000001</v>
      </c>
      <c r="S26" s="172">
        <f t="shared" si="15"/>
        <v>0</v>
      </c>
      <c r="U26" s="776"/>
      <c r="V26" s="713"/>
      <c r="W26" s="714"/>
      <c r="X26" s="755" t="s">
        <v>119</v>
      </c>
      <c r="Y26" s="714"/>
      <c r="Z26" s="772" t="s">
        <v>131</v>
      </c>
      <c r="AA26" s="773"/>
      <c r="AB26" s="773"/>
      <c r="AC26" s="774"/>
      <c r="AD26" s="160"/>
      <c r="AE26" s="164" t="s">
        <v>47</v>
      </c>
      <c r="AF26" s="165"/>
      <c r="AG26" s="165"/>
      <c r="AH26" s="165"/>
      <c r="AI26" s="165"/>
      <c r="AJ26" s="165"/>
      <c r="AK26" s="165"/>
      <c r="AL26" s="169">
        <v>1</v>
      </c>
      <c r="AM26" s="170">
        <v>0.03</v>
      </c>
      <c r="AN26" s="171">
        <f t="shared" si="11"/>
        <v>0</v>
      </c>
      <c r="AO26" s="82">
        <f t="shared" si="12"/>
        <v>0</v>
      </c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</row>
    <row r="27" spans="1:55" s="181" customFormat="1" ht="13">
      <c r="A27" s="711"/>
      <c r="B27" s="752">
        <f t="shared" si="13"/>
        <v>0</v>
      </c>
      <c r="C27" s="753"/>
      <c r="D27" s="754" t="str">
        <f t="shared" si="8"/>
        <v>선오</v>
      </c>
      <c r="E27" s="753"/>
      <c r="F27" s="746" t="str">
        <f t="shared" si="9"/>
        <v>Bra Elastic Picot Edge 3/4"</v>
      </c>
      <c r="G27" s="747"/>
      <c r="H27" s="747">
        <f t="shared" si="10"/>
        <v>0</v>
      </c>
      <c r="I27" s="748"/>
      <c r="J27" s="154">
        <f t="shared" si="16"/>
        <v>0</v>
      </c>
      <c r="K27" s="164" t="str">
        <f t="shared" si="14"/>
        <v>/ PC</v>
      </c>
      <c r="L27" s="165"/>
      <c r="M27" s="165"/>
      <c r="N27" s="165"/>
      <c r="O27" s="165"/>
      <c r="P27" s="165"/>
      <c r="Q27" s="166"/>
      <c r="R27" s="167">
        <v>1.1000000000000001</v>
      </c>
      <c r="S27" s="172">
        <f t="shared" si="15"/>
        <v>0</v>
      </c>
      <c r="U27" s="776"/>
      <c r="V27" s="354"/>
      <c r="W27" s="339"/>
      <c r="X27" s="363" t="s">
        <v>120</v>
      </c>
      <c r="Y27" s="339"/>
      <c r="Z27" s="341" t="s">
        <v>96</v>
      </c>
      <c r="AA27" s="342"/>
      <c r="AB27" s="342"/>
      <c r="AC27" s="343"/>
      <c r="AD27" s="160">
        <f>195/1100</f>
        <v>0.17727272727272728</v>
      </c>
      <c r="AE27" s="164" t="s">
        <v>47</v>
      </c>
      <c r="AF27" s="165"/>
      <c r="AG27" s="165"/>
      <c r="AH27" s="165"/>
      <c r="AI27" s="165"/>
      <c r="AJ27" s="165"/>
      <c r="AK27" s="165"/>
      <c r="AL27" s="169"/>
      <c r="AM27" s="170">
        <v>0</v>
      </c>
      <c r="AN27" s="171">
        <f t="shared" si="11"/>
        <v>0</v>
      </c>
      <c r="AO27" s="82">
        <f t="shared" si="12"/>
        <v>0</v>
      </c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</row>
    <row r="28" spans="1:55" s="181" customFormat="1" ht="13">
      <c r="A28" s="711"/>
      <c r="B28" s="765">
        <f t="shared" si="13"/>
        <v>0</v>
      </c>
      <c r="C28" s="753"/>
      <c r="D28" s="754" t="str">
        <f t="shared" si="8"/>
        <v>선오</v>
      </c>
      <c r="E28" s="753"/>
      <c r="F28" s="766" t="str">
        <f t="shared" si="9"/>
        <v>Bra Elastic Picot Edge 1"</v>
      </c>
      <c r="G28" s="767"/>
      <c r="H28" s="767">
        <f t="shared" si="10"/>
        <v>0</v>
      </c>
      <c r="I28" s="768"/>
      <c r="J28" s="154">
        <f t="shared" si="16"/>
        <v>5.8000000000000003E-2</v>
      </c>
      <c r="K28" s="164" t="str">
        <f t="shared" si="14"/>
        <v>/ PC</v>
      </c>
      <c r="L28" s="165"/>
      <c r="M28" s="165"/>
      <c r="N28" s="165"/>
      <c r="O28" s="165"/>
      <c r="P28" s="165"/>
      <c r="Q28" s="166"/>
      <c r="R28" s="167">
        <v>1.1000000000000001</v>
      </c>
      <c r="S28" s="172">
        <f t="shared" si="15"/>
        <v>6.3800000000000009E-2</v>
      </c>
      <c r="U28" s="776"/>
      <c r="V28" s="354"/>
      <c r="W28" s="339"/>
      <c r="X28" s="363" t="s">
        <v>120</v>
      </c>
      <c r="Y28" s="339"/>
      <c r="Z28" s="341" t="s">
        <v>132</v>
      </c>
      <c r="AA28" s="179"/>
      <c r="AB28" s="179"/>
      <c r="AC28" s="180"/>
      <c r="AD28" s="160">
        <f>290/1100</f>
        <v>0.26363636363636361</v>
      </c>
      <c r="AE28" s="164" t="s">
        <v>47</v>
      </c>
      <c r="AF28" s="165"/>
      <c r="AG28" s="165"/>
      <c r="AH28" s="165"/>
      <c r="AI28" s="165"/>
      <c r="AJ28" s="165"/>
      <c r="AK28" s="165"/>
      <c r="AL28" s="169">
        <v>0.2</v>
      </c>
      <c r="AM28" s="170">
        <v>0.1</v>
      </c>
      <c r="AN28" s="171">
        <f t="shared" si="11"/>
        <v>5.8000000000000003E-2</v>
      </c>
      <c r="AO28" s="82">
        <f t="shared" si="12"/>
        <v>5.8000000000000065E-3</v>
      </c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</row>
    <row r="29" spans="1:55" s="181" customFormat="1" ht="13">
      <c r="A29" s="711"/>
      <c r="B29" s="717">
        <f t="shared" si="13"/>
        <v>0</v>
      </c>
      <c r="C29" s="718"/>
      <c r="D29" s="698" t="str">
        <f t="shared" si="8"/>
        <v>선오</v>
      </c>
      <c r="E29" s="718"/>
      <c r="F29" s="762" t="str">
        <f t="shared" si="9"/>
        <v>mobilon tape 1/4" x 0.15mm side shirring</v>
      </c>
      <c r="G29" s="763"/>
      <c r="H29" s="763">
        <f t="shared" si="10"/>
        <v>0</v>
      </c>
      <c r="I29" s="764"/>
      <c r="J29" s="154">
        <f t="shared" si="16"/>
        <v>6.3800000000000011E-3</v>
      </c>
      <c r="K29" s="164" t="str">
        <f t="shared" si="14"/>
        <v>/ PC</v>
      </c>
      <c r="L29" s="165"/>
      <c r="M29" s="165" t="s">
        <v>49</v>
      </c>
      <c r="N29" s="165"/>
      <c r="O29" s="165"/>
      <c r="P29" s="165"/>
      <c r="Q29" s="166"/>
      <c r="R29" s="167">
        <v>1.1000000000000001</v>
      </c>
      <c r="S29" s="168">
        <f t="shared" si="15"/>
        <v>7.0180000000000017E-3</v>
      </c>
      <c r="U29" s="776"/>
      <c r="V29" s="354"/>
      <c r="W29" s="339"/>
      <c r="X29" s="363" t="s">
        <v>120</v>
      </c>
      <c r="Y29" s="339"/>
      <c r="Z29" s="178" t="s">
        <v>105</v>
      </c>
      <c r="AA29" s="179"/>
      <c r="AB29" s="179"/>
      <c r="AC29" s="180"/>
      <c r="AD29" s="160">
        <v>2.9000000000000001E-2</v>
      </c>
      <c r="AE29" s="164" t="s">
        <v>47</v>
      </c>
      <c r="AF29" s="165"/>
      <c r="AG29" s="165"/>
      <c r="AH29" s="165"/>
      <c r="AI29" s="165"/>
      <c r="AJ29" s="165"/>
      <c r="AK29" s="165"/>
      <c r="AL29" s="169">
        <v>0.2</v>
      </c>
      <c r="AM29" s="170">
        <v>0.1</v>
      </c>
      <c r="AN29" s="171">
        <f t="shared" si="11"/>
        <v>6.3800000000000011E-3</v>
      </c>
      <c r="AO29" s="82">
        <f t="shared" si="12"/>
        <v>6.3800000000000055E-4</v>
      </c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</row>
    <row r="30" spans="1:55" s="181" customFormat="1" ht="13">
      <c r="A30" s="711"/>
      <c r="B30" s="717" t="str">
        <f t="shared" si="13"/>
        <v>POLY TAPE</v>
      </c>
      <c r="C30" s="718"/>
      <c r="D30" s="754" t="str">
        <f t="shared" si="8"/>
        <v>선오</v>
      </c>
      <c r="E30" s="753"/>
      <c r="F30" s="766" t="str">
        <f t="shared" si="9"/>
        <v>1/4" twill tape at CF V</v>
      </c>
      <c r="G30" s="767"/>
      <c r="H30" s="767">
        <f t="shared" si="10"/>
        <v>0</v>
      </c>
      <c r="I30" s="768"/>
      <c r="J30" s="154">
        <f t="shared" si="16"/>
        <v>0</v>
      </c>
      <c r="K30" s="164" t="str">
        <f t="shared" si="14"/>
        <v>/ PC</v>
      </c>
      <c r="L30" s="165"/>
      <c r="M30" s="165"/>
      <c r="N30" s="165"/>
      <c r="O30" s="165"/>
      <c r="P30" s="165"/>
      <c r="Q30" s="166"/>
      <c r="R30" s="167">
        <v>1.1000000000000001</v>
      </c>
      <c r="S30" s="168">
        <f t="shared" si="15"/>
        <v>0</v>
      </c>
      <c r="U30" s="776"/>
      <c r="V30" s="713" t="s">
        <v>106</v>
      </c>
      <c r="W30" s="714"/>
      <c r="X30" s="363" t="s">
        <v>120</v>
      </c>
      <c r="Y30" s="339"/>
      <c r="Z30" s="341" t="s">
        <v>97</v>
      </c>
      <c r="AA30" s="342"/>
      <c r="AB30" s="342"/>
      <c r="AC30" s="343"/>
      <c r="AD30" s="160">
        <v>1.6E-2</v>
      </c>
      <c r="AE30" s="164" t="s">
        <v>47</v>
      </c>
      <c r="AF30" s="165"/>
      <c r="AG30" s="165"/>
      <c r="AH30" s="165"/>
      <c r="AI30" s="165"/>
      <c r="AJ30" s="165"/>
      <c r="AK30" s="165"/>
      <c r="AL30" s="169"/>
      <c r="AM30" s="170">
        <v>0</v>
      </c>
      <c r="AN30" s="171">
        <f t="shared" si="11"/>
        <v>0</v>
      </c>
      <c r="AO30" s="82">
        <f t="shared" si="12"/>
        <v>0</v>
      </c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</row>
    <row r="31" spans="1:55" s="181" customFormat="1" ht="13">
      <c r="A31" s="711"/>
      <c r="B31" s="717">
        <f t="shared" si="13"/>
        <v>0</v>
      </c>
      <c r="C31" s="718"/>
      <c r="D31" s="698" t="str">
        <f t="shared" si="8"/>
        <v>선오</v>
      </c>
      <c r="E31" s="718"/>
      <c r="F31" s="762" t="str">
        <f t="shared" si="9"/>
        <v>BONE&amp;CASING</v>
      </c>
      <c r="G31" s="763"/>
      <c r="H31" s="763">
        <f t="shared" si="10"/>
        <v>0</v>
      </c>
      <c r="I31" s="764"/>
      <c r="J31" s="154">
        <f t="shared" si="16"/>
        <v>0.21536363636363637</v>
      </c>
      <c r="K31" s="164" t="str">
        <f t="shared" si="14"/>
        <v>/ PC</v>
      </c>
      <c r="L31" s="165"/>
      <c r="M31" s="165"/>
      <c r="N31" s="165"/>
      <c r="O31" s="165"/>
      <c r="P31" s="165"/>
      <c r="Q31" s="166"/>
      <c r="R31" s="167">
        <v>1.1000000000000001</v>
      </c>
      <c r="S31" s="168">
        <f t="shared" si="15"/>
        <v>0.23690000000000003</v>
      </c>
      <c r="U31" s="776"/>
      <c r="V31" s="769"/>
      <c r="W31" s="745"/>
      <c r="X31" s="363" t="s">
        <v>120</v>
      </c>
      <c r="Y31" s="339"/>
      <c r="Z31" s="341" t="s">
        <v>125</v>
      </c>
      <c r="AA31" s="342"/>
      <c r="AB31" s="342"/>
      <c r="AC31" s="343"/>
      <c r="AD31" s="160">
        <f>230/1100</f>
        <v>0.20909090909090908</v>
      </c>
      <c r="AE31" s="164" t="s">
        <v>47</v>
      </c>
      <c r="AF31" s="165"/>
      <c r="AG31" s="165"/>
      <c r="AH31" s="165"/>
      <c r="AI31" s="165"/>
      <c r="AJ31" s="165"/>
      <c r="AK31" s="165"/>
      <c r="AL31" s="169">
        <v>1</v>
      </c>
      <c r="AM31" s="170">
        <v>0.03</v>
      </c>
      <c r="AN31" s="171">
        <f t="shared" si="11"/>
        <v>0.21536363636363637</v>
      </c>
      <c r="AO31" s="82">
        <f t="shared" si="12"/>
        <v>2.1536363636363659E-2</v>
      </c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</row>
    <row r="32" spans="1:55" s="181" customFormat="1" ht="13">
      <c r="A32" s="711"/>
      <c r="B32" s="717" t="str">
        <f t="shared" si="13"/>
        <v>BRA TAPE</v>
      </c>
      <c r="C32" s="718"/>
      <c r="D32" s="698" t="str">
        <f t="shared" si="8"/>
        <v>선오</v>
      </c>
      <c r="E32" s="718"/>
      <c r="F32" s="762" t="str">
        <f t="shared" si="9"/>
        <v>3/4" 19mm</v>
      </c>
      <c r="G32" s="763"/>
      <c r="H32" s="763">
        <f t="shared" si="10"/>
        <v>0</v>
      </c>
      <c r="I32" s="764"/>
      <c r="J32" s="154">
        <f t="shared" si="16"/>
        <v>2.06E-2</v>
      </c>
      <c r="K32" s="182" t="str">
        <f t="shared" si="14"/>
        <v>/ PC</v>
      </c>
      <c r="L32" s="183"/>
      <c r="M32" s="183"/>
      <c r="N32" s="183"/>
      <c r="O32" s="183"/>
      <c r="P32" s="183"/>
      <c r="Q32" s="184"/>
      <c r="R32" s="167">
        <v>1.1000000000000001</v>
      </c>
      <c r="S32" s="185">
        <f t="shared" si="15"/>
        <v>2.2660000000000003E-2</v>
      </c>
      <c r="U32" s="776"/>
      <c r="V32" s="716" t="s">
        <v>127</v>
      </c>
      <c r="W32" s="718"/>
      <c r="X32" s="363" t="s">
        <v>120</v>
      </c>
      <c r="Y32" s="339"/>
      <c r="Z32" s="341" t="s">
        <v>126</v>
      </c>
      <c r="AA32" s="342"/>
      <c r="AB32" s="342"/>
      <c r="AC32" s="343"/>
      <c r="AD32" s="160">
        <v>0.02</v>
      </c>
      <c r="AE32" s="164" t="s">
        <v>47</v>
      </c>
      <c r="AF32" s="165"/>
      <c r="AG32" s="165"/>
      <c r="AH32" s="165"/>
      <c r="AI32" s="165"/>
      <c r="AJ32" s="165"/>
      <c r="AK32" s="165"/>
      <c r="AL32" s="169">
        <v>1</v>
      </c>
      <c r="AM32" s="170">
        <v>0.03</v>
      </c>
      <c r="AN32" s="171">
        <f t="shared" si="11"/>
        <v>2.06E-2</v>
      </c>
      <c r="AO32" s="82">
        <f t="shared" si="12"/>
        <v>2.0600000000000028E-3</v>
      </c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</row>
    <row r="33" spans="1:55" s="15" customFormat="1" ht="13.5" thickBot="1">
      <c r="A33" s="712"/>
      <c r="B33" s="756">
        <f t="shared" si="13"/>
        <v>0</v>
      </c>
      <c r="C33" s="757"/>
      <c r="D33" s="758">
        <f t="shared" si="8"/>
        <v>0</v>
      </c>
      <c r="E33" s="757"/>
      <c r="F33" s="759">
        <f t="shared" si="9"/>
        <v>0</v>
      </c>
      <c r="G33" s="760"/>
      <c r="H33" s="760">
        <f t="shared" si="10"/>
        <v>0</v>
      </c>
      <c r="I33" s="761"/>
      <c r="J33" s="187">
        <f>AN33</f>
        <v>0</v>
      </c>
      <c r="K33" s="188" t="str">
        <f t="shared" si="14"/>
        <v>/ PC</v>
      </c>
      <c r="L33" s="189"/>
      <c r="M33" s="189"/>
      <c r="N33" s="189"/>
      <c r="O33" s="189"/>
      <c r="P33" s="189"/>
      <c r="Q33" s="190"/>
      <c r="R33" s="191">
        <v>1.1000000000000001</v>
      </c>
      <c r="S33" s="192">
        <f t="shared" si="15"/>
        <v>0</v>
      </c>
      <c r="U33" s="777"/>
      <c r="V33" s="756"/>
      <c r="W33" s="757"/>
      <c r="X33" s="758"/>
      <c r="Y33" s="757"/>
      <c r="Z33" s="759"/>
      <c r="AA33" s="760"/>
      <c r="AB33" s="760"/>
      <c r="AC33" s="761"/>
      <c r="AD33" s="193"/>
      <c r="AE33" s="188" t="s">
        <v>47</v>
      </c>
      <c r="AF33" s="328"/>
      <c r="AG33" s="189"/>
      <c r="AH33" s="189"/>
      <c r="AI33" s="189"/>
      <c r="AJ33" s="189"/>
      <c r="AK33" s="189"/>
      <c r="AL33" s="194"/>
      <c r="AM33" s="195">
        <v>0.1</v>
      </c>
      <c r="AN33" s="196">
        <f t="shared" si="11"/>
        <v>0</v>
      </c>
      <c r="AO33" s="82">
        <f t="shared" si="12"/>
        <v>0</v>
      </c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</row>
    <row r="34" spans="1:55" s="15" customFormat="1" ht="13.5" thickBot="1">
      <c r="A34" s="33"/>
      <c r="B34" s="33"/>
      <c r="C34" s="33"/>
      <c r="D34" s="33"/>
      <c r="E34" s="33"/>
      <c r="F34" s="33"/>
      <c r="G34" s="197"/>
      <c r="H34" s="197"/>
      <c r="I34" s="197"/>
      <c r="J34" s="197"/>
      <c r="K34" s="198"/>
      <c r="L34" s="198"/>
      <c r="M34" s="198"/>
      <c r="N34" s="198"/>
      <c r="O34" s="198"/>
      <c r="P34" s="198"/>
      <c r="Q34" s="198"/>
      <c r="R34" s="141" t="s">
        <v>39</v>
      </c>
      <c r="S34" s="199">
        <f>SUM(S19:S33)</f>
        <v>0.91926238399999993</v>
      </c>
      <c r="U34" s="33"/>
      <c r="V34" s="33"/>
      <c r="W34" s="33"/>
      <c r="X34" s="33"/>
      <c r="Y34" s="33"/>
      <c r="Z34" s="33"/>
      <c r="AA34" s="197"/>
      <c r="AB34" s="197"/>
      <c r="AC34" s="197"/>
      <c r="AD34" s="197"/>
      <c r="AE34" s="198"/>
      <c r="AF34" s="198"/>
      <c r="AG34" s="198"/>
      <c r="AH34" s="198"/>
      <c r="AI34" s="198"/>
      <c r="AJ34" s="198"/>
      <c r="AK34" s="198"/>
      <c r="AL34" s="198"/>
      <c r="AM34" s="141" t="s">
        <v>39</v>
      </c>
      <c r="AN34" s="200">
        <f>SUM(AN19:AN33)</f>
        <v>0.83569307636363654</v>
      </c>
      <c r="AO34" s="146">
        <f t="shared" si="12"/>
        <v>8.3569307636363388E-2</v>
      </c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</row>
    <row r="35" spans="1:55" s="181" customFormat="1" ht="13.5" thickBot="1">
      <c r="K35" s="201"/>
      <c r="L35" s="201"/>
      <c r="M35" s="201"/>
      <c r="N35" s="201"/>
      <c r="O35" s="201"/>
      <c r="P35" s="201"/>
      <c r="Q35" s="201"/>
      <c r="R35" s="202"/>
      <c r="S35" s="203"/>
      <c r="AE35" s="201"/>
      <c r="AF35" s="201"/>
      <c r="AG35" s="201"/>
      <c r="AH35" s="201"/>
      <c r="AI35" s="201"/>
      <c r="AJ35" s="201"/>
      <c r="AK35" s="201"/>
      <c r="AL35" s="201"/>
      <c r="AM35" s="202"/>
      <c r="AN35" s="150">
        <f>AN34/AN66</f>
        <v>0.22649784796112307</v>
      </c>
      <c r="AO35" s="151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</row>
    <row r="36" spans="1:55" s="52" customFormat="1" ht="12.75" customHeight="1" thickBot="1">
      <c r="A36" s="704" t="s">
        <v>50</v>
      </c>
      <c r="B36" s="736" t="s">
        <v>41</v>
      </c>
      <c r="C36" s="737"/>
      <c r="D36" s="738" t="s">
        <v>42</v>
      </c>
      <c r="E36" s="737"/>
      <c r="F36" s="738" t="s">
        <v>15</v>
      </c>
      <c r="G36" s="739"/>
      <c r="H36" s="739"/>
      <c r="I36" s="737"/>
      <c r="J36" s="738" t="s">
        <v>43</v>
      </c>
      <c r="K36" s="737"/>
      <c r="L36" s="356"/>
      <c r="M36" s="356"/>
      <c r="N36" s="356"/>
      <c r="O36" s="356"/>
      <c r="P36" s="356"/>
      <c r="Q36" s="359"/>
      <c r="R36" s="204" t="s">
        <v>44</v>
      </c>
      <c r="S36" s="205" t="s">
        <v>32</v>
      </c>
      <c r="U36" s="704" t="s">
        <v>50</v>
      </c>
      <c r="V36" s="736" t="s">
        <v>41</v>
      </c>
      <c r="W36" s="737"/>
      <c r="X36" s="738" t="s">
        <v>42</v>
      </c>
      <c r="Y36" s="737"/>
      <c r="Z36" s="738" t="s">
        <v>15</v>
      </c>
      <c r="AA36" s="739"/>
      <c r="AB36" s="739"/>
      <c r="AC36" s="737"/>
      <c r="AD36" s="738" t="s">
        <v>43</v>
      </c>
      <c r="AE36" s="737"/>
      <c r="AF36" s="356"/>
      <c r="AG36" s="356"/>
      <c r="AH36" s="356"/>
      <c r="AI36" s="356"/>
      <c r="AJ36" s="356"/>
      <c r="AK36" s="356"/>
      <c r="AL36" s="338" t="s">
        <v>44</v>
      </c>
      <c r="AM36" s="204" t="s">
        <v>51</v>
      </c>
      <c r="AN36" s="152" t="s">
        <v>32</v>
      </c>
      <c r="AO36" s="153"/>
    </row>
    <row r="37" spans="1:55" s="15" customFormat="1" ht="13">
      <c r="A37" s="705"/>
      <c r="B37" s="740" t="str">
        <f>V37</f>
        <v>MAU-BTM-CARELBL</v>
      </c>
      <c r="C37" s="741"/>
      <c r="D37" s="741" t="str">
        <f t="shared" ref="D37:D44" si="17">X37</f>
        <v>NEXGEN</v>
      </c>
      <c r="E37" s="741"/>
      <c r="F37" s="742" t="str">
        <f t="shared" ref="F37:F44" si="18">Z37</f>
        <v>TPU LABEL(BRAND/SIZE/CO/CONTENT/CARE)</v>
      </c>
      <c r="G37" s="742"/>
      <c r="H37" s="742">
        <f t="shared" ref="H37:H44" si="19">AB37</f>
        <v>0</v>
      </c>
      <c r="I37" s="742"/>
      <c r="J37" s="206">
        <f>AN37</f>
        <v>1.5950000000000002E-2</v>
      </c>
      <c r="K37" s="155" t="str">
        <f>AE37</f>
        <v>/ PC</v>
      </c>
      <c r="L37" s="156"/>
      <c r="M37" s="156"/>
      <c r="N37" s="156"/>
      <c r="O37" s="156"/>
      <c r="P37" s="156"/>
      <c r="Q37" s="207"/>
      <c r="R37" s="208">
        <v>1.1000000000000001</v>
      </c>
      <c r="S37" s="209">
        <f>J37*R37</f>
        <v>1.7545000000000005E-2</v>
      </c>
      <c r="U37" s="705"/>
      <c r="V37" s="722" t="s">
        <v>134</v>
      </c>
      <c r="W37" s="723"/>
      <c r="X37" s="743" t="s">
        <v>137</v>
      </c>
      <c r="Y37" s="723"/>
      <c r="Z37" s="351" t="s">
        <v>99</v>
      </c>
      <c r="AA37" s="352"/>
      <c r="AB37" s="352"/>
      <c r="AC37" s="353"/>
      <c r="AD37" s="206">
        <f>AH37</f>
        <v>1.4500000000000001E-2</v>
      </c>
      <c r="AE37" s="155" t="s">
        <v>47</v>
      </c>
      <c r="AF37" s="156"/>
      <c r="AG37" s="210">
        <v>14.5</v>
      </c>
      <c r="AH37" s="211">
        <f>AG37/1000</f>
        <v>1.4500000000000001E-2</v>
      </c>
      <c r="AI37" s="156"/>
      <c r="AJ37" s="156"/>
      <c r="AK37" s="156"/>
      <c r="AL37" s="212">
        <v>1</v>
      </c>
      <c r="AM37" s="213">
        <v>0.1</v>
      </c>
      <c r="AN37" s="209">
        <f t="shared" ref="AN37:AN44" si="20">AD37*AL37*(1+AM37)</f>
        <v>1.5950000000000002E-2</v>
      </c>
      <c r="AO37" s="82">
        <f t="shared" ref="AO37:AO45" si="21">S37-AN37</f>
        <v>1.5950000000000027E-3</v>
      </c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</row>
    <row r="38" spans="1:55" s="15" customFormat="1" ht="13">
      <c r="A38" s="705"/>
      <c r="B38" s="733" t="str">
        <f t="shared" ref="B38:B44" si="22">V38</f>
        <v>MAU-TWO-PART</v>
      </c>
      <c r="C38" s="734"/>
      <c r="D38" s="734" t="str">
        <f t="shared" si="17"/>
        <v>NEXGEN</v>
      </c>
      <c r="E38" s="734"/>
      <c r="F38" s="735" t="str">
        <f t="shared" si="18"/>
        <v xml:space="preserve">PRIMARY HANG TAG </v>
      </c>
      <c r="G38" s="735"/>
      <c r="H38" s="735">
        <f t="shared" si="19"/>
        <v>0</v>
      </c>
      <c r="I38" s="735"/>
      <c r="J38" s="214">
        <f>AN38</f>
        <v>1.1117999999999999E-2</v>
      </c>
      <c r="K38" s="164" t="str">
        <f t="shared" ref="K38:K44" si="23">AE38</f>
        <v>/ PC</v>
      </c>
      <c r="L38" s="165"/>
      <c r="M38" s="165"/>
      <c r="N38" s="165"/>
      <c r="O38" s="165"/>
      <c r="P38" s="165"/>
      <c r="Q38" s="344"/>
      <c r="R38" s="215">
        <v>1.1000000000000001</v>
      </c>
      <c r="S38" s="216">
        <f t="shared" ref="S38:S44" si="24">J38*R38</f>
        <v>1.2229800000000001E-2</v>
      </c>
      <c r="U38" s="705"/>
      <c r="V38" s="713" t="s">
        <v>135</v>
      </c>
      <c r="W38" s="714"/>
      <c r="X38" s="715" t="s">
        <v>137</v>
      </c>
      <c r="Y38" s="714"/>
      <c r="Z38" s="341" t="s">
        <v>100</v>
      </c>
      <c r="AA38" s="342"/>
      <c r="AB38" s="342"/>
      <c r="AC38" s="343"/>
      <c r="AD38" s="214">
        <f>AH38</f>
        <v>1.09E-2</v>
      </c>
      <c r="AE38" s="164" t="s">
        <v>47</v>
      </c>
      <c r="AF38" s="165"/>
      <c r="AG38" s="217">
        <v>10.9</v>
      </c>
      <c r="AH38" s="218">
        <f>AG38/1000</f>
        <v>1.09E-2</v>
      </c>
      <c r="AI38" s="165"/>
      <c r="AJ38" s="165"/>
      <c r="AK38" s="165"/>
      <c r="AL38" s="345">
        <v>1</v>
      </c>
      <c r="AM38" s="219">
        <v>0.02</v>
      </c>
      <c r="AN38" s="216">
        <f t="shared" si="20"/>
        <v>1.1117999999999999E-2</v>
      </c>
      <c r="AO38" s="82">
        <f t="shared" si="21"/>
        <v>1.1118000000000013E-3</v>
      </c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</row>
    <row r="39" spans="1:55" s="15" customFormat="1" ht="13">
      <c r="A39" s="705"/>
      <c r="B39" s="733" t="str">
        <f t="shared" si="22"/>
        <v>MAU-ECOM-STK</v>
      </c>
      <c r="C39" s="734"/>
      <c r="D39" s="734" t="str">
        <f t="shared" si="17"/>
        <v>NEXGEN</v>
      </c>
      <c r="E39" s="734"/>
      <c r="F39" s="735" t="str">
        <f t="shared" si="18"/>
        <v>ECOM-STK</v>
      </c>
      <c r="G39" s="735"/>
      <c r="H39" s="735">
        <f t="shared" si="19"/>
        <v>0</v>
      </c>
      <c r="I39" s="735"/>
      <c r="J39" s="214">
        <f t="shared" ref="J39:J43" si="25">AN39</f>
        <v>1.2240000000000001E-2</v>
      </c>
      <c r="K39" s="164" t="str">
        <f t="shared" si="23"/>
        <v>/ PC</v>
      </c>
      <c r="L39" s="165"/>
      <c r="M39" s="165"/>
      <c r="N39" s="165"/>
      <c r="O39" s="165"/>
      <c r="P39" s="165"/>
      <c r="Q39" s="344"/>
      <c r="R39" s="215">
        <v>1.1000000000000001</v>
      </c>
      <c r="S39" s="216">
        <f t="shared" si="24"/>
        <v>1.3464000000000002E-2</v>
      </c>
      <c r="U39" s="705"/>
      <c r="V39" s="713" t="s">
        <v>136</v>
      </c>
      <c r="W39" s="714"/>
      <c r="X39" s="715" t="s">
        <v>137</v>
      </c>
      <c r="Y39" s="714"/>
      <c r="Z39" s="362" t="s">
        <v>149</v>
      </c>
      <c r="AA39" s="342"/>
      <c r="AB39" s="342"/>
      <c r="AC39" s="343"/>
      <c r="AD39" s="214">
        <v>1.2E-2</v>
      </c>
      <c r="AE39" s="164" t="s">
        <v>47</v>
      </c>
      <c r="AF39" s="165"/>
      <c r="AG39" s="217">
        <v>12</v>
      </c>
      <c r="AH39" s="218">
        <f t="shared" ref="AH39" si="26">AG39/1000</f>
        <v>1.2E-2</v>
      </c>
      <c r="AI39" s="165"/>
      <c r="AJ39" s="165"/>
      <c r="AK39" s="165"/>
      <c r="AL39" s="345">
        <v>1</v>
      </c>
      <c r="AM39" s="219">
        <v>0.02</v>
      </c>
      <c r="AN39" s="216">
        <f t="shared" si="20"/>
        <v>1.2240000000000001E-2</v>
      </c>
      <c r="AO39" s="82">
        <f t="shared" si="21"/>
        <v>1.2240000000000011E-3</v>
      </c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</row>
    <row r="40" spans="1:55" s="15" customFormat="1" ht="13">
      <c r="A40" s="705"/>
      <c r="B40" s="733" t="str">
        <f t="shared" si="22"/>
        <v>2nd Hang tag</v>
      </c>
      <c r="C40" s="734"/>
      <c r="D40" s="734" t="str">
        <f t="shared" si="17"/>
        <v>R-PAC</v>
      </c>
      <c r="E40" s="734"/>
      <c r="F40" s="735" t="str">
        <f t="shared" si="18"/>
        <v>2nd Hang tag</v>
      </c>
      <c r="G40" s="735"/>
      <c r="H40" s="735">
        <f t="shared" si="19"/>
        <v>0</v>
      </c>
      <c r="I40" s="735"/>
      <c r="J40" s="214">
        <f t="shared" si="25"/>
        <v>9.1799999999999993E-2</v>
      </c>
      <c r="K40" s="164" t="str">
        <f t="shared" si="23"/>
        <v>/ PC</v>
      </c>
      <c r="L40" s="165"/>
      <c r="M40" s="165"/>
      <c r="N40" s="165"/>
      <c r="O40" s="165"/>
      <c r="P40" s="165"/>
      <c r="Q40" s="344"/>
      <c r="R40" s="215">
        <v>1.1000000000000001</v>
      </c>
      <c r="S40" s="216">
        <f t="shared" si="24"/>
        <v>0.10098</v>
      </c>
      <c r="U40" s="705"/>
      <c r="V40" s="713" t="s">
        <v>133</v>
      </c>
      <c r="W40" s="714"/>
      <c r="X40" s="715" t="s">
        <v>98</v>
      </c>
      <c r="Y40" s="714"/>
      <c r="Z40" s="341" t="s">
        <v>133</v>
      </c>
      <c r="AA40" s="342"/>
      <c r="AB40" s="342"/>
      <c r="AC40" s="343"/>
      <c r="AD40" s="214">
        <v>0.09</v>
      </c>
      <c r="AE40" s="164" t="s">
        <v>47</v>
      </c>
      <c r="AF40" s="165"/>
      <c r="AG40" s="217"/>
      <c r="AH40" s="218"/>
      <c r="AI40" s="165"/>
      <c r="AJ40" s="165"/>
      <c r="AK40" s="165"/>
      <c r="AL40" s="345">
        <v>1</v>
      </c>
      <c r="AM40" s="219">
        <v>0.02</v>
      </c>
      <c r="AN40" s="216">
        <f t="shared" si="20"/>
        <v>9.1799999999999993E-2</v>
      </c>
      <c r="AO40" s="82">
        <f t="shared" si="21"/>
        <v>9.1800000000000076E-3</v>
      </c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</row>
    <row r="41" spans="1:55" s="15" customFormat="1" ht="13">
      <c r="A41" s="705"/>
      <c r="B41" s="733" t="str">
        <f t="shared" si="22"/>
        <v>Tracking label</v>
      </c>
      <c r="C41" s="734"/>
      <c r="D41" s="734" t="str">
        <f t="shared" si="17"/>
        <v>Local</v>
      </c>
      <c r="E41" s="734"/>
      <c r="F41" s="735" t="str">
        <f t="shared" si="18"/>
        <v>Tracking Label=Factory Sourced</v>
      </c>
      <c r="G41" s="735"/>
      <c r="H41" s="735">
        <f t="shared" si="19"/>
        <v>0</v>
      </c>
      <c r="I41" s="735"/>
      <c r="J41" s="214">
        <f t="shared" si="25"/>
        <v>2.1000000000000001E-2</v>
      </c>
      <c r="K41" s="164" t="str">
        <f t="shared" si="23"/>
        <v>/ PC</v>
      </c>
      <c r="L41" s="165"/>
      <c r="M41" s="165"/>
      <c r="N41" s="165"/>
      <c r="O41" s="165"/>
      <c r="P41" s="165"/>
      <c r="Q41" s="344"/>
      <c r="R41" s="215">
        <v>1.1000000000000001</v>
      </c>
      <c r="S41" s="216">
        <f t="shared" si="24"/>
        <v>2.3100000000000002E-2</v>
      </c>
      <c r="U41" s="705"/>
      <c r="V41" s="713" t="s">
        <v>138</v>
      </c>
      <c r="W41" s="714"/>
      <c r="X41" s="715" t="s">
        <v>139</v>
      </c>
      <c r="Y41" s="714"/>
      <c r="Z41" s="341" t="s">
        <v>140</v>
      </c>
      <c r="AA41" s="342"/>
      <c r="AB41" s="342"/>
      <c r="AC41" s="343"/>
      <c r="AD41" s="214">
        <v>0.02</v>
      </c>
      <c r="AE41" s="164" t="s">
        <v>47</v>
      </c>
      <c r="AF41" s="165"/>
      <c r="AG41" s="165"/>
      <c r="AH41" s="218"/>
      <c r="AI41" s="165"/>
      <c r="AJ41" s="165"/>
      <c r="AK41" s="165"/>
      <c r="AL41" s="345">
        <v>1</v>
      </c>
      <c r="AM41" s="219">
        <v>0.05</v>
      </c>
      <c r="AN41" s="216">
        <f t="shared" si="20"/>
        <v>2.1000000000000001E-2</v>
      </c>
      <c r="AO41" s="82">
        <f t="shared" si="21"/>
        <v>2.1000000000000012E-3</v>
      </c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</row>
    <row r="42" spans="1:55" s="15" customFormat="1" ht="13">
      <c r="A42" s="705"/>
      <c r="B42" s="733">
        <f t="shared" si="22"/>
        <v>0</v>
      </c>
      <c r="C42" s="734"/>
      <c r="D42" s="734">
        <f t="shared" si="17"/>
        <v>0</v>
      </c>
      <c r="E42" s="734"/>
      <c r="F42" s="735">
        <f t="shared" si="18"/>
        <v>0</v>
      </c>
      <c r="G42" s="735"/>
      <c r="H42" s="735">
        <f t="shared" si="19"/>
        <v>0</v>
      </c>
      <c r="I42" s="735"/>
      <c r="J42" s="214">
        <f t="shared" si="25"/>
        <v>0</v>
      </c>
      <c r="K42" s="164" t="str">
        <f t="shared" si="23"/>
        <v>/ PC</v>
      </c>
      <c r="L42" s="165"/>
      <c r="M42" s="165"/>
      <c r="N42" s="165"/>
      <c r="O42" s="165"/>
      <c r="P42" s="165"/>
      <c r="Q42" s="344"/>
      <c r="R42" s="215">
        <v>1.1000000000000001</v>
      </c>
      <c r="S42" s="220">
        <f t="shared" si="24"/>
        <v>0</v>
      </c>
      <c r="U42" s="705"/>
      <c r="V42" s="354"/>
      <c r="W42" s="339"/>
      <c r="X42" s="340"/>
      <c r="Y42" s="339"/>
      <c r="Z42" s="341"/>
      <c r="AA42" s="342"/>
      <c r="AB42" s="342"/>
      <c r="AC42" s="343"/>
      <c r="AD42" s="214">
        <v>0.02</v>
      </c>
      <c r="AE42" s="164" t="s">
        <v>47</v>
      </c>
      <c r="AF42" s="165"/>
      <c r="AG42" s="165"/>
      <c r="AH42" s="218"/>
      <c r="AI42" s="165"/>
      <c r="AJ42" s="165"/>
      <c r="AK42" s="165"/>
      <c r="AL42" s="345"/>
      <c r="AM42" s="219">
        <v>0.02</v>
      </c>
      <c r="AN42" s="220">
        <f t="shared" si="20"/>
        <v>0</v>
      </c>
      <c r="AO42" s="82">
        <f t="shared" si="21"/>
        <v>0</v>
      </c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</row>
    <row r="43" spans="1:55" s="181" customFormat="1" ht="13">
      <c r="A43" s="705"/>
      <c r="B43" s="749">
        <f t="shared" si="22"/>
        <v>0</v>
      </c>
      <c r="C43" s="750"/>
      <c r="D43" s="750">
        <f t="shared" si="17"/>
        <v>0</v>
      </c>
      <c r="E43" s="750"/>
      <c r="F43" s="751">
        <f t="shared" si="18"/>
        <v>0</v>
      </c>
      <c r="G43" s="751"/>
      <c r="H43" s="751">
        <f t="shared" si="19"/>
        <v>0</v>
      </c>
      <c r="I43" s="751"/>
      <c r="J43" s="214">
        <f t="shared" si="25"/>
        <v>0</v>
      </c>
      <c r="K43" s="221" t="str">
        <f t="shared" si="23"/>
        <v>/ PC</v>
      </c>
      <c r="L43" s="222"/>
      <c r="M43" s="222"/>
      <c r="N43" s="222"/>
      <c r="O43" s="222"/>
      <c r="P43" s="222"/>
      <c r="Q43" s="344"/>
      <c r="R43" s="215">
        <v>1.1000000000000001</v>
      </c>
      <c r="S43" s="223">
        <f t="shared" si="24"/>
        <v>0</v>
      </c>
      <c r="U43" s="705"/>
      <c r="V43" s="224"/>
      <c r="W43" s="225"/>
      <c r="X43" s="340"/>
      <c r="Y43" s="339"/>
      <c r="Z43" s="341"/>
      <c r="AA43" s="342"/>
      <c r="AB43" s="342"/>
      <c r="AC43" s="343"/>
      <c r="AD43" s="214"/>
      <c r="AE43" s="164" t="s">
        <v>47</v>
      </c>
      <c r="AF43" s="165"/>
      <c r="AG43" s="222"/>
      <c r="AH43" s="226"/>
      <c r="AI43" s="222"/>
      <c r="AJ43" s="222"/>
      <c r="AK43" s="222"/>
      <c r="AL43" s="345"/>
      <c r="AM43" s="219">
        <v>0.02</v>
      </c>
      <c r="AN43" s="223">
        <f t="shared" si="20"/>
        <v>0</v>
      </c>
      <c r="AO43" s="82">
        <f t="shared" si="21"/>
        <v>0</v>
      </c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</row>
    <row r="44" spans="1:55" s="181" customFormat="1" ht="13.5" thickBot="1">
      <c r="A44" s="706"/>
      <c r="B44" s="695">
        <f t="shared" si="22"/>
        <v>0</v>
      </c>
      <c r="C44" s="692"/>
      <c r="D44" s="692">
        <f t="shared" si="17"/>
        <v>0</v>
      </c>
      <c r="E44" s="692"/>
      <c r="F44" s="693">
        <f t="shared" si="18"/>
        <v>0</v>
      </c>
      <c r="G44" s="693"/>
      <c r="H44" s="693">
        <f t="shared" si="19"/>
        <v>0</v>
      </c>
      <c r="I44" s="693"/>
      <c r="J44" s="227">
        <f>AN44</f>
        <v>0</v>
      </c>
      <c r="K44" s="228" t="str">
        <f t="shared" si="23"/>
        <v>/PC</v>
      </c>
      <c r="L44" s="229"/>
      <c r="M44" s="229"/>
      <c r="N44" s="229"/>
      <c r="O44" s="229"/>
      <c r="P44" s="229"/>
      <c r="Q44" s="230"/>
      <c r="R44" s="231">
        <v>1.1000000000000001</v>
      </c>
      <c r="S44" s="232">
        <f t="shared" si="24"/>
        <v>0</v>
      </c>
      <c r="U44" s="706"/>
      <c r="V44" s="233"/>
      <c r="W44" s="346"/>
      <c r="X44" s="347"/>
      <c r="Y44" s="346"/>
      <c r="Z44" s="348"/>
      <c r="AA44" s="349"/>
      <c r="AB44" s="349"/>
      <c r="AC44" s="350"/>
      <c r="AD44" s="234"/>
      <c r="AE44" s="228" t="s">
        <v>79</v>
      </c>
      <c r="AF44" s="229"/>
      <c r="AG44" s="229"/>
      <c r="AH44" s="235"/>
      <c r="AI44" s="229"/>
      <c r="AJ44" s="229"/>
      <c r="AK44" s="229"/>
      <c r="AL44" s="361"/>
      <c r="AM44" s="236">
        <v>0.02</v>
      </c>
      <c r="AN44" s="232">
        <f t="shared" si="20"/>
        <v>0</v>
      </c>
      <c r="AO44" s="82">
        <f t="shared" si="21"/>
        <v>0</v>
      </c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</row>
    <row r="45" spans="1:55" s="15" customFormat="1" ht="13.5" thickBot="1">
      <c r="A45" s="33"/>
      <c r="B45" s="33"/>
      <c r="C45" s="33"/>
      <c r="D45" s="33"/>
      <c r="E45" s="33"/>
      <c r="F45" s="33"/>
      <c r="G45" s="197"/>
      <c r="H45" s="197"/>
      <c r="I45" s="197"/>
      <c r="J45" s="197"/>
      <c r="K45" s="198"/>
      <c r="L45" s="198"/>
      <c r="M45" s="198"/>
      <c r="N45" s="198"/>
      <c r="O45" s="198"/>
      <c r="P45" s="198"/>
      <c r="Q45" s="198"/>
      <c r="R45" s="141" t="s">
        <v>39</v>
      </c>
      <c r="S45" s="237">
        <f>SUM(S37:S44)</f>
        <v>0.16731880000000002</v>
      </c>
      <c r="U45" s="33"/>
      <c r="V45" s="33"/>
      <c r="W45" s="33"/>
      <c r="X45" s="33"/>
      <c r="Y45" s="33"/>
      <c r="Z45" s="33"/>
      <c r="AA45" s="197"/>
      <c r="AB45" s="197"/>
      <c r="AC45" s="197"/>
      <c r="AD45" s="197"/>
      <c r="AE45" s="198"/>
      <c r="AF45" s="198"/>
      <c r="AG45" s="198"/>
      <c r="AH45" s="198"/>
      <c r="AI45" s="198"/>
      <c r="AJ45" s="198"/>
      <c r="AK45" s="198"/>
      <c r="AL45" s="198"/>
      <c r="AM45" s="141" t="s">
        <v>39</v>
      </c>
      <c r="AN45" s="238">
        <f>SUM(AN37:AN44)</f>
        <v>0.15210799999999999</v>
      </c>
      <c r="AO45" s="146">
        <f t="shared" si="21"/>
        <v>1.5210800000000024E-2</v>
      </c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</row>
    <row r="46" spans="1:55" s="181" customFormat="1" ht="13.5" thickBot="1">
      <c r="K46" s="201"/>
      <c r="L46" s="201"/>
      <c r="M46" s="201"/>
      <c r="N46" s="201"/>
      <c r="O46" s="201"/>
      <c r="P46" s="201"/>
      <c r="Q46" s="201"/>
      <c r="R46" s="202"/>
      <c r="S46" s="203"/>
      <c r="AE46" s="201"/>
      <c r="AF46" s="201"/>
      <c r="AG46" s="201"/>
      <c r="AH46" s="201"/>
      <c r="AI46" s="201"/>
      <c r="AJ46" s="201"/>
      <c r="AK46" s="201"/>
      <c r="AL46" s="201"/>
      <c r="AM46" s="202"/>
      <c r="AN46" s="150">
        <f>AN45/AN66</f>
        <v>4.1225822771659884E-2</v>
      </c>
      <c r="AO46" s="151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</row>
    <row r="47" spans="1:55" s="52" customFormat="1" ht="12.75" customHeight="1" thickBot="1">
      <c r="A47" s="704" t="s">
        <v>52</v>
      </c>
      <c r="B47" s="707" t="s">
        <v>41</v>
      </c>
      <c r="C47" s="694"/>
      <c r="D47" s="686" t="s">
        <v>42</v>
      </c>
      <c r="E47" s="694"/>
      <c r="F47" s="687" t="s">
        <v>15</v>
      </c>
      <c r="G47" s="687"/>
      <c r="H47" s="687"/>
      <c r="I47" s="694"/>
      <c r="J47" s="686" t="s">
        <v>43</v>
      </c>
      <c r="K47" s="694"/>
      <c r="L47" s="356"/>
      <c r="M47" s="356"/>
      <c r="N47" s="356"/>
      <c r="O47" s="356"/>
      <c r="P47" s="356"/>
      <c r="Q47" s="359"/>
      <c r="R47" s="204" t="s">
        <v>44</v>
      </c>
      <c r="S47" s="205" t="s">
        <v>32</v>
      </c>
      <c r="U47" s="704" t="s">
        <v>52</v>
      </c>
      <c r="V47" s="707" t="s">
        <v>41</v>
      </c>
      <c r="W47" s="694"/>
      <c r="X47" s="686" t="s">
        <v>42</v>
      </c>
      <c r="Y47" s="694"/>
      <c r="Z47" s="687" t="s">
        <v>15</v>
      </c>
      <c r="AA47" s="687"/>
      <c r="AB47" s="687"/>
      <c r="AC47" s="694"/>
      <c r="AD47" s="686" t="s">
        <v>43</v>
      </c>
      <c r="AE47" s="694"/>
      <c r="AF47" s="356"/>
      <c r="AG47" s="356"/>
      <c r="AH47" s="356"/>
      <c r="AI47" s="356"/>
      <c r="AJ47" s="356"/>
      <c r="AK47" s="356"/>
      <c r="AL47" s="338" t="s">
        <v>44</v>
      </c>
      <c r="AM47" s="204" t="s">
        <v>51</v>
      </c>
      <c r="AN47" s="152" t="s">
        <v>32</v>
      </c>
      <c r="AO47" s="153"/>
    </row>
    <row r="48" spans="1:55" s="15" customFormat="1" ht="13">
      <c r="A48" s="711"/>
      <c r="B48" s="719">
        <f>V48</f>
        <v>8012</v>
      </c>
      <c r="C48" s="720"/>
      <c r="D48" s="721" t="str">
        <f t="shared" ref="D48:D55" si="27">X48</f>
        <v>MAINETTI</v>
      </c>
      <c r="E48" s="720"/>
      <c r="F48" s="690" t="str">
        <f t="shared" ref="F48:F55" si="28">Z48</f>
        <v>HANGER</v>
      </c>
      <c r="G48" s="690"/>
      <c r="H48" s="690">
        <f t="shared" ref="H48:H55" si="29">AB48</f>
        <v>0</v>
      </c>
      <c r="I48" s="690"/>
      <c r="J48" s="239">
        <f>AN48</f>
        <v>0</v>
      </c>
      <c r="K48" s="240" t="str">
        <f>AE48</f>
        <v>/ PC</v>
      </c>
      <c r="L48" s="241"/>
      <c r="M48" s="241"/>
      <c r="N48" s="241"/>
      <c r="O48" s="241"/>
      <c r="P48" s="241"/>
      <c r="Q48" s="207"/>
      <c r="R48" s="208">
        <v>1.1000000000000001</v>
      </c>
      <c r="S48" s="209">
        <f>J48*R48</f>
        <v>0</v>
      </c>
      <c r="U48" s="711"/>
      <c r="V48" s="722">
        <v>8012</v>
      </c>
      <c r="W48" s="723"/>
      <c r="X48" s="724" t="s">
        <v>101</v>
      </c>
      <c r="Y48" s="725"/>
      <c r="Z48" s="351" t="s">
        <v>53</v>
      </c>
      <c r="AA48" s="352"/>
      <c r="AB48" s="352"/>
      <c r="AC48" s="353"/>
      <c r="AD48" s="246">
        <v>0</v>
      </c>
      <c r="AE48" s="242" t="s">
        <v>47</v>
      </c>
      <c r="AF48" s="329"/>
      <c r="AG48" s="241"/>
      <c r="AH48" s="241"/>
      <c r="AI48" s="241"/>
      <c r="AJ48" s="241"/>
      <c r="AK48" s="241"/>
      <c r="AL48" s="212">
        <v>0</v>
      </c>
      <c r="AM48" s="213">
        <v>0.02</v>
      </c>
      <c r="AN48" s="209">
        <f t="shared" ref="AN48:AN55" si="30">AD48*AL48*(1+AM48)</f>
        <v>0</v>
      </c>
      <c r="AO48" s="82">
        <f t="shared" ref="AO48:AO56" si="31">S48-AN48</f>
        <v>0</v>
      </c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</row>
    <row r="49" spans="1:54" s="15" customFormat="1" ht="13">
      <c r="A49" s="711"/>
      <c r="B49" s="726">
        <f t="shared" ref="B49:B55" si="32">V49</f>
        <v>0</v>
      </c>
      <c r="C49" s="727"/>
      <c r="D49" s="728" t="str">
        <f t="shared" si="27"/>
        <v>MAINETTI</v>
      </c>
      <c r="E49" s="729"/>
      <c r="F49" s="691" t="str">
        <f t="shared" si="28"/>
        <v>SIZER</v>
      </c>
      <c r="G49" s="691"/>
      <c r="H49" s="691">
        <f t="shared" si="29"/>
        <v>0</v>
      </c>
      <c r="I49" s="691"/>
      <c r="J49" s="243">
        <f>AN49</f>
        <v>0</v>
      </c>
      <c r="K49" s="244" t="str">
        <f t="shared" ref="K49:K55" si="33">AE49</f>
        <v>/ PC</v>
      </c>
      <c r="L49" s="245"/>
      <c r="M49" s="245"/>
      <c r="N49" s="245"/>
      <c r="O49" s="245"/>
      <c r="P49" s="245"/>
      <c r="Q49" s="344"/>
      <c r="R49" s="215">
        <v>1.1000000000000001</v>
      </c>
      <c r="S49" s="216">
        <f t="shared" ref="S49:S55" si="34">J49*R49</f>
        <v>0</v>
      </c>
      <c r="U49" s="711"/>
      <c r="V49" s="730"/>
      <c r="W49" s="731"/>
      <c r="X49" s="732" t="s">
        <v>101</v>
      </c>
      <c r="Y49" s="731"/>
      <c r="Z49" s="341" t="s">
        <v>54</v>
      </c>
      <c r="AA49" s="342"/>
      <c r="AB49" s="342"/>
      <c r="AC49" s="343"/>
      <c r="AD49" s="246">
        <v>0</v>
      </c>
      <c r="AE49" s="247" t="s">
        <v>47</v>
      </c>
      <c r="AF49" s="330"/>
      <c r="AG49" s="245"/>
      <c r="AH49" s="245"/>
      <c r="AI49" s="245"/>
      <c r="AJ49" s="245"/>
      <c r="AK49" s="245"/>
      <c r="AL49" s="345">
        <v>0</v>
      </c>
      <c r="AM49" s="219">
        <v>0.02</v>
      </c>
      <c r="AN49" s="216">
        <f t="shared" si="30"/>
        <v>0</v>
      </c>
      <c r="AO49" s="82">
        <f t="shared" si="31"/>
        <v>0</v>
      </c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</row>
    <row r="50" spans="1:54" s="15" customFormat="1" ht="13">
      <c r="A50" s="711"/>
      <c r="B50" s="716">
        <f t="shared" si="32"/>
        <v>0</v>
      </c>
      <c r="C50" s="717"/>
      <c r="D50" s="698">
        <f t="shared" si="27"/>
        <v>0</v>
      </c>
      <c r="E50" s="718"/>
      <c r="F50" s="691" t="str">
        <f t="shared" si="28"/>
        <v>TAG PIN</v>
      </c>
      <c r="G50" s="691"/>
      <c r="H50" s="691">
        <f t="shared" si="29"/>
        <v>0</v>
      </c>
      <c r="I50" s="691"/>
      <c r="J50" s="243">
        <f t="shared" ref="J50:J54" si="35">AN50</f>
        <v>5.1000000000000004E-3</v>
      </c>
      <c r="K50" s="244" t="str">
        <f t="shared" si="33"/>
        <v>/ PC</v>
      </c>
      <c r="L50" s="245"/>
      <c r="M50" s="245"/>
      <c r="N50" s="245"/>
      <c r="O50" s="245"/>
      <c r="P50" s="245"/>
      <c r="Q50" s="344"/>
      <c r="R50" s="215">
        <v>1.1000000000000001</v>
      </c>
      <c r="S50" s="216">
        <f t="shared" si="34"/>
        <v>5.6100000000000013E-3</v>
      </c>
      <c r="U50" s="711"/>
      <c r="V50" s="713"/>
      <c r="W50" s="714"/>
      <c r="X50" s="715"/>
      <c r="Y50" s="714"/>
      <c r="Z50" s="341" t="s">
        <v>56</v>
      </c>
      <c r="AA50" s="342"/>
      <c r="AB50" s="342"/>
      <c r="AC50" s="343"/>
      <c r="AD50" s="246">
        <v>5.0000000000000001E-3</v>
      </c>
      <c r="AE50" s="247" t="s">
        <v>47</v>
      </c>
      <c r="AF50" s="330"/>
      <c r="AG50" s="245"/>
      <c r="AH50" s="245"/>
      <c r="AI50" s="245"/>
      <c r="AJ50" s="245"/>
      <c r="AK50" s="245"/>
      <c r="AL50" s="345">
        <v>1</v>
      </c>
      <c r="AM50" s="219">
        <v>0.02</v>
      </c>
      <c r="AN50" s="216">
        <f t="shared" si="30"/>
        <v>5.1000000000000004E-3</v>
      </c>
      <c r="AO50" s="82">
        <f t="shared" si="31"/>
        <v>5.100000000000009E-4</v>
      </c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</row>
    <row r="51" spans="1:54" s="15" customFormat="1" ht="13">
      <c r="A51" s="711"/>
      <c r="B51" s="716">
        <f t="shared" si="32"/>
        <v>0</v>
      </c>
      <c r="C51" s="717"/>
      <c r="D51" s="698" t="str">
        <f t="shared" si="27"/>
        <v>FTY</v>
      </c>
      <c r="E51" s="718"/>
      <c r="F51" s="691" t="str">
        <f t="shared" si="28"/>
        <v>POLY BAG</v>
      </c>
      <c r="G51" s="691"/>
      <c r="H51" s="691">
        <f t="shared" si="29"/>
        <v>0</v>
      </c>
      <c r="I51" s="691"/>
      <c r="J51" s="243">
        <f t="shared" si="35"/>
        <v>0</v>
      </c>
      <c r="K51" s="244" t="str">
        <f t="shared" si="33"/>
        <v>/ PC</v>
      </c>
      <c r="L51" s="245"/>
      <c r="M51" s="245"/>
      <c r="N51" s="245"/>
      <c r="O51" s="245"/>
      <c r="P51" s="245"/>
      <c r="Q51" s="344"/>
      <c r="R51" s="215">
        <v>1.1000000000000001</v>
      </c>
      <c r="S51" s="216">
        <f t="shared" si="34"/>
        <v>0</v>
      </c>
      <c r="U51" s="711"/>
      <c r="V51" s="713"/>
      <c r="W51" s="714"/>
      <c r="X51" s="715" t="s">
        <v>55</v>
      </c>
      <c r="Y51" s="714"/>
      <c r="Z51" s="341" t="s">
        <v>57</v>
      </c>
      <c r="AA51" s="342"/>
      <c r="AB51" s="342"/>
      <c r="AC51" s="343"/>
      <c r="AD51" s="246">
        <v>0</v>
      </c>
      <c r="AE51" s="247" t="s">
        <v>47</v>
      </c>
      <c r="AF51" s="330"/>
      <c r="AG51" s="245"/>
      <c r="AH51" s="245"/>
      <c r="AI51" s="245"/>
      <c r="AJ51" s="245"/>
      <c r="AK51" s="245"/>
      <c r="AL51" s="345">
        <v>1</v>
      </c>
      <c r="AM51" s="219">
        <v>0.02</v>
      </c>
      <c r="AN51" s="216">
        <f t="shared" si="30"/>
        <v>0</v>
      </c>
      <c r="AO51" s="82">
        <f t="shared" si="31"/>
        <v>0</v>
      </c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</row>
    <row r="52" spans="1:54" s="15" customFormat="1" ht="13">
      <c r="A52" s="711"/>
      <c r="B52" s="716" t="str">
        <f t="shared" si="32"/>
        <v>5.5" Tag pin</v>
      </c>
      <c r="C52" s="717"/>
      <c r="D52" s="698">
        <f t="shared" si="27"/>
        <v>0</v>
      </c>
      <c r="E52" s="718"/>
      <c r="F52" s="691" t="str">
        <f t="shared" si="28"/>
        <v>TAG PIN for COLD SHOULDER</v>
      </c>
      <c r="G52" s="691"/>
      <c r="H52" s="691">
        <f t="shared" si="29"/>
        <v>0</v>
      </c>
      <c r="I52" s="691"/>
      <c r="J52" s="243">
        <f t="shared" si="35"/>
        <v>0</v>
      </c>
      <c r="K52" s="244" t="str">
        <f t="shared" si="33"/>
        <v>/ PC</v>
      </c>
      <c r="L52" s="245"/>
      <c r="M52" s="245"/>
      <c r="N52" s="245"/>
      <c r="O52" s="245"/>
      <c r="P52" s="245"/>
      <c r="Q52" s="344"/>
      <c r="R52" s="215">
        <v>1.1000000000000001</v>
      </c>
      <c r="S52" s="216">
        <f t="shared" si="34"/>
        <v>0</v>
      </c>
      <c r="U52" s="711"/>
      <c r="V52" s="713" t="s">
        <v>141</v>
      </c>
      <c r="W52" s="714"/>
      <c r="X52" s="715"/>
      <c r="Y52" s="714"/>
      <c r="Z52" s="341" t="s">
        <v>143</v>
      </c>
      <c r="AA52" s="342"/>
      <c r="AB52" s="342"/>
      <c r="AC52" s="343"/>
      <c r="AD52" s="246">
        <v>0.02</v>
      </c>
      <c r="AE52" s="247" t="s">
        <v>47</v>
      </c>
      <c r="AF52" s="335"/>
      <c r="AG52" s="245"/>
      <c r="AH52" s="245"/>
      <c r="AI52" s="245"/>
      <c r="AJ52" s="245"/>
      <c r="AK52" s="245"/>
      <c r="AL52" s="345">
        <v>0</v>
      </c>
      <c r="AM52" s="219">
        <v>0.02</v>
      </c>
      <c r="AN52" s="216">
        <f t="shared" si="30"/>
        <v>0</v>
      </c>
      <c r="AO52" s="82">
        <f t="shared" si="31"/>
        <v>0</v>
      </c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</row>
    <row r="53" spans="1:54" s="181" customFormat="1" ht="13">
      <c r="A53" s="711"/>
      <c r="B53" s="716">
        <f t="shared" si="32"/>
        <v>0</v>
      </c>
      <c r="C53" s="717"/>
      <c r="D53" s="698">
        <f t="shared" si="27"/>
        <v>0</v>
      </c>
      <c r="E53" s="718"/>
      <c r="F53" s="691" t="str">
        <f t="shared" si="28"/>
        <v>POLY BAG for STRAP</v>
      </c>
      <c r="G53" s="691"/>
      <c r="H53" s="691">
        <f t="shared" si="29"/>
        <v>0</v>
      </c>
      <c r="I53" s="691"/>
      <c r="J53" s="243">
        <f t="shared" si="35"/>
        <v>0</v>
      </c>
      <c r="K53" s="244" t="str">
        <f t="shared" si="33"/>
        <v>/ PC</v>
      </c>
      <c r="L53" s="245"/>
      <c r="M53" s="245"/>
      <c r="N53" s="245"/>
      <c r="O53" s="245"/>
      <c r="P53" s="245"/>
      <c r="Q53" s="344"/>
      <c r="R53" s="215">
        <v>1.1000000000000001</v>
      </c>
      <c r="S53" s="220">
        <f t="shared" si="34"/>
        <v>0</v>
      </c>
      <c r="U53" s="711"/>
      <c r="V53" s="713"/>
      <c r="W53" s="714"/>
      <c r="X53" s="715"/>
      <c r="Y53" s="714"/>
      <c r="Z53" s="341" t="s">
        <v>142</v>
      </c>
      <c r="AA53" s="342"/>
      <c r="AB53" s="342"/>
      <c r="AC53" s="343"/>
      <c r="AD53" s="246">
        <v>0.02</v>
      </c>
      <c r="AE53" s="247" t="s">
        <v>47</v>
      </c>
      <c r="AF53" s="330"/>
      <c r="AG53" s="245"/>
      <c r="AH53" s="245"/>
      <c r="AI53" s="245"/>
      <c r="AJ53" s="245"/>
      <c r="AK53" s="245"/>
      <c r="AL53" s="345">
        <v>0</v>
      </c>
      <c r="AM53" s="219">
        <v>0.02</v>
      </c>
      <c r="AN53" s="220">
        <f t="shared" si="30"/>
        <v>0</v>
      </c>
      <c r="AO53" s="82">
        <f t="shared" si="31"/>
        <v>0</v>
      </c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</row>
    <row r="54" spans="1:54" s="181" customFormat="1" ht="13">
      <c r="A54" s="711"/>
      <c r="B54" s="716">
        <f t="shared" si="32"/>
        <v>0</v>
      </c>
      <c r="C54" s="717"/>
      <c r="D54" s="698" t="str">
        <f t="shared" si="27"/>
        <v>?</v>
      </c>
      <c r="E54" s="718"/>
      <c r="F54" s="691" t="str">
        <f t="shared" si="28"/>
        <v>ALL CARTON STICKERS</v>
      </c>
      <c r="G54" s="691"/>
      <c r="H54" s="691">
        <f t="shared" si="29"/>
        <v>0</v>
      </c>
      <c r="I54" s="691"/>
      <c r="J54" s="243">
        <f t="shared" si="35"/>
        <v>1.0200000000000001E-2</v>
      </c>
      <c r="K54" s="244" t="str">
        <f t="shared" si="33"/>
        <v>/ PC</v>
      </c>
      <c r="L54" s="245"/>
      <c r="M54" s="245"/>
      <c r="N54" s="245"/>
      <c r="O54" s="245"/>
      <c r="P54" s="245"/>
      <c r="Q54" s="344"/>
      <c r="R54" s="215">
        <v>1.1000000000000001</v>
      </c>
      <c r="S54" s="223">
        <f t="shared" si="34"/>
        <v>1.1220000000000003E-2</v>
      </c>
      <c r="U54" s="711"/>
      <c r="V54" s="713"/>
      <c r="W54" s="714"/>
      <c r="X54" s="715" t="s">
        <v>103</v>
      </c>
      <c r="Y54" s="714"/>
      <c r="Z54" s="341" t="s">
        <v>58</v>
      </c>
      <c r="AA54" s="342"/>
      <c r="AB54" s="342"/>
      <c r="AC54" s="343"/>
      <c r="AD54" s="246">
        <v>0.01</v>
      </c>
      <c r="AE54" s="247" t="s">
        <v>47</v>
      </c>
      <c r="AF54" s="330"/>
      <c r="AG54" s="245"/>
      <c r="AH54" s="245"/>
      <c r="AI54" s="245"/>
      <c r="AJ54" s="245"/>
      <c r="AK54" s="245"/>
      <c r="AL54" s="345">
        <v>1</v>
      </c>
      <c r="AM54" s="219">
        <v>0.02</v>
      </c>
      <c r="AN54" s="223">
        <f t="shared" si="30"/>
        <v>1.0200000000000001E-2</v>
      </c>
      <c r="AO54" s="82">
        <f t="shared" si="31"/>
        <v>1.0200000000000018E-3</v>
      </c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</row>
    <row r="55" spans="1:54" s="181" customFormat="1" ht="13.5" thickBot="1">
      <c r="A55" s="712"/>
      <c r="B55" s="695">
        <f t="shared" si="32"/>
        <v>0</v>
      </c>
      <c r="C55" s="692"/>
      <c r="D55" s="692" t="str">
        <f t="shared" si="27"/>
        <v>FTY</v>
      </c>
      <c r="E55" s="692"/>
      <c r="F55" s="693" t="str">
        <f t="shared" si="28"/>
        <v>ALL BOXES</v>
      </c>
      <c r="G55" s="693"/>
      <c r="H55" s="693">
        <f t="shared" si="29"/>
        <v>0</v>
      </c>
      <c r="I55" s="693"/>
      <c r="J55" s="227">
        <f>AN55</f>
        <v>0</v>
      </c>
      <c r="K55" s="248" t="str">
        <f t="shared" si="33"/>
        <v>/ PC</v>
      </c>
      <c r="L55" s="249"/>
      <c r="M55" s="249"/>
      <c r="N55" s="249"/>
      <c r="O55" s="249"/>
      <c r="P55" s="249"/>
      <c r="Q55" s="230"/>
      <c r="R55" s="231">
        <v>1.1000000000000001</v>
      </c>
      <c r="S55" s="232">
        <f t="shared" si="34"/>
        <v>0</v>
      </c>
      <c r="U55" s="712"/>
      <c r="V55" s="364"/>
      <c r="W55" s="365"/>
      <c r="X55" s="817" t="s">
        <v>55</v>
      </c>
      <c r="Y55" s="818"/>
      <c r="Z55" s="366" t="s">
        <v>59</v>
      </c>
      <c r="AA55" s="367"/>
      <c r="AB55" s="367"/>
      <c r="AC55" s="368"/>
      <c r="AD55" s="369">
        <v>0</v>
      </c>
      <c r="AE55" s="250" t="s">
        <v>47</v>
      </c>
      <c r="AF55" s="331"/>
      <c r="AG55" s="249"/>
      <c r="AH55" s="249"/>
      <c r="AI55" s="249"/>
      <c r="AJ55" s="249"/>
      <c r="AK55" s="249"/>
      <c r="AL55" s="361">
        <v>1</v>
      </c>
      <c r="AM55" s="236">
        <v>0.02</v>
      </c>
      <c r="AN55" s="232">
        <f t="shared" si="30"/>
        <v>0</v>
      </c>
      <c r="AO55" s="82">
        <f t="shared" si="31"/>
        <v>0</v>
      </c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</row>
    <row r="56" spans="1:54" s="15" customFormat="1" ht="13.5" thickBot="1">
      <c r="A56" s="33"/>
      <c r="B56" s="33"/>
      <c r="C56" s="33"/>
      <c r="D56" s="33"/>
      <c r="E56" s="33"/>
      <c r="F56" s="33"/>
      <c r="G56" s="197"/>
      <c r="H56" s="197"/>
      <c r="I56" s="197"/>
      <c r="J56" s="197"/>
      <c r="K56" s="198"/>
      <c r="L56" s="251">
        <f>SUM(L48:L55)</f>
        <v>0</v>
      </c>
      <c r="M56" s="252"/>
      <c r="N56" s="251">
        <f>SUM(N48:N55)</f>
        <v>0</v>
      </c>
      <c r="O56" s="198"/>
      <c r="P56" s="198"/>
      <c r="Q56" s="198"/>
      <c r="R56" s="141" t="s">
        <v>39</v>
      </c>
      <c r="S56" s="237">
        <f>SUM(S48:S55)</f>
        <v>1.6830000000000005E-2</v>
      </c>
      <c r="U56" s="33"/>
      <c r="V56" s="33"/>
      <c r="W56" s="33"/>
      <c r="X56" s="33"/>
      <c r="Y56" s="33"/>
      <c r="Z56" s="33"/>
      <c r="AA56" s="197"/>
      <c r="AB56" s="197"/>
      <c r="AC56" s="197"/>
      <c r="AD56" s="197"/>
      <c r="AE56" s="198"/>
      <c r="AF56" s="198"/>
      <c r="AG56" s="198"/>
      <c r="AH56" s="198"/>
      <c r="AI56" s="198"/>
      <c r="AJ56" s="198"/>
      <c r="AK56" s="198"/>
      <c r="AL56" s="198"/>
      <c r="AM56" s="141" t="s">
        <v>39</v>
      </c>
      <c r="AN56" s="238">
        <f>SUM(AN48:AN55)</f>
        <v>1.5300000000000001E-2</v>
      </c>
      <c r="AO56" s="146">
        <f t="shared" si="31"/>
        <v>1.5300000000000036E-3</v>
      </c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</row>
    <row r="57" spans="1:54" s="15" customFormat="1" ht="13.5" thickBot="1">
      <c r="A57" s="253"/>
      <c r="B57" s="253"/>
      <c r="G57" s="33"/>
      <c r="H57" s="33"/>
      <c r="I57" s="33"/>
      <c r="J57" s="33"/>
      <c r="K57" s="26"/>
      <c r="L57" s="26"/>
      <c r="M57" s="26"/>
      <c r="N57" s="26"/>
      <c r="O57" s="26"/>
      <c r="P57" s="26"/>
      <c r="Q57" s="26"/>
      <c r="R57" s="141"/>
      <c r="S57" s="254"/>
      <c r="U57" s="253"/>
      <c r="V57" s="253"/>
      <c r="AA57" s="33"/>
      <c r="AB57" s="33"/>
      <c r="AC57" s="33"/>
      <c r="AD57" s="33"/>
      <c r="AE57" s="26"/>
      <c r="AF57" s="26"/>
      <c r="AG57" s="26"/>
      <c r="AH57" s="26"/>
      <c r="AI57" s="26"/>
      <c r="AJ57" s="26"/>
      <c r="AK57" s="26"/>
      <c r="AL57" s="26"/>
      <c r="AM57" s="141"/>
      <c r="AN57" s="150">
        <f>AN56/AN66</f>
        <v>4.1467581481999388E-3</v>
      </c>
      <c r="AO57" s="151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</row>
    <row r="58" spans="1:54" s="52" customFormat="1" ht="12.75" customHeight="1" thickBot="1">
      <c r="A58" s="704" t="s">
        <v>60</v>
      </c>
      <c r="B58" s="707" t="s">
        <v>41</v>
      </c>
      <c r="C58" s="687"/>
      <c r="D58" s="687"/>
      <c r="E58" s="686" t="s">
        <v>15</v>
      </c>
      <c r="F58" s="687"/>
      <c r="G58" s="687"/>
      <c r="H58" s="687"/>
      <c r="I58" s="694"/>
      <c r="J58" s="686" t="s">
        <v>43</v>
      </c>
      <c r="K58" s="687"/>
      <c r="L58" s="355"/>
      <c r="M58" s="356"/>
      <c r="N58" s="356"/>
      <c r="O58" s="356"/>
      <c r="P58" s="356"/>
      <c r="Q58" s="356"/>
      <c r="R58" s="255" t="s">
        <v>44</v>
      </c>
      <c r="S58" s="152" t="s">
        <v>32</v>
      </c>
      <c r="U58" s="708" t="s">
        <v>60</v>
      </c>
      <c r="V58" s="707" t="s">
        <v>41</v>
      </c>
      <c r="W58" s="687"/>
      <c r="X58" s="687"/>
      <c r="Y58" s="686" t="s">
        <v>15</v>
      </c>
      <c r="Z58" s="687"/>
      <c r="AA58" s="687"/>
      <c r="AB58" s="687"/>
      <c r="AC58" s="694"/>
      <c r="AD58" s="686" t="s">
        <v>43</v>
      </c>
      <c r="AE58" s="687"/>
      <c r="AF58" s="356"/>
      <c r="AG58" s="355"/>
      <c r="AH58" s="356"/>
      <c r="AI58" s="356"/>
      <c r="AJ58" s="356"/>
      <c r="AK58" s="356"/>
      <c r="AL58" s="356"/>
      <c r="AM58" s="255" t="s">
        <v>44</v>
      </c>
      <c r="AN58" s="152" t="s">
        <v>32</v>
      </c>
      <c r="AO58" s="153"/>
    </row>
    <row r="59" spans="1:54" s="15" customFormat="1" ht="13">
      <c r="A59" s="705"/>
      <c r="B59" s="688" t="s">
        <v>60</v>
      </c>
      <c r="C59" s="689"/>
      <c r="D59" s="689"/>
      <c r="E59" s="690" t="s">
        <v>61</v>
      </c>
      <c r="F59" s="690"/>
      <c r="G59" s="690"/>
      <c r="H59" s="690"/>
      <c r="I59" s="690"/>
      <c r="J59" s="256">
        <f>AN59</f>
        <v>1.91</v>
      </c>
      <c r="K59" s="257" t="s">
        <v>62</v>
      </c>
      <c r="L59" s="258">
        <v>999</v>
      </c>
      <c r="M59" s="156"/>
      <c r="N59" s="156"/>
      <c r="O59" s="156"/>
      <c r="P59" s="156"/>
      <c r="Q59" s="156"/>
      <c r="R59" s="259">
        <v>1.1000000000000001</v>
      </c>
      <c r="S59" s="72">
        <f>J59*R59</f>
        <v>2.101</v>
      </c>
      <c r="U59" s="709"/>
      <c r="V59" s="688" t="s">
        <v>60</v>
      </c>
      <c r="W59" s="689"/>
      <c r="X59" s="689"/>
      <c r="Y59" s="690" t="s">
        <v>61</v>
      </c>
      <c r="Z59" s="690"/>
      <c r="AA59" s="690"/>
      <c r="AB59" s="690"/>
      <c r="AC59" s="690"/>
      <c r="AD59" s="260">
        <v>1.91</v>
      </c>
      <c r="AE59" s="257" t="s">
        <v>62</v>
      </c>
      <c r="AF59" s="332"/>
      <c r="AG59" s="261"/>
      <c r="AH59" s="262"/>
      <c r="AI59" s="263"/>
      <c r="AJ59" s="264"/>
      <c r="AK59" s="264"/>
      <c r="AL59" s="156"/>
      <c r="AM59" s="259">
        <v>1</v>
      </c>
      <c r="AN59" s="81">
        <f>AD59*AM59</f>
        <v>1.91</v>
      </c>
      <c r="AO59" s="82">
        <f>S59-AN59</f>
        <v>0.19100000000000006</v>
      </c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</row>
    <row r="60" spans="1:54" s="15" customFormat="1" ht="13">
      <c r="A60" s="705"/>
      <c r="B60" s="696"/>
      <c r="C60" s="697"/>
      <c r="D60" s="698"/>
      <c r="E60" s="691" t="s">
        <v>63</v>
      </c>
      <c r="F60" s="691"/>
      <c r="G60" s="691"/>
      <c r="H60" s="691"/>
      <c r="I60" s="691"/>
      <c r="J60" s="265">
        <v>0.32</v>
      </c>
      <c r="K60" s="183" t="s">
        <v>62</v>
      </c>
      <c r="L60" s="266"/>
      <c r="M60" s="267">
        <f>J60/S66</f>
        <v>7.3554033707070102E-2</v>
      </c>
      <c r="N60" s="183"/>
      <c r="O60" s="183"/>
      <c r="P60" s="183"/>
      <c r="Q60" s="183"/>
      <c r="R60" s="268">
        <v>1</v>
      </c>
      <c r="S60" s="122">
        <f>J60*R60</f>
        <v>0.32</v>
      </c>
      <c r="U60" s="709"/>
      <c r="V60" s="696"/>
      <c r="W60" s="697"/>
      <c r="X60" s="698"/>
      <c r="Y60" s="691" t="s">
        <v>64</v>
      </c>
      <c r="Z60" s="691"/>
      <c r="AA60" s="691"/>
      <c r="AB60" s="691"/>
      <c r="AC60" s="691"/>
      <c r="AD60" s="269">
        <f>VLOOKUP($AB$4,AQ3:AR7,2,FALSE)</f>
        <v>0</v>
      </c>
      <c r="AE60" s="183" t="s">
        <v>62</v>
      </c>
      <c r="AF60" s="183"/>
      <c r="AG60" s="270"/>
      <c r="AH60" s="271"/>
      <c r="AI60" s="183"/>
      <c r="AJ60" s="183"/>
      <c r="AK60" s="183"/>
      <c r="AL60" s="183"/>
      <c r="AM60" s="268">
        <v>1</v>
      </c>
      <c r="AN60" s="186">
        <f>AD60*AM60</f>
        <v>0</v>
      </c>
      <c r="AO60" s="8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</row>
    <row r="61" spans="1:54" s="15" customFormat="1" ht="13">
      <c r="A61" s="705"/>
      <c r="B61" s="696"/>
      <c r="C61" s="697"/>
      <c r="D61" s="698"/>
      <c r="E61" s="691" t="s">
        <v>65</v>
      </c>
      <c r="F61" s="691"/>
      <c r="G61" s="691"/>
      <c r="H61" s="691"/>
      <c r="I61" s="691"/>
      <c r="J61" s="265">
        <v>0.05</v>
      </c>
      <c r="K61" s="183" t="s">
        <v>62</v>
      </c>
      <c r="L61" s="272"/>
      <c r="M61" s="183"/>
      <c r="N61" s="183"/>
      <c r="O61" s="183"/>
      <c r="P61" s="183"/>
      <c r="Q61" s="183"/>
      <c r="R61" s="268">
        <v>1</v>
      </c>
      <c r="S61" s="122">
        <f>J61*R61</f>
        <v>0.05</v>
      </c>
      <c r="U61" s="709"/>
      <c r="V61" s="696"/>
      <c r="W61" s="697"/>
      <c r="X61" s="698"/>
      <c r="Y61" s="691" t="s">
        <v>66</v>
      </c>
      <c r="Z61" s="691"/>
      <c r="AA61" s="691"/>
      <c r="AB61" s="691"/>
      <c r="AC61" s="691"/>
      <c r="AD61" s="273">
        <v>2.5000000000000001E-2</v>
      </c>
      <c r="AE61" s="183" t="s">
        <v>62</v>
      </c>
      <c r="AF61" s="183"/>
      <c r="AG61" s="274"/>
      <c r="AH61" s="183"/>
      <c r="AI61" s="183"/>
      <c r="AJ61" s="183"/>
      <c r="AK61" s="183"/>
      <c r="AL61" s="183"/>
      <c r="AM61" s="268">
        <v>1</v>
      </c>
      <c r="AN61" s="275">
        <f>AN67*AD61</f>
        <v>0.10876357959999999</v>
      </c>
      <c r="AO61" s="82">
        <f>S60-AN61-AN60</f>
        <v>0.21123642040000001</v>
      </c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</row>
    <row r="62" spans="1:54" s="15" customFormat="1" ht="13.5">
      <c r="A62" s="705"/>
      <c r="B62" s="696"/>
      <c r="C62" s="697"/>
      <c r="D62" s="698"/>
      <c r="E62" s="699" t="s">
        <v>107</v>
      </c>
      <c r="F62" s="699"/>
      <c r="G62" s="699"/>
      <c r="H62" s="699"/>
      <c r="I62" s="699"/>
      <c r="J62" s="265">
        <v>0.05</v>
      </c>
      <c r="K62" s="183"/>
      <c r="L62" s="276"/>
      <c r="M62" s="165"/>
      <c r="N62" s="165"/>
      <c r="O62" s="165"/>
      <c r="P62" s="165"/>
      <c r="Q62" s="165"/>
      <c r="R62" s="277">
        <v>1</v>
      </c>
      <c r="S62" s="122">
        <f>J62*R62</f>
        <v>0.05</v>
      </c>
      <c r="U62" s="709"/>
      <c r="V62" s="696"/>
      <c r="W62" s="697"/>
      <c r="X62" s="698"/>
      <c r="Y62" s="691" t="s">
        <v>67</v>
      </c>
      <c r="Z62" s="691"/>
      <c r="AA62" s="691"/>
      <c r="AB62" s="691"/>
      <c r="AC62" s="691"/>
      <c r="AD62" s="278">
        <f>AJ16+0.01+0.02</f>
        <v>7.2367369692464933E-2</v>
      </c>
      <c r="AE62" s="183" t="s">
        <v>62</v>
      </c>
      <c r="AF62" s="165"/>
      <c r="AG62" s="276"/>
      <c r="AH62" s="165"/>
      <c r="AI62" s="165"/>
      <c r="AJ62" s="165"/>
      <c r="AK62" s="165"/>
      <c r="AL62" s="165"/>
      <c r="AM62" s="277">
        <v>0</v>
      </c>
      <c r="AN62" s="275">
        <f>AD62*AM62</f>
        <v>0</v>
      </c>
      <c r="AO62" s="82">
        <f>S61-AN62</f>
        <v>0.05</v>
      </c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</row>
    <row r="63" spans="1:54" s="15" customFormat="1" ht="13.5" thickBot="1">
      <c r="A63" s="706"/>
      <c r="B63" s="700"/>
      <c r="C63" s="701"/>
      <c r="D63" s="702"/>
      <c r="E63" s="703"/>
      <c r="F63" s="703"/>
      <c r="G63" s="703"/>
      <c r="H63" s="703"/>
      <c r="I63" s="703"/>
      <c r="J63" s="279"/>
      <c r="K63" s="280"/>
      <c r="L63" s="281"/>
      <c r="M63" s="280"/>
      <c r="N63" s="280"/>
      <c r="O63" s="280"/>
      <c r="P63" s="280"/>
      <c r="Q63" s="280"/>
      <c r="R63" s="231"/>
      <c r="S63" s="134"/>
      <c r="U63" s="710"/>
      <c r="V63" s="700"/>
      <c r="W63" s="701"/>
      <c r="X63" s="702"/>
      <c r="Y63" s="703"/>
      <c r="Z63" s="703"/>
      <c r="AA63" s="703"/>
      <c r="AB63" s="703"/>
      <c r="AC63" s="703"/>
      <c r="AD63" s="334"/>
      <c r="AE63" s="280"/>
      <c r="AF63" s="280"/>
      <c r="AG63" s="281"/>
      <c r="AH63" s="280"/>
      <c r="AI63" s="280"/>
      <c r="AJ63" s="280"/>
      <c r="AK63" s="280"/>
      <c r="AL63" s="280"/>
      <c r="AM63" s="231"/>
      <c r="AN63" s="140">
        <f>AN67*AD63</f>
        <v>0</v>
      </c>
      <c r="AO63" s="82">
        <f>S63-AN63</f>
        <v>0</v>
      </c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</row>
    <row r="64" spans="1:54" s="15" customFormat="1" ht="13.5" thickBot="1">
      <c r="A64" s="33"/>
      <c r="B64" s="33"/>
      <c r="C64" s="33"/>
      <c r="D64" s="33"/>
      <c r="E64" s="33"/>
      <c r="F64" s="33"/>
      <c r="K64" s="13"/>
      <c r="L64" s="13"/>
      <c r="M64" s="13"/>
      <c r="N64" s="13"/>
      <c r="O64" s="13"/>
      <c r="P64" s="13"/>
      <c r="Q64" s="13"/>
      <c r="R64" s="141" t="s">
        <v>39</v>
      </c>
      <c r="S64" s="282">
        <f>SUM(S59:S63)</f>
        <v>2.5209999999999995</v>
      </c>
      <c r="U64" s="33"/>
      <c r="V64" s="33"/>
      <c r="W64" s="33"/>
      <c r="X64" s="33"/>
      <c r="Y64" s="33"/>
      <c r="Z64" s="33"/>
      <c r="AE64" s="13"/>
      <c r="AF64" s="13"/>
      <c r="AG64" s="13"/>
      <c r="AH64" s="13"/>
      <c r="AI64" s="13"/>
      <c r="AJ64" s="13"/>
      <c r="AK64" s="13"/>
      <c r="AL64" s="13"/>
      <c r="AM64" s="141" t="s">
        <v>39</v>
      </c>
      <c r="AN64" s="283">
        <f>SUM(AN59:AN63)</f>
        <v>2.0187635795999999</v>
      </c>
      <c r="AO64" s="146">
        <f>S64-AN64</f>
        <v>0.50223642039999961</v>
      </c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</row>
    <row r="65" spans="1:54" s="15" customFormat="1" ht="13">
      <c r="A65" s="33"/>
      <c r="F65" s="33"/>
      <c r="G65" s="33"/>
      <c r="H65" s="33"/>
      <c r="I65" s="33"/>
      <c r="K65" s="13"/>
      <c r="L65" s="13"/>
      <c r="M65" s="13"/>
      <c r="N65" s="13"/>
      <c r="O65" s="13"/>
      <c r="P65" s="13"/>
      <c r="Q65" s="13"/>
      <c r="R65" s="284"/>
      <c r="S65" s="285"/>
      <c r="U65" s="33"/>
      <c r="Z65" s="33"/>
      <c r="AA65" s="33"/>
      <c r="AB65" s="33"/>
      <c r="AC65" s="33"/>
      <c r="AE65" s="13"/>
      <c r="AF65" s="13"/>
      <c r="AG65" s="13"/>
      <c r="AH65" s="13"/>
      <c r="AI65" s="13"/>
      <c r="AJ65" s="13"/>
      <c r="AK65" s="13"/>
      <c r="AL65" s="13"/>
      <c r="AM65" s="284"/>
      <c r="AN65" s="150">
        <f>AN64/AN66</f>
        <v>0.54714538058794604</v>
      </c>
      <c r="AO65" s="151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</row>
    <row r="66" spans="1:54" s="15" customFormat="1" ht="13.5" thickBot="1">
      <c r="K66" s="13"/>
      <c r="L66" s="13"/>
      <c r="M66" s="13"/>
      <c r="N66" s="13"/>
      <c r="O66" s="13"/>
      <c r="P66" s="13"/>
      <c r="Q66" s="13"/>
      <c r="R66" s="286" t="s">
        <v>68</v>
      </c>
      <c r="S66" s="287">
        <f>SUM(S16,S34,S45,S56,S64)</f>
        <v>4.3505431839999993</v>
      </c>
      <c r="AE66" s="13"/>
      <c r="AF66" s="13"/>
      <c r="AG66" s="13"/>
      <c r="AH66" s="13"/>
      <c r="AI66" s="288" t="s">
        <v>69</v>
      </c>
      <c r="AJ66" s="289">
        <f>AN67-AN66</f>
        <v>0.66091397168590271</v>
      </c>
      <c r="AK66" s="290">
        <f>AJ66/AN67</f>
        <v>0.15191527672143268</v>
      </c>
      <c r="AL66" s="13"/>
      <c r="AM66" s="286" t="s">
        <v>70</v>
      </c>
      <c r="AN66" s="287">
        <f>SUM(AN16,AN34,AN45,AN56,AN64)</f>
        <v>3.6896292123140966</v>
      </c>
      <c r="AO66" s="287" t="s">
        <v>151</v>
      </c>
      <c r="AP66" s="287"/>
      <c r="AQ66" s="287" t="s">
        <v>152</v>
      </c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</row>
    <row r="67" spans="1:54" s="15" customFormat="1" ht="13.5" thickBot="1">
      <c r="R67" s="292"/>
      <c r="S67" s="293"/>
      <c r="AM67" s="286" t="s">
        <v>68</v>
      </c>
      <c r="AN67" s="287">
        <f>S66</f>
        <v>4.3505431839999993</v>
      </c>
      <c r="AO67" s="287">
        <v>3.9</v>
      </c>
      <c r="AP67" s="287"/>
      <c r="AQ67" s="287">
        <f>AN67-AO67</f>
        <v>0.45054318399999937</v>
      </c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</row>
    <row r="68" spans="1:54" s="15" customFormat="1" ht="13.5" thickBot="1">
      <c r="K68" s="13"/>
      <c r="L68" s="13"/>
      <c r="M68" s="13"/>
      <c r="N68" s="13"/>
      <c r="O68" s="13"/>
      <c r="P68" s="13"/>
      <c r="Q68" s="13"/>
      <c r="R68" s="294" t="s">
        <v>71</v>
      </c>
      <c r="S68" s="289"/>
      <c r="V68" s="295"/>
      <c r="AE68" s="13"/>
      <c r="AF68" s="13"/>
      <c r="AG68" s="13"/>
      <c r="AH68" s="13"/>
      <c r="AI68" s="13"/>
      <c r="AJ68" s="13"/>
      <c r="AK68" s="13"/>
      <c r="AM68" s="288" t="s">
        <v>72</v>
      </c>
      <c r="AN68" s="296">
        <v>0.249</v>
      </c>
      <c r="AO68" s="291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</row>
    <row r="69" spans="1:54" s="15" customFormat="1" ht="13.5" thickBot="1">
      <c r="AM69" s="288" t="s">
        <v>73</v>
      </c>
      <c r="AN69" s="287">
        <f>AN70*0.1</f>
        <v>0</v>
      </c>
      <c r="AO69" s="297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</row>
    <row r="70" spans="1:54" s="15" customFormat="1" ht="13.5" thickBot="1">
      <c r="AM70" s="286" t="s">
        <v>74</v>
      </c>
      <c r="AN70" s="287"/>
      <c r="AO70" s="291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</row>
    <row r="71" spans="1:54" s="15" customFormat="1" ht="13.5" thickBot="1">
      <c r="AM71" s="288" t="s">
        <v>75</v>
      </c>
      <c r="AN71" s="296" t="e">
        <f>(AN70-(AN67+(AN67*AN68)+0.1+AN69))/AN70</f>
        <v>#DIV/0!</v>
      </c>
      <c r="AO71" s="18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</row>
    <row r="72" spans="1:54" s="15" customFormat="1" ht="13"/>
    <row r="73" spans="1:54" s="15" customFormat="1" ht="13"/>
    <row r="74" spans="1:54" s="15" customFormat="1" ht="13"/>
    <row r="75" spans="1:54" s="15" customFormat="1" ht="13"/>
    <row r="76" spans="1:54" s="15" customFormat="1" ht="13"/>
    <row r="77" spans="1:54" s="15" customFormat="1" ht="13"/>
    <row r="78" spans="1:54" s="15" customFormat="1" ht="13"/>
    <row r="79" spans="1:54" s="15" customFormat="1" ht="13"/>
    <row r="80" spans="1:54" s="15" customFormat="1" ht="13"/>
    <row r="81" spans="11:41" s="15" customFormat="1" ht="13"/>
    <row r="82" spans="11:41" s="15" customFormat="1" ht="13"/>
    <row r="83" spans="11:41" s="15" customFormat="1" ht="13"/>
    <row r="84" spans="11:41" s="15" customFormat="1" ht="13"/>
    <row r="85" spans="11:41" s="15" customFormat="1" ht="13"/>
    <row r="86" spans="11:41" s="15" customFormat="1" ht="13"/>
    <row r="87" spans="11:41" s="15" customFormat="1" ht="13"/>
    <row r="88" spans="11:41" s="15" customFormat="1" ht="13"/>
    <row r="89" spans="11:41" s="15" customFormat="1" ht="13">
      <c r="AO89" s="298"/>
    </row>
    <row r="90" spans="11:41" s="15" customFormat="1" ht="13">
      <c r="AO90" s="298"/>
    </row>
    <row r="91" spans="11:41" s="15" customFormat="1" ht="13">
      <c r="AO91" s="298"/>
    </row>
    <row r="92" spans="11:41" s="15" customFormat="1" ht="13">
      <c r="AO92" s="298"/>
    </row>
    <row r="93" spans="11:41" s="15" customFormat="1" ht="13">
      <c r="AO93" s="298"/>
    </row>
    <row r="94" spans="11:41" s="15" customFormat="1" ht="13">
      <c r="AO94" s="298"/>
    </row>
    <row r="95" spans="11:41" ht="13">
      <c r="K95" s="5"/>
      <c r="L95" s="5"/>
      <c r="M95" s="5"/>
      <c r="N95" s="5"/>
      <c r="O95" s="5"/>
      <c r="P95" s="5"/>
      <c r="Q95" s="5"/>
      <c r="R95" s="5"/>
      <c r="S95" s="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298"/>
    </row>
    <row r="96" spans="11:41" ht="13">
      <c r="K96" s="5"/>
      <c r="L96" s="5"/>
      <c r="M96" s="5"/>
      <c r="N96" s="5"/>
      <c r="O96" s="5"/>
      <c r="P96" s="5"/>
      <c r="Q96" s="5"/>
      <c r="R96" s="5"/>
      <c r="S96" s="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298"/>
    </row>
    <row r="97" spans="11:41" ht="13">
      <c r="K97" s="5"/>
      <c r="L97" s="5"/>
      <c r="M97" s="5"/>
      <c r="N97" s="5"/>
      <c r="O97" s="5"/>
      <c r="P97" s="5"/>
      <c r="Q97" s="5"/>
      <c r="R97" s="5"/>
      <c r="S97" s="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298"/>
    </row>
    <row r="98" spans="11:41" ht="13">
      <c r="K98" s="5"/>
      <c r="L98" s="5"/>
      <c r="M98" s="5"/>
      <c r="N98" s="5"/>
      <c r="O98" s="5"/>
      <c r="P98" s="5"/>
      <c r="Q98" s="5"/>
      <c r="R98" s="5"/>
      <c r="S98" s="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298"/>
    </row>
    <row r="99" spans="11:41" ht="13">
      <c r="K99" s="5"/>
      <c r="L99" s="5"/>
      <c r="M99" s="5"/>
      <c r="N99" s="5"/>
      <c r="O99" s="5"/>
      <c r="P99" s="5"/>
      <c r="Q99" s="5"/>
      <c r="R99" s="5"/>
      <c r="S99" s="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298"/>
    </row>
    <row r="100" spans="11:41" ht="13">
      <c r="K100" s="5"/>
      <c r="L100" s="5"/>
      <c r="M100" s="5"/>
      <c r="N100" s="5"/>
      <c r="O100" s="5"/>
      <c r="P100" s="5"/>
      <c r="Q100" s="5"/>
      <c r="R100" s="5"/>
      <c r="S100" s="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298"/>
    </row>
    <row r="101" spans="11:41" ht="13">
      <c r="K101" s="5"/>
      <c r="L101" s="5"/>
      <c r="M101" s="5"/>
      <c r="N101" s="5"/>
      <c r="O101" s="5"/>
      <c r="P101" s="5"/>
      <c r="Q101" s="5"/>
      <c r="R101" s="5"/>
      <c r="S101" s="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298"/>
    </row>
    <row r="102" spans="11:41">
      <c r="K102" s="5"/>
      <c r="L102" s="5"/>
      <c r="M102" s="5"/>
      <c r="N102" s="5"/>
      <c r="O102" s="5"/>
      <c r="P102" s="5"/>
      <c r="Q102" s="5"/>
      <c r="R102" s="5"/>
      <c r="S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298"/>
    </row>
    <row r="103" spans="11:41">
      <c r="K103" s="5"/>
      <c r="L103" s="5"/>
      <c r="M103" s="5"/>
      <c r="N103" s="5"/>
      <c r="O103" s="5"/>
      <c r="P103" s="5"/>
      <c r="Q103" s="5"/>
      <c r="R103" s="5"/>
      <c r="S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298"/>
    </row>
    <row r="104" spans="11:41">
      <c r="K104" s="5"/>
      <c r="L104" s="5"/>
      <c r="M104" s="5"/>
      <c r="N104" s="5"/>
      <c r="O104" s="5"/>
      <c r="P104" s="5"/>
      <c r="Q104" s="5"/>
      <c r="R104" s="5"/>
      <c r="S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298"/>
    </row>
    <row r="105" spans="11:41">
      <c r="K105" s="5"/>
      <c r="L105" s="5"/>
      <c r="M105" s="5"/>
      <c r="N105" s="5"/>
      <c r="O105" s="5"/>
      <c r="P105" s="5"/>
      <c r="Q105" s="5"/>
      <c r="R105" s="5"/>
      <c r="S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298"/>
    </row>
    <row r="106" spans="11:41">
      <c r="K106" s="5"/>
      <c r="L106" s="5"/>
      <c r="M106" s="5"/>
      <c r="N106" s="5"/>
      <c r="O106" s="5"/>
      <c r="P106" s="5"/>
      <c r="Q106" s="5"/>
      <c r="R106" s="5"/>
      <c r="S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298"/>
    </row>
    <row r="107" spans="11:41">
      <c r="K107" s="5"/>
      <c r="L107" s="5"/>
      <c r="M107" s="5"/>
      <c r="N107" s="5"/>
      <c r="O107" s="5"/>
      <c r="P107" s="5"/>
      <c r="Q107" s="5"/>
      <c r="R107" s="5"/>
      <c r="S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298"/>
    </row>
    <row r="108" spans="11:41">
      <c r="K108" s="5"/>
      <c r="L108" s="5"/>
      <c r="M108" s="5"/>
      <c r="N108" s="5"/>
      <c r="O108" s="5"/>
      <c r="P108" s="5"/>
      <c r="Q108" s="5"/>
      <c r="R108" s="5"/>
      <c r="S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298"/>
    </row>
  </sheetData>
  <mergeCells count="249">
    <mergeCell ref="V63:X63"/>
    <mergeCell ref="Y63:AC63"/>
    <mergeCell ref="B60:D60"/>
    <mergeCell ref="E60:I60"/>
    <mergeCell ref="V60:X60"/>
    <mergeCell ref="Y60:AC60"/>
    <mergeCell ref="B61:D61"/>
    <mergeCell ref="E61:I61"/>
    <mergeCell ref="V61:X61"/>
    <mergeCell ref="Y61:AC61"/>
    <mergeCell ref="AD58:AE58"/>
    <mergeCell ref="B59:D59"/>
    <mergeCell ref="E59:I59"/>
    <mergeCell ref="V59:X59"/>
    <mergeCell ref="Y59:AC59"/>
    <mergeCell ref="B55:C55"/>
    <mergeCell ref="D55:E55"/>
    <mergeCell ref="F55:I55"/>
    <mergeCell ref="X55:Y55"/>
    <mergeCell ref="A58:A63"/>
    <mergeCell ref="B58:D58"/>
    <mergeCell ref="E58:I58"/>
    <mergeCell ref="J58:K58"/>
    <mergeCell ref="U58:U63"/>
    <mergeCell ref="V58:X58"/>
    <mergeCell ref="B53:C53"/>
    <mergeCell ref="D53:E53"/>
    <mergeCell ref="F53:I53"/>
    <mergeCell ref="V53:W53"/>
    <mergeCell ref="X53:Y53"/>
    <mergeCell ref="B54:C54"/>
    <mergeCell ref="D54:E54"/>
    <mergeCell ref="F54:I54"/>
    <mergeCell ref="V54:W54"/>
    <mergeCell ref="X54:Y54"/>
    <mergeCell ref="A47:A55"/>
    <mergeCell ref="Y58:AC58"/>
    <mergeCell ref="B62:D62"/>
    <mergeCell ref="E62:I62"/>
    <mergeCell ref="V62:X62"/>
    <mergeCell ref="Y62:AC62"/>
    <mergeCell ref="B63:D63"/>
    <mergeCell ref="E63:I63"/>
    <mergeCell ref="F50:I50"/>
    <mergeCell ref="V50:W50"/>
    <mergeCell ref="X50:Y50"/>
    <mergeCell ref="B51:C51"/>
    <mergeCell ref="D51:E51"/>
    <mergeCell ref="F51:I51"/>
    <mergeCell ref="V51:W51"/>
    <mergeCell ref="X51:Y51"/>
    <mergeCell ref="B52:C52"/>
    <mergeCell ref="D52:E52"/>
    <mergeCell ref="F52:I52"/>
    <mergeCell ref="V52:W52"/>
    <mergeCell ref="X52:Y52"/>
    <mergeCell ref="J47:K47"/>
    <mergeCell ref="U47:U55"/>
    <mergeCell ref="V47:W47"/>
    <mergeCell ref="X47:Y47"/>
    <mergeCell ref="Z47:AC47"/>
    <mergeCell ref="AD47:AE47"/>
    <mergeCell ref="V48:W48"/>
    <mergeCell ref="X48:Y48"/>
    <mergeCell ref="B44:C44"/>
    <mergeCell ref="D44:E44"/>
    <mergeCell ref="F44:I44"/>
    <mergeCell ref="B47:C47"/>
    <mergeCell ref="D47:E47"/>
    <mergeCell ref="F47:I47"/>
    <mergeCell ref="B48:C48"/>
    <mergeCell ref="D48:E48"/>
    <mergeCell ref="F48:I48"/>
    <mergeCell ref="B49:C49"/>
    <mergeCell ref="D49:E49"/>
    <mergeCell ref="F49:I49"/>
    <mergeCell ref="V49:W49"/>
    <mergeCell ref="X49:Y49"/>
    <mergeCell ref="B50:C50"/>
    <mergeCell ref="D50:E50"/>
    <mergeCell ref="X40:Y40"/>
    <mergeCell ref="B41:C41"/>
    <mergeCell ref="D41:E41"/>
    <mergeCell ref="F41:I41"/>
    <mergeCell ref="V41:W41"/>
    <mergeCell ref="X41:Y41"/>
    <mergeCell ref="V38:W38"/>
    <mergeCell ref="X38:Y38"/>
    <mergeCell ref="B39:C39"/>
    <mergeCell ref="D39:E39"/>
    <mergeCell ref="F39:I39"/>
    <mergeCell ref="V39:W39"/>
    <mergeCell ref="X39:Y39"/>
    <mergeCell ref="D40:E40"/>
    <mergeCell ref="F40:I40"/>
    <mergeCell ref="V40:W40"/>
    <mergeCell ref="V36:W36"/>
    <mergeCell ref="X36:Y36"/>
    <mergeCell ref="Z36:AC36"/>
    <mergeCell ref="AD36:AE36"/>
    <mergeCell ref="B37:C37"/>
    <mergeCell ref="D37:E37"/>
    <mergeCell ref="F37:I37"/>
    <mergeCell ref="V37:W37"/>
    <mergeCell ref="X37:Y37"/>
    <mergeCell ref="A36:A44"/>
    <mergeCell ref="B36:C36"/>
    <mergeCell ref="D36:E36"/>
    <mergeCell ref="F36:I36"/>
    <mergeCell ref="J36:K36"/>
    <mergeCell ref="U36:U44"/>
    <mergeCell ref="B38:C38"/>
    <mergeCell ref="D38:E38"/>
    <mergeCell ref="F38:I38"/>
    <mergeCell ref="B40:C40"/>
    <mergeCell ref="B42:C42"/>
    <mergeCell ref="D42:E42"/>
    <mergeCell ref="F42:I42"/>
    <mergeCell ref="B43:C43"/>
    <mergeCell ref="D43:E43"/>
    <mergeCell ref="F43:I43"/>
    <mergeCell ref="Z33:AC33"/>
    <mergeCell ref="V30:W30"/>
    <mergeCell ref="B31:C31"/>
    <mergeCell ref="D31:E31"/>
    <mergeCell ref="F31:I31"/>
    <mergeCell ref="V31:W31"/>
    <mergeCell ref="B32:C32"/>
    <mergeCell ref="D32:E32"/>
    <mergeCell ref="F32:I32"/>
    <mergeCell ref="V32:W32"/>
    <mergeCell ref="F27:I27"/>
    <mergeCell ref="B28:C28"/>
    <mergeCell ref="D28:E28"/>
    <mergeCell ref="F28:I28"/>
    <mergeCell ref="B33:C33"/>
    <mergeCell ref="D33:E33"/>
    <mergeCell ref="F33:I33"/>
    <mergeCell ref="V33:W33"/>
    <mergeCell ref="X33:Y33"/>
    <mergeCell ref="V26:W26"/>
    <mergeCell ref="X26:Y26"/>
    <mergeCell ref="Z26:AC26"/>
    <mergeCell ref="B25:C25"/>
    <mergeCell ref="D25:E25"/>
    <mergeCell ref="F25:I25"/>
    <mergeCell ref="V25:W25"/>
    <mergeCell ref="X25:Y25"/>
    <mergeCell ref="Z25:AC25"/>
    <mergeCell ref="V24:W24"/>
    <mergeCell ref="X24:Y24"/>
    <mergeCell ref="Z24:AC24"/>
    <mergeCell ref="D22:E22"/>
    <mergeCell ref="F22:I22"/>
    <mergeCell ref="V22:W22"/>
    <mergeCell ref="X22:Y22"/>
    <mergeCell ref="B23:C23"/>
    <mergeCell ref="D23:E23"/>
    <mergeCell ref="F23:I23"/>
    <mergeCell ref="V23:W23"/>
    <mergeCell ref="X23:Y23"/>
    <mergeCell ref="V20:W20"/>
    <mergeCell ref="X20:Y20"/>
    <mergeCell ref="Z20:AC20"/>
    <mergeCell ref="B21:C21"/>
    <mergeCell ref="D21:E21"/>
    <mergeCell ref="F21:I21"/>
    <mergeCell ref="V21:W21"/>
    <mergeCell ref="X21:Y21"/>
    <mergeCell ref="Z21:AC21"/>
    <mergeCell ref="V18:W18"/>
    <mergeCell ref="X18:Y18"/>
    <mergeCell ref="Z18:AC18"/>
    <mergeCell ref="AD18:AE18"/>
    <mergeCell ref="B19:C19"/>
    <mergeCell ref="D19:E19"/>
    <mergeCell ref="F19:I19"/>
    <mergeCell ref="V19:W19"/>
    <mergeCell ref="X19:Y19"/>
    <mergeCell ref="Z19:AC19"/>
    <mergeCell ref="A18:A33"/>
    <mergeCell ref="B18:C18"/>
    <mergeCell ref="D18:E18"/>
    <mergeCell ref="F18:I18"/>
    <mergeCell ref="J18:K18"/>
    <mergeCell ref="U18:U33"/>
    <mergeCell ref="B20:C20"/>
    <mergeCell ref="D20:E20"/>
    <mergeCell ref="F20:I20"/>
    <mergeCell ref="B22:C22"/>
    <mergeCell ref="B24:C24"/>
    <mergeCell ref="D24:E24"/>
    <mergeCell ref="F24:I24"/>
    <mergeCell ref="B26:C26"/>
    <mergeCell ref="D26:E26"/>
    <mergeCell ref="F26:I26"/>
    <mergeCell ref="B29:C29"/>
    <mergeCell ref="D29:E29"/>
    <mergeCell ref="F29:I29"/>
    <mergeCell ref="B30:C30"/>
    <mergeCell ref="D30:E30"/>
    <mergeCell ref="F30:I30"/>
    <mergeCell ref="B27:C27"/>
    <mergeCell ref="D27:E27"/>
    <mergeCell ref="Z12:AC12"/>
    <mergeCell ref="F13:I13"/>
    <mergeCell ref="Z13:AC13"/>
    <mergeCell ref="F14:I14"/>
    <mergeCell ref="Z14:AC14"/>
    <mergeCell ref="F15:I15"/>
    <mergeCell ref="Z15:AC15"/>
    <mergeCell ref="AE8:AN8"/>
    <mergeCell ref="A10:A15"/>
    <mergeCell ref="F10:I10"/>
    <mergeCell ref="P10:R10"/>
    <mergeCell ref="U10:U15"/>
    <mergeCell ref="Z10:AC10"/>
    <mergeCell ref="AK10:AM10"/>
    <mergeCell ref="F11:I11"/>
    <mergeCell ref="Z11:AC11"/>
    <mergeCell ref="F12:I12"/>
    <mergeCell ref="C7:E7"/>
    <mergeCell ref="H7:J7"/>
    <mergeCell ref="W7:Y7"/>
    <mergeCell ref="AB7:AD7"/>
    <mergeCell ref="H8:J8"/>
    <mergeCell ref="K8:S8"/>
    <mergeCell ref="AB8:AD8"/>
    <mergeCell ref="C5:E5"/>
    <mergeCell ref="H5:J5"/>
    <mergeCell ref="W5:Y5"/>
    <mergeCell ref="AB5:AD5"/>
    <mergeCell ref="H6:J6"/>
    <mergeCell ref="W6:Y6"/>
    <mergeCell ref="AB6:AD6"/>
    <mergeCell ref="C3:E3"/>
    <mergeCell ref="H3:J3"/>
    <mergeCell ref="W3:Y3"/>
    <mergeCell ref="AB3:AD3"/>
    <mergeCell ref="C4:E4"/>
    <mergeCell ref="H4:J4"/>
    <mergeCell ref="W4:Y4"/>
    <mergeCell ref="AB4:AD4"/>
    <mergeCell ref="A1:J1"/>
    <mergeCell ref="U1:AD1"/>
    <mergeCell ref="C2:E2"/>
    <mergeCell ref="H2:J2"/>
    <mergeCell ref="W2:Y2"/>
    <mergeCell ref="AB2:AD2"/>
  </mergeCells>
  <phoneticPr fontId="3" type="noConversion"/>
  <dataValidations count="2">
    <dataValidation type="list" allowBlank="1" showInputMessage="1" showErrorMessage="1" sqref="AB4:AD4 H4:J4" xr:uid="{B759BAE9-F867-4352-915E-A5AF799C0225}">
      <formula1>$AQ$3:$AQ$8</formula1>
    </dataValidation>
    <dataValidation type="list" allowBlank="1" showInputMessage="1" showErrorMessage="1" sqref="J11:J15 AD11:AD15" xr:uid="{5CC14D8F-46CE-4BA7-9440-9ED20C923E52}">
      <formula1>$AQ$11:$AQ$21</formula1>
    </dataValidation>
  </dataValidations>
  <pageMargins left="0.15748031496062992" right="0.15748031496062992" top="0.19685039370078741" bottom="0.19685039370078741" header="0.15748031496062992" footer="0.15748031496062992"/>
  <pageSetup paperSize="9" scale="58" orientation="landscape" r:id="rId1"/>
  <colBreaks count="1" manualBreakCount="1">
    <brk id="4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72E-69CE-4CDB-AF0C-83A1AF4DE4D2}">
  <sheetPr codeName="Sheet3">
    <tabColor theme="9" tint="0.59999389629810485"/>
    <pageSetUpPr fitToPage="1"/>
  </sheetPr>
  <dimension ref="A1:BC109"/>
  <sheetViews>
    <sheetView topLeftCell="I1" zoomScale="85" zoomScaleNormal="85" zoomScaleSheetLayoutView="80" workbookViewId="0">
      <selection activeCell="A18" sqref="A18:A33"/>
    </sheetView>
  </sheetViews>
  <sheetFormatPr defaultColWidth="9" defaultRowHeight="12"/>
  <cols>
    <col min="1" max="1" width="3.7265625" style="5" customWidth="1"/>
    <col min="2" max="10" width="8.7265625" style="5" customWidth="1"/>
    <col min="11" max="18" width="8.7265625" style="299" customWidth="1"/>
    <col min="19" max="19" width="8.7265625" style="300" customWidth="1"/>
    <col min="20" max="20" width="0.7265625" style="5" customWidth="1"/>
    <col min="21" max="21" width="3.7265625" style="5" customWidth="1"/>
    <col min="22" max="22" width="8.7265625" style="5" customWidth="1"/>
    <col min="23" max="23" width="21.26953125" style="5" bestFit="1" customWidth="1"/>
    <col min="24" max="30" width="8.7265625" style="5" customWidth="1"/>
    <col min="31" max="39" width="8.7265625" style="299" customWidth="1"/>
    <col min="40" max="40" width="9.453125" style="300" customWidth="1"/>
    <col min="41" max="41" width="9.453125" style="6" customWidth="1"/>
    <col min="42" max="42" width="1" style="5" customWidth="1"/>
    <col min="43" max="43" width="11.1796875" style="5" customWidth="1"/>
    <col min="44" max="46" width="9.54296875" style="5" customWidth="1"/>
    <col min="47" max="16384" width="9" style="5"/>
  </cols>
  <sheetData>
    <row r="1" spans="1:46" ht="26.5" thickBot="1">
      <c r="A1" s="792" t="str">
        <f>U1</f>
        <v>Swim USA JCP</v>
      </c>
      <c r="B1" s="793"/>
      <c r="C1" s="793"/>
      <c r="D1" s="793"/>
      <c r="E1" s="793"/>
      <c r="F1" s="793"/>
      <c r="G1" s="793"/>
      <c r="H1" s="793"/>
      <c r="I1" s="793"/>
      <c r="J1" s="794"/>
      <c r="K1" s="1"/>
      <c r="L1" s="2"/>
      <c r="M1" s="2"/>
      <c r="N1" s="2"/>
      <c r="O1" s="2"/>
      <c r="P1" s="2"/>
      <c r="Q1" s="2"/>
      <c r="R1" s="3"/>
      <c r="S1" s="4"/>
      <c r="U1" s="792" t="s">
        <v>92</v>
      </c>
      <c r="V1" s="793"/>
      <c r="W1" s="793"/>
      <c r="X1" s="793"/>
      <c r="Y1" s="793"/>
      <c r="Z1" s="793"/>
      <c r="AA1" s="793"/>
      <c r="AB1" s="793"/>
      <c r="AC1" s="793"/>
      <c r="AD1" s="794"/>
      <c r="AE1" s="1"/>
      <c r="AF1" s="2"/>
      <c r="AG1" s="2"/>
      <c r="AH1" s="2"/>
      <c r="AI1" s="2"/>
      <c r="AJ1" s="2" t="s">
        <v>78</v>
      </c>
      <c r="AK1" s="2"/>
      <c r="AL1" s="2"/>
      <c r="AM1" s="3"/>
      <c r="AN1" s="4"/>
      <c r="AS1" s="7" t="s">
        <v>0</v>
      </c>
    </row>
    <row r="2" spans="1:46" s="15" customFormat="1" ht="13.5" thickBot="1">
      <c r="A2" s="8" t="s">
        <v>1</v>
      </c>
      <c r="B2" s="9"/>
      <c r="C2" s="795">
        <f t="shared" ref="C2:C7" si="0">W2</f>
        <v>0</v>
      </c>
      <c r="D2" s="795"/>
      <c r="E2" s="795"/>
      <c r="F2" s="10"/>
      <c r="G2" s="11" t="s">
        <v>2</v>
      </c>
      <c r="H2" s="796">
        <f t="shared" ref="H2:H7" si="1">AB2</f>
        <v>44507</v>
      </c>
      <c r="I2" s="796"/>
      <c r="J2" s="797"/>
      <c r="K2" s="12"/>
      <c r="L2" s="13"/>
      <c r="M2" s="13"/>
      <c r="N2" s="13"/>
      <c r="O2" s="13"/>
      <c r="P2" s="13"/>
      <c r="Q2" s="13"/>
      <c r="R2" s="13"/>
      <c r="S2" s="14"/>
      <c r="U2" s="8" t="s">
        <v>1</v>
      </c>
      <c r="V2" s="9"/>
      <c r="W2" s="798"/>
      <c r="X2" s="798"/>
      <c r="Y2" s="798"/>
      <c r="Z2" s="16"/>
      <c r="AA2" s="17" t="s">
        <v>2</v>
      </c>
      <c r="AB2" s="799">
        <v>44507</v>
      </c>
      <c r="AC2" s="799"/>
      <c r="AD2" s="800"/>
      <c r="AE2" s="12"/>
      <c r="AF2" s="13"/>
      <c r="AG2" s="13"/>
      <c r="AH2" s="13"/>
      <c r="AI2" s="13"/>
      <c r="AJ2" s="13"/>
      <c r="AK2" s="13"/>
      <c r="AL2" s="13"/>
      <c r="AM2" s="13"/>
      <c r="AN2" s="14"/>
      <c r="AO2" s="18"/>
      <c r="AQ2" s="19" t="s">
        <v>3</v>
      </c>
      <c r="AR2" s="20" t="s">
        <v>4</v>
      </c>
      <c r="AS2" s="21" t="s">
        <v>5</v>
      </c>
    </row>
    <row r="3" spans="1:46" s="15" customFormat="1" ht="12.75" customHeight="1">
      <c r="A3" s="22" t="s">
        <v>6</v>
      </c>
      <c r="B3" s="22"/>
      <c r="C3" s="802">
        <f t="shared" si="0"/>
        <v>0</v>
      </c>
      <c r="D3" s="802"/>
      <c r="E3" s="802"/>
      <c r="F3" s="23"/>
      <c r="G3" s="24" t="s">
        <v>7</v>
      </c>
      <c r="H3" s="802">
        <f t="shared" si="1"/>
        <v>0</v>
      </c>
      <c r="I3" s="802"/>
      <c r="J3" s="803"/>
      <c r="K3" s="12"/>
      <c r="L3" s="13"/>
      <c r="M3" s="13"/>
      <c r="N3" s="13"/>
      <c r="O3" s="13"/>
      <c r="P3" s="13"/>
      <c r="Q3" s="13"/>
      <c r="R3" s="13"/>
      <c r="S3" s="14"/>
      <c r="U3" s="22" t="s">
        <v>6</v>
      </c>
      <c r="V3" s="22"/>
      <c r="W3" s="809"/>
      <c r="X3" s="809"/>
      <c r="Y3" s="809"/>
      <c r="Z3" s="25"/>
      <c r="AA3" s="26" t="s">
        <v>7</v>
      </c>
      <c r="AB3" s="809"/>
      <c r="AC3" s="809"/>
      <c r="AD3" s="809"/>
      <c r="AE3" s="12"/>
      <c r="AF3" s="13"/>
      <c r="AG3" s="13"/>
      <c r="AH3" s="13"/>
      <c r="AI3" s="13"/>
      <c r="AJ3" s="13"/>
      <c r="AK3" s="13"/>
      <c r="AL3" s="13"/>
      <c r="AM3" s="13"/>
      <c r="AN3" s="14"/>
      <c r="AO3" s="18"/>
      <c r="AQ3" s="27" t="s">
        <v>8</v>
      </c>
      <c r="AR3" s="28">
        <v>5.8500000000000003E-2</v>
      </c>
      <c r="AS3" s="29">
        <v>3.6659999999999998E-2</v>
      </c>
    </row>
    <row r="4" spans="1:46" s="15" customFormat="1" ht="12.75" customHeight="1">
      <c r="A4" s="30" t="s">
        <v>9</v>
      </c>
      <c r="B4" s="22"/>
      <c r="C4" s="807">
        <f t="shared" si="0"/>
        <v>803841</v>
      </c>
      <c r="D4" s="807"/>
      <c r="E4" s="807"/>
      <c r="F4" s="31"/>
      <c r="G4" s="32" t="s">
        <v>3</v>
      </c>
      <c r="H4" s="812" t="str">
        <f t="shared" si="1"/>
        <v>Vietnam Haiahn(Hanoi)</v>
      </c>
      <c r="I4" s="812"/>
      <c r="J4" s="813"/>
      <c r="K4" s="12"/>
      <c r="L4" s="13"/>
      <c r="M4" s="13"/>
      <c r="N4" s="13"/>
      <c r="O4" s="13"/>
      <c r="P4" s="13"/>
      <c r="Q4" s="13"/>
      <c r="R4" s="13"/>
      <c r="S4" s="14"/>
      <c r="U4" s="30" t="s">
        <v>9</v>
      </c>
      <c r="V4" s="22"/>
      <c r="W4" s="808">
        <v>803841</v>
      </c>
      <c r="X4" s="808"/>
      <c r="Y4" s="808"/>
      <c r="Z4" s="33"/>
      <c r="AA4" s="34" t="s">
        <v>3</v>
      </c>
      <c r="AB4" s="819" t="s">
        <v>10</v>
      </c>
      <c r="AC4" s="819"/>
      <c r="AD4" s="820"/>
      <c r="AE4" s="12"/>
      <c r="AF4" s="13"/>
      <c r="AG4" s="13"/>
      <c r="AH4" s="13"/>
      <c r="AI4" s="13"/>
      <c r="AJ4" s="13"/>
      <c r="AK4" s="13"/>
      <c r="AL4" s="13"/>
      <c r="AM4" s="13"/>
      <c r="AN4" s="14"/>
      <c r="AO4" s="18"/>
      <c r="AQ4" s="35" t="s">
        <v>11</v>
      </c>
      <c r="AR4" s="36">
        <v>4.3799999999999999E-2</v>
      </c>
      <c r="AS4" s="37">
        <v>1.221E-2</v>
      </c>
    </row>
    <row r="5" spans="1:46" s="15" customFormat="1" ht="12.75" customHeight="1">
      <c r="A5" s="30" t="s">
        <v>12</v>
      </c>
      <c r="B5" s="22"/>
      <c r="C5" s="807" t="str">
        <f>W5</f>
        <v>ESGM22742KM</v>
      </c>
      <c r="D5" s="807"/>
      <c r="E5" s="807"/>
      <c r="F5" s="31"/>
      <c r="G5" s="32" t="s">
        <v>13</v>
      </c>
      <c r="H5" s="802">
        <f t="shared" si="1"/>
        <v>0</v>
      </c>
      <c r="I5" s="802"/>
      <c r="J5" s="803"/>
      <c r="K5" s="12"/>
      <c r="L5" s="13"/>
      <c r="M5" s="13"/>
      <c r="N5" s="13"/>
      <c r="O5" s="13"/>
      <c r="P5" s="13"/>
      <c r="Q5" s="13"/>
      <c r="R5" s="13"/>
      <c r="S5" s="14"/>
      <c r="U5" s="30" t="s">
        <v>12</v>
      </c>
      <c r="V5" s="22"/>
      <c r="W5" s="808" t="s">
        <v>108</v>
      </c>
      <c r="X5" s="808"/>
      <c r="Y5" s="808"/>
      <c r="Z5" s="33"/>
      <c r="AA5" s="34" t="s">
        <v>13</v>
      </c>
      <c r="AB5" s="809"/>
      <c r="AC5" s="809"/>
      <c r="AD5" s="810"/>
      <c r="AE5" s="12"/>
      <c r="AF5" s="13"/>
      <c r="AG5" s="13"/>
      <c r="AH5" s="13"/>
      <c r="AI5" s="13"/>
      <c r="AJ5" s="13"/>
      <c r="AK5" s="13"/>
      <c r="AL5" s="13"/>
      <c r="AM5" s="13"/>
      <c r="AN5" s="14"/>
      <c r="AO5" s="18"/>
      <c r="AQ5" s="35" t="s">
        <v>14</v>
      </c>
      <c r="AR5" s="36">
        <v>2.2100000000000002E-2</v>
      </c>
      <c r="AS5" s="37">
        <v>2.793E-2</v>
      </c>
    </row>
    <row r="6" spans="1:46" s="15" customFormat="1" ht="26.15" customHeight="1">
      <c r="A6" s="30" t="s">
        <v>15</v>
      </c>
      <c r="B6" s="22"/>
      <c r="C6" s="38" t="str">
        <f t="shared" si="0"/>
        <v>TWIST HALTER BRA W/MOLDED CUPS</v>
      </c>
      <c r="D6" s="38"/>
      <c r="E6" s="38"/>
      <c r="F6" s="31"/>
      <c r="G6" s="32" t="s">
        <v>16</v>
      </c>
      <c r="H6" s="802">
        <f t="shared" si="1"/>
        <v>0</v>
      </c>
      <c r="I6" s="802"/>
      <c r="J6" s="803"/>
      <c r="K6" s="12"/>
      <c r="L6" s="13"/>
      <c r="M6" s="13"/>
      <c r="N6" s="13"/>
      <c r="O6" s="13"/>
      <c r="P6" s="13"/>
      <c r="Q6" s="13"/>
      <c r="R6" s="13"/>
      <c r="S6" s="14"/>
      <c r="U6" s="30" t="s">
        <v>15</v>
      </c>
      <c r="V6" s="22"/>
      <c r="W6" s="811" t="s">
        <v>109</v>
      </c>
      <c r="X6" s="808"/>
      <c r="Y6" s="808"/>
      <c r="Z6" s="33"/>
      <c r="AA6" s="34" t="s">
        <v>16</v>
      </c>
      <c r="AB6" s="809"/>
      <c r="AC6" s="809"/>
      <c r="AD6" s="810"/>
      <c r="AE6" s="12"/>
      <c r="AF6" s="13"/>
      <c r="AG6" s="13"/>
      <c r="AH6" s="13"/>
      <c r="AI6" s="13"/>
      <c r="AJ6" s="13"/>
      <c r="AK6" s="13"/>
      <c r="AL6" s="13"/>
      <c r="AM6" s="13"/>
      <c r="AN6" s="14"/>
      <c r="AO6" s="18"/>
      <c r="AQ6" s="35" t="s">
        <v>17</v>
      </c>
      <c r="AR6" s="36">
        <v>2.2200000000000001E-2</v>
      </c>
      <c r="AS6" s="37">
        <v>2.206E-2</v>
      </c>
    </row>
    <row r="7" spans="1:46" s="15" customFormat="1" ht="12.75" customHeight="1">
      <c r="A7" s="22" t="s">
        <v>18</v>
      </c>
      <c r="B7" s="22"/>
      <c r="C7" s="801" t="str">
        <f t="shared" si="0"/>
        <v>XS, S, M, L, XL, XXL</v>
      </c>
      <c r="D7" s="801"/>
      <c r="E7" s="801"/>
      <c r="F7" s="39"/>
      <c r="G7" s="24"/>
      <c r="H7" s="802">
        <f t="shared" si="1"/>
        <v>1220</v>
      </c>
      <c r="I7" s="802"/>
      <c r="J7" s="803"/>
      <c r="K7" s="12"/>
      <c r="L7" s="13"/>
      <c r="M7" s="13"/>
      <c r="N7" s="13"/>
      <c r="O7" s="13"/>
      <c r="P7" s="13"/>
      <c r="Q7" s="13"/>
      <c r="R7" s="13"/>
      <c r="S7" s="14"/>
      <c r="U7" s="22" t="s">
        <v>18</v>
      </c>
      <c r="V7" s="22"/>
      <c r="W7" s="804" t="s">
        <v>115</v>
      </c>
      <c r="X7" s="804"/>
      <c r="Y7" s="804"/>
      <c r="Z7" s="40"/>
      <c r="AA7" s="26" t="s">
        <v>116</v>
      </c>
      <c r="AB7" s="805">
        <v>1220</v>
      </c>
      <c r="AC7" s="805"/>
      <c r="AD7" s="806"/>
      <c r="AE7" s="12"/>
      <c r="AF7" s="13"/>
      <c r="AG7" s="13"/>
      <c r="AH7" s="13"/>
      <c r="AI7" s="13"/>
      <c r="AJ7" s="13"/>
      <c r="AK7" s="13"/>
      <c r="AL7" s="13"/>
      <c r="AM7" s="13"/>
      <c r="AN7" s="14"/>
      <c r="AO7" s="18"/>
      <c r="AQ7" s="41" t="s">
        <v>19</v>
      </c>
      <c r="AR7" s="42">
        <v>0</v>
      </c>
      <c r="AS7" s="43">
        <v>2.3E-2</v>
      </c>
    </row>
    <row r="8" spans="1:46" s="15" customFormat="1" ht="13.5" customHeight="1" thickBot="1">
      <c r="A8" s="44"/>
      <c r="B8" s="45"/>
      <c r="C8" s="45"/>
      <c r="D8" s="45"/>
      <c r="E8" s="45"/>
      <c r="F8" s="45"/>
      <c r="G8" s="45"/>
      <c r="H8" s="821"/>
      <c r="I8" s="821"/>
      <c r="J8" s="822"/>
      <c r="K8" s="823"/>
      <c r="L8" s="824"/>
      <c r="M8" s="824"/>
      <c r="N8" s="824"/>
      <c r="O8" s="824"/>
      <c r="P8" s="824"/>
      <c r="Q8" s="824"/>
      <c r="R8" s="824"/>
      <c r="S8" s="825"/>
      <c r="U8" s="44" t="s">
        <v>153</v>
      </c>
      <c r="V8" s="45"/>
      <c r="W8" s="45" t="s">
        <v>154</v>
      </c>
      <c r="X8" s="45"/>
      <c r="Y8" s="45"/>
      <c r="Z8" s="45"/>
      <c r="AA8" s="45"/>
      <c r="AB8" s="826"/>
      <c r="AC8" s="826"/>
      <c r="AD8" s="827"/>
      <c r="AE8" s="823"/>
      <c r="AF8" s="824"/>
      <c r="AG8" s="824"/>
      <c r="AH8" s="824"/>
      <c r="AI8" s="824"/>
      <c r="AJ8" s="824"/>
      <c r="AK8" s="824"/>
      <c r="AL8" s="824"/>
      <c r="AM8" s="824"/>
      <c r="AN8" s="825"/>
      <c r="AO8" s="46"/>
      <c r="AQ8" s="47"/>
      <c r="AR8" s="48"/>
      <c r="AS8" s="49"/>
    </row>
    <row r="9" spans="1:46" s="15" customFormat="1" ht="13.5" thickBot="1">
      <c r="A9" s="33"/>
      <c r="B9" s="33"/>
      <c r="C9" s="33"/>
      <c r="D9" s="33"/>
      <c r="E9" s="33"/>
      <c r="F9" s="33"/>
      <c r="G9" s="50"/>
      <c r="H9" s="50"/>
      <c r="I9" s="50"/>
      <c r="J9" s="50"/>
      <c r="K9" s="51"/>
      <c r="L9" s="51"/>
      <c r="M9" s="51"/>
      <c r="N9" s="51"/>
      <c r="O9" s="51"/>
      <c r="P9" s="51"/>
      <c r="Q9" s="51"/>
      <c r="R9" s="52"/>
      <c r="S9" s="52"/>
      <c r="U9" s="33"/>
      <c r="V9" s="33"/>
      <c r="W9" s="33"/>
      <c r="X9" s="33"/>
      <c r="Y9" s="33"/>
      <c r="Z9" s="33"/>
      <c r="AA9" s="50"/>
      <c r="AB9" s="50"/>
      <c r="AC9" s="50"/>
      <c r="AD9" s="50"/>
      <c r="AE9" s="51"/>
      <c r="AF9" s="51"/>
      <c r="AG9" s="53">
        <f>AG11-2</f>
        <v>58</v>
      </c>
      <c r="AH9" s="51"/>
      <c r="AI9" s="51"/>
      <c r="AJ9" s="51"/>
      <c r="AK9" s="51"/>
      <c r="AL9" s="51"/>
      <c r="AM9" s="52"/>
      <c r="AN9" s="52"/>
      <c r="AO9" s="18"/>
      <c r="AQ9" s="52"/>
      <c r="AR9" s="52"/>
      <c r="AS9" s="52"/>
      <c r="AT9" s="52"/>
    </row>
    <row r="10" spans="1:46" s="52" customFormat="1" ht="24.75" customHeight="1" thickBot="1">
      <c r="A10" s="704" t="s">
        <v>20</v>
      </c>
      <c r="B10" s="54" t="s">
        <v>21</v>
      </c>
      <c r="C10" s="55" t="s">
        <v>22</v>
      </c>
      <c r="D10" s="337" t="s">
        <v>23</v>
      </c>
      <c r="E10" s="56" t="s">
        <v>24</v>
      </c>
      <c r="F10" s="780" t="s">
        <v>25</v>
      </c>
      <c r="G10" s="780"/>
      <c r="H10" s="780"/>
      <c r="I10" s="780"/>
      <c r="J10" s="337" t="s">
        <v>26</v>
      </c>
      <c r="K10" s="337" t="s">
        <v>27</v>
      </c>
      <c r="L10" s="337" t="s">
        <v>28</v>
      </c>
      <c r="M10" s="337" t="s">
        <v>29</v>
      </c>
      <c r="N10" s="337" t="s">
        <v>29</v>
      </c>
      <c r="O10" s="338" t="s">
        <v>30</v>
      </c>
      <c r="P10" s="781" t="s">
        <v>31</v>
      </c>
      <c r="Q10" s="782"/>
      <c r="R10" s="783"/>
      <c r="S10" s="57" t="s">
        <v>32</v>
      </c>
      <c r="U10" s="708" t="s">
        <v>20</v>
      </c>
      <c r="V10" s="54" t="s">
        <v>21</v>
      </c>
      <c r="W10" s="55" t="s">
        <v>22</v>
      </c>
      <c r="X10" s="337" t="s">
        <v>23</v>
      </c>
      <c r="Y10" s="56" t="s">
        <v>24</v>
      </c>
      <c r="Z10" s="780" t="s">
        <v>25</v>
      </c>
      <c r="AA10" s="780"/>
      <c r="AB10" s="780"/>
      <c r="AC10" s="780"/>
      <c r="AD10" s="337" t="s">
        <v>26</v>
      </c>
      <c r="AE10" s="337" t="s">
        <v>27</v>
      </c>
      <c r="AF10" s="337" t="s">
        <v>80</v>
      </c>
      <c r="AG10" s="337" t="s">
        <v>28</v>
      </c>
      <c r="AH10" s="337" t="s">
        <v>29</v>
      </c>
      <c r="AI10" s="337" t="s">
        <v>29</v>
      </c>
      <c r="AJ10" s="338" t="s">
        <v>30</v>
      </c>
      <c r="AK10" s="781" t="s">
        <v>31</v>
      </c>
      <c r="AL10" s="782"/>
      <c r="AM10" s="783"/>
      <c r="AN10" s="57" t="s">
        <v>32</v>
      </c>
      <c r="AO10" s="58"/>
      <c r="AQ10" s="59" t="s">
        <v>33</v>
      </c>
      <c r="AR10" s="60" t="s">
        <v>34</v>
      </c>
      <c r="AS10" s="20" t="s">
        <v>33</v>
      </c>
      <c r="AT10" s="61" t="s">
        <v>35</v>
      </c>
    </row>
    <row r="11" spans="1:46" s="52" customFormat="1" ht="26">
      <c r="A11" s="711"/>
      <c r="B11" s="62" t="str">
        <f>V11</f>
        <v>XS01</v>
      </c>
      <c r="C11" s="358" t="str">
        <f t="shared" ref="C11:I15" si="2">W11</f>
        <v xml:space="preserve">Guangzhou Xinsheng </v>
      </c>
      <c r="D11" s="63" t="str">
        <f t="shared" si="2"/>
        <v>NEON SOLID</v>
      </c>
      <c r="E11" s="64" t="str">
        <f t="shared" si="2"/>
        <v>BODY</v>
      </c>
      <c r="F11" s="784" t="str">
        <f t="shared" si="2"/>
        <v>82% Nylon, 18% Spandex</v>
      </c>
      <c r="G11" s="784">
        <f t="shared" si="2"/>
        <v>0</v>
      </c>
      <c r="H11" s="784">
        <f t="shared" si="2"/>
        <v>0</v>
      </c>
      <c r="I11" s="785">
        <f t="shared" si="2"/>
        <v>0</v>
      </c>
      <c r="J11" s="65" t="str">
        <f>AD11</f>
        <v>CHN S-VTN</v>
      </c>
      <c r="K11" s="66">
        <f>AE11</f>
        <v>2.7</v>
      </c>
      <c r="L11" s="67">
        <f t="shared" ref="L11:M15" si="3">AG11</f>
        <v>60</v>
      </c>
      <c r="M11" s="67">
        <f t="shared" si="3"/>
        <v>190</v>
      </c>
      <c r="N11" s="68">
        <f>L11*M11*2.54*91.44/10000000</f>
        <v>0.26477366400000002</v>
      </c>
      <c r="O11" s="69">
        <f>VLOOKUP($J$11,$AQ$11:$AR$21,2,FALSE)*N11*R11</f>
        <v>0</v>
      </c>
      <c r="P11" s="68">
        <f>AM11</f>
        <v>0.23940000000000003</v>
      </c>
      <c r="Q11" s="70">
        <v>1.1000000000000001</v>
      </c>
      <c r="R11" s="71">
        <f>P11*Q11</f>
        <v>0.26334000000000007</v>
      </c>
      <c r="S11" s="72">
        <f>K11*R11</f>
        <v>0.71101800000000026</v>
      </c>
      <c r="U11" s="776"/>
      <c r="V11" s="62" t="s">
        <v>144</v>
      </c>
      <c r="W11" s="358" t="s">
        <v>146</v>
      </c>
      <c r="X11" s="63" t="s">
        <v>147</v>
      </c>
      <c r="Y11" s="64" t="s">
        <v>76</v>
      </c>
      <c r="Z11" s="785" t="s">
        <v>145</v>
      </c>
      <c r="AA11" s="786"/>
      <c r="AB11" s="786"/>
      <c r="AC11" s="787"/>
      <c r="AD11" s="73" t="s">
        <v>102</v>
      </c>
      <c r="AE11" s="74">
        <v>2.7</v>
      </c>
      <c r="AF11" s="74">
        <f t="shared" ref="AF11:AF16" si="4">AE11+AJ11</f>
        <v>2.7264796060577909</v>
      </c>
      <c r="AG11" s="75">
        <v>60</v>
      </c>
      <c r="AH11" s="76">
        <v>190</v>
      </c>
      <c r="AI11" s="77">
        <f>((AG11*AH11)/43.052)/1000</f>
        <v>0.26479606057790578</v>
      </c>
      <c r="AJ11" s="78">
        <f>VLOOKUP(AD11,$AS$11:$AT$21,2,FALSE)*AI11</f>
        <v>2.6479606057790581E-2</v>
      </c>
      <c r="AK11" s="77">
        <v>0.22800000000000001</v>
      </c>
      <c r="AL11" s="79">
        <v>1.05</v>
      </c>
      <c r="AM11" s="80">
        <f>AK11*AL11</f>
        <v>0.23940000000000003</v>
      </c>
      <c r="AN11" s="81">
        <f>AF11*AM11</f>
        <v>0.65271921769023522</v>
      </c>
      <c r="AO11" s="82">
        <f t="shared" ref="AO11:AO16" si="5">S11-AN11</f>
        <v>5.829878230976504E-2</v>
      </c>
      <c r="AQ11" s="83" t="s">
        <v>82</v>
      </c>
      <c r="AR11" s="84"/>
      <c r="AS11" s="85" t="s">
        <v>82</v>
      </c>
      <c r="AT11" s="86">
        <v>0.1</v>
      </c>
    </row>
    <row r="12" spans="1:46" s="52" customFormat="1" ht="26">
      <c r="A12" s="711"/>
      <c r="B12" s="87" t="str">
        <f>V12</f>
        <v>KA-79</v>
      </c>
      <c r="C12" s="357" t="str">
        <f t="shared" si="2"/>
        <v>Knitextile.</v>
      </c>
      <c r="D12" s="88" t="str">
        <f t="shared" si="2"/>
        <v>NEON SOLID</v>
      </c>
      <c r="E12" s="89" t="str">
        <f t="shared" si="2"/>
        <v>LINING</v>
      </c>
      <c r="F12" s="788" t="str">
        <f t="shared" si="2"/>
        <v>100% Polyester, 95gsm</v>
      </c>
      <c r="G12" s="788">
        <f t="shared" si="2"/>
        <v>0</v>
      </c>
      <c r="H12" s="788">
        <f t="shared" si="2"/>
        <v>0</v>
      </c>
      <c r="I12" s="789">
        <f t="shared" si="2"/>
        <v>0</v>
      </c>
      <c r="J12" s="90" t="str">
        <f>AD12</f>
        <v>INDIA-VTN</v>
      </c>
      <c r="K12" s="91">
        <f t="shared" ref="K12:K15" si="6">AE12</f>
        <v>0.75</v>
      </c>
      <c r="L12" s="92">
        <f t="shared" si="3"/>
        <v>60</v>
      </c>
      <c r="M12" s="92">
        <f t="shared" si="3"/>
        <v>95</v>
      </c>
      <c r="N12" s="68">
        <f>L12*M12*2.54*91.44/10000000</f>
        <v>0.13238683200000001</v>
      </c>
      <c r="O12" s="69">
        <f>VLOOKUP($J$12,$AQ$11:$AR$21,2,FALSE)*N12*R12</f>
        <v>0</v>
      </c>
      <c r="P12" s="68">
        <f>AM12</f>
        <v>8.2159999999999997E-2</v>
      </c>
      <c r="Q12" s="70">
        <v>1.1000000000000001</v>
      </c>
      <c r="R12" s="71">
        <f>P12*Q12</f>
        <v>9.0375999999999998E-2</v>
      </c>
      <c r="S12" s="93">
        <f>K12*R12</f>
        <v>6.7781999999999995E-2</v>
      </c>
      <c r="U12" s="776"/>
      <c r="V12" s="94" t="s">
        <v>38</v>
      </c>
      <c r="W12" s="95" t="s">
        <v>93</v>
      </c>
      <c r="X12" s="96" t="s">
        <v>147</v>
      </c>
      <c r="Y12" s="96" t="s">
        <v>77</v>
      </c>
      <c r="Z12" s="828" t="s">
        <v>111</v>
      </c>
      <c r="AA12" s="828"/>
      <c r="AB12" s="828"/>
      <c r="AC12" s="829"/>
      <c r="AD12" s="97" t="s">
        <v>113</v>
      </c>
      <c r="AE12" s="98">
        <v>0.75</v>
      </c>
      <c r="AF12" s="98">
        <f t="shared" si="4"/>
        <v>0.76588776363467437</v>
      </c>
      <c r="AG12" s="99">
        <v>60</v>
      </c>
      <c r="AH12" s="99">
        <v>95</v>
      </c>
      <c r="AI12" s="77">
        <f t="shared" ref="AI12:AI15" si="7">((AG12*AH12)/43.052)/1000</f>
        <v>0.13239803028895289</v>
      </c>
      <c r="AJ12" s="78">
        <f>VLOOKUP(AD12,$AS$11:$AT$21,2,FALSE)*AI12</f>
        <v>1.5887763634674347E-2</v>
      </c>
      <c r="AK12" s="100">
        <v>7.9000000000000001E-2</v>
      </c>
      <c r="AL12" s="101">
        <v>1.04</v>
      </c>
      <c r="AM12" s="102">
        <f>AK12*AL12</f>
        <v>8.2159999999999997E-2</v>
      </c>
      <c r="AN12" s="103">
        <f>AF12*AM12</f>
        <v>6.2925338660224844E-2</v>
      </c>
      <c r="AO12" s="82">
        <f t="shared" si="5"/>
        <v>4.8566613397751507E-3</v>
      </c>
      <c r="AQ12" s="104" t="s">
        <v>83</v>
      </c>
      <c r="AR12" s="105"/>
      <c r="AS12" s="106" t="s">
        <v>83</v>
      </c>
      <c r="AT12" s="107">
        <v>0.12</v>
      </c>
    </row>
    <row r="13" spans="1:46" s="52" customFormat="1" ht="13">
      <c r="A13" s="711"/>
      <c r="B13" s="108">
        <f>V13</f>
        <v>0</v>
      </c>
      <c r="C13" s="109">
        <f t="shared" si="2"/>
        <v>0</v>
      </c>
      <c r="D13" s="110">
        <f t="shared" si="2"/>
        <v>0</v>
      </c>
      <c r="E13" s="111">
        <f t="shared" si="2"/>
        <v>0</v>
      </c>
      <c r="F13" s="830">
        <f t="shared" si="2"/>
        <v>0</v>
      </c>
      <c r="G13" s="830">
        <f t="shared" si="2"/>
        <v>0</v>
      </c>
      <c r="H13" s="830">
        <f t="shared" si="2"/>
        <v>0</v>
      </c>
      <c r="I13" s="831">
        <f t="shared" si="2"/>
        <v>0</v>
      </c>
      <c r="J13" s="90" t="str">
        <f>AD13</f>
        <v>INDIA-IND</v>
      </c>
      <c r="K13" s="112">
        <f t="shared" si="6"/>
        <v>0</v>
      </c>
      <c r="L13" s="113">
        <f t="shared" si="3"/>
        <v>0</v>
      </c>
      <c r="M13" s="113">
        <f t="shared" si="3"/>
        <v>0</v>
      </c>
      <c r="N13" s="114">
        <f>L13*M13*2.54*91.44/10000000</f>
        <v>0</v>
      </c>
      <c r="O13" s="115">
        <f>VLOOKUP($J$13,$AQ$11:$AR$21,2,FALSE)*N13*R13</f>
        <v>0</v>
      </c>
      <c r="P13" s="114">
        <f>AM13</f>
        <v>0</v>
      </c>
      <c r="Q13" s="116">
        <v>1.1000000000000001</v>
      </c>
      <c r="R13" s="71">
        <f>P13*Q13</f>
        <v>0</v>
      </c>
      <c r="S13" s="93">
        <f>K13*R13</f>
        <v>0</v>
      </c>
      <c r="U13" s="776"/>
      <c r="V13" s="87"/>
      <c r="W13" s="357"/>
      <c r="X13" s="117"/>
      <c r="Y13" s="118"/>
      <c r="Z13" s="832"/>
      <c r="AA13" s="833"/>
      <c r="AB13" s="833"/>
      <c r="AC13" s="834"/>
      <c r="AD13" s="119" t="s">
        <v>91</v>
      </c>
      <c r="AE13" s="120"/>
      <c r="AF13" s="98">
        <f t="shared" si="4"/>
        <v>0</v>
      </c>
      <c r="AG13" s="121"/>
      <c r="AH13" s="121"/>
      <c r="AI13" s="77">
        <f t="shared" si="7"/>
        <v>0</v>
      </c>
      <c r="AJ13" s="78">
        <f>VLOOKUP(AD13,$AS$11:$AT$21,2,FALSE)*AI13</f>
        <v>0</v>
      </c>
      <c r="AK13" s="77"/>
      <c r="AL13" s="79">
        <v>1.06</v>
      </c>
      <c r="AM13" s="80">
        <f>AK13*AL13</f>
        <v>0</v>
      </c>
      <c r="AN13" s="103">
        <f>AF13*AM13</f>
        <v>0</v>
      </c>
      <c r="AO13" s="82">
        <f t="shared" si="5"/>
        <v>0</v>
      </c>
      <c r="AQ13" s="104" t="s">
        <v>84</v>
      </c>
      <c r="AR13" s="105"/>
      <c r="AS13" s="106" t="s">
        <v>84</v>
      </c>
      <c r="AT13" s="107">
        <v>0.11</v>
      </c>
    </row>
    <row r="14" spans="1:46" s="52" customFormat="1" ht="13">
      <c r="A14" s="711"/>
      <c r="B14" s="108">
        <f>V14</f>
        <v>0</v>
      </c>
      <c r="C14" s="109">
        <f t="shared" si="2"/>
        <v>0</v>
      </c>
      <c r="D14" s="110">
        <f t="shared" si="2"/>
        <v>0</v>
      </c>
      <c r="E14" s="110">
        <f t="shared" si="2"/>
        <v>0</v>
      </c>
      <c r="F14" s="830">
        <f t="shared" si="2"/>
        <v>0</v>
      </c>
      <c r="G14" s="830">
        <f t="shared" si="2"/>
        <v>0</v>
      </c>
      <c r="H14" s="830">
        <f t="shared" si="2"/>
        <v>0</v>
      </c>
      <c r="I14" s="831">
        <f t="shared" si="2"/>
        <v>0</v>
      </c>
      <c r="J14" s="90" t="str">
        <f>AD14</f>
        <v>INDIA-IND</v>
      </c>
      <c r="K14" s="112">
        <f t="shared" si="6"/>
        <v>0</v>
      </c>
      <c r="L14" s="113">
        <f t="shared" si="3"/>
        <v>0</v>
      </c>
      <c r="M14" s="113">
        <f t="shared" si="3"/>
        <v>0</v>
      </c>
      <c r="N14" s="114">
        <f>L14*M14*2.54*91.44/10000000</f>
        <v>0</v>
      </c>
      <c r="O14" s="115">
        <f>VLOOKUP($J$14,$AQ$11:$AR$21,2,FALSE)*N14*R14</f>
        <v>0</v>
      </c>
      <c r="P14" s="114">
        <f>AM14</f>
        <v>0</v>
      </c>
      <c r="Q14" s="116">
        <v>1.1000000000000001</v>
      </c>
      <c r="R14" s="71">
        <f>P14*Q14</f>
        <v>0</v>
      </c>
      <c r="S14" s="122">
        <f>K14*R14</f>
        <v>0</v>
      </c>
      <c r="U14" s="776"/>
      <c r="V14" s="94"/>
      <c r="W14" s="95"/>
      <c r="X14" s="96"/>
      <c r="Y14" s="96"/>
      <c r="Z14" s="828"/>
      <c r="AA14" s="828"/>
      <c r="AB14" s="828"/>
      <c r="AC14" s="829"/>
      <c r="AD14" s="97" t="s">
        <v>91</v>
      </c>
      <c r="AE14" s="98"/>
      <c r="AF14" s="98">
        <f t="shared" si="4"/>
        <v>0</v>
      </c>
      <c r="AG14" s="99"/>
      <c r="AH14" s="99"/>
      <c r="AI14" s="77">
        <f t="shared" si="7"/>
        <v>0</v>
      </c>
      <c r="AJ14" s="78">
        <f>VLOOKUP(AD14,$AS$11:$AT$21,2,FALSE)*AI14</f>
        <v>0</v>
      </c>
      <c r="AK14" s="123"/>
      <c r="AL14" s="101">
        <v>1.06</v>
      </c>
      <c r="AM14" s="102">
        <f>AK14*AL14</f>
        <v>0</v>
      </c>
      <c r="AN14" s="103">
        <f>AF14*AM14</f>
        <v>0</v>
      </c>
      <c r="AO14" s="82">
        <f t="shared" si="5"/>
        <v>0</v>
      </c>
      <c r="AQ14" s="104" t="s">
        <v>37</v>
      </c>
      <c r="AR14" s="105"/>
      <c r="AS14" s="106" t="s">
        <v>37</v>
      </c>
      <c r="AT14" s="107">
        <v>0.14000000000000001</v>
      </c>
    </row>
    <row r="15" spans="1:46" s="52" customFormat="1" ht="13.5" thickBot="1">
      <c r="A15" s="712"/>
      <c r="B15" s="360">
        <f>V15</f>
        <v>0</v>
      </c>
      <c r="C15" s="124">
        <f t="shared" si="2"/>
        <v>0</v>
      </c>
      <c r="D15" s="125">
        <f t="shared" si="2"/>
        <v>0</v>
      </c>
      <c r="E15" s="126">
        <f t="shared" si="2"/>
        <v>0</v>
      </c>
      <c r="F15" s="790">
        <f t="shared" si="2"/>
        <v>0</v>
      </c>
      <c r="G15" s="790">
        <f t="shared" si="2"/>
        <v>0</v>
      </c>
      <c r="H15" s="790">
        <f t="shared" si="2"/>
        <v>0</v>
      </c>
      <c r="I15" s="791">
        <f t="shared" si="2"/>
        <v>0</v>
      </c>
      <c r="J15" s="127" t="str">
        <f>AD15</f>
        <v>INDIA-IND</v>
      </c>
      <c r="K15" s="128">
        <f t="shared" si="6"/>
        <v>0</v>
      </c>
      <c r="L15" s="129">
        <f t="shared" si="3"/>
        <v>0</v>
      </c>
      <c r="M15" s="129">
        <f t="shared" si="3"/>
        <v>0</v>
      </c>
      <c r="N15" s="130">
        <f>L15*M15*2.54*91.44/10000000</f>
        <v>0</v>
      </c>
      <c r="O15" s="131">
        <f>VLOOKUP($J$15,$AQ$11:$AR$21,2,FALSE)*N15*R15</f>
        <v>0</v>
      </c>
      <c r="P15" s="130">
        <f>AM15</f>
        <v>0</v>
      </c>
      <c r="Q15" s="132">
        <v>1.1000000000000001</v>
      </c>
      <c r="R15" s="133">
        <f>P15*Q15</f>
        <v>0</v>
      </c>
      <c r="S15" s="134">
        <f>K15*R15</f>
        <v>0</v>
      </c>
      <c r="U15" s="777"/>
      <c r="V15" s="360"/>
      <c r="W15" s="124"/>
      <c r="X15" s="125"/>
      <c r="Y15" s="126"/>
      <c r="Z15" s="790"/>
      <c r="AA15" s="790"/>
      <c r="AB15" s="790"/>
      <c r="AC15" s="791"/>
      <c r="AD15" s="135" t="s">
        <v>91</v>
      </c>
      <c r="AE15" s="128"/>
      <c r="AF15" s="128">
        <f t="shared" si="4"/>
        <v>0</v>
      </c>
      <c r="AG15" s="136"/>
      <c r="AH15" s="136"/>
      <c r="AI15" s="333">
        <f t="shared" si="7"/>
        <v>0</v>
      </c>
      <c r="AJ15" s="327">
        <f>VLOOKUP(AD15,$AS$11:$AT$21,2,FALSE)*AI15</f>
        <v>0</v>
      </c>
      <c r="AK15" s="137"/>
      <c r="AL15" s="138">
        <v>1.06</v>
      </c>
      <c r="AM15" s="139">
        <f>AK15*AL15</f>
        <v>0</v>
      </c>
      <c r="AN15" s="140">
        <f>AF15*AM15</f>
        <v>0</v>
      </c>
      <c r="AO15" s="82">
        <f t="shared" si="5"/>
        <v>0</v>
      </c>
      <c r="AQ15" s="104" t="s">
        <v>85</v>
      </c>
      <c r="AR15" s="105"/>
      <c r="AS15" s="106" t="s">
        <v>85</v>
      </c>
      <c r="AT15" s="107">
        <v>0.11</v>
      </c>
    </row>
    <row r="16" spans="1:46" s="52" customFormat="1" ht="13.5" thickBot="1">
      <c r="G16" s="141"/>
      <c r="H16" s="141"/>
      <c r="I16" s="141"/>
      <c r="J16" s="141"/>
      <c r="K16" s="141"/>
      <c r="L16" s="141"/>
      <c r="M16" s="141"/>
      <c r="N16" s="141"/>
      <c r="O16" s="142">
        <f>SUM(O11:O15)</f>
        <v>0</v>
      </c>
      <c r="P16" s="141"/>
      <c r="Q16" s="141"/>
      <c r="R16" s="141" t="s">
        <v>39</v>
      </c>
      <c r="S16" s="143">
        <f>SUM(S11:S15)</f>
        <v>0.77880000000000027</v>
      </c>
      <c r="AA16" s="141"/>
      <c r="AB16" s="141"/>
      <c r="AC16" s="141"/>
      <c r="AD16" s="141"/>
      <c r="AE16" s="141"/>
      <c r="AF16" s="141">
        <f t="shared" si="4"/>
        <v>4.2367369692464928E-2</v>
      </c>
      <c r="AG16" s="141"/>
      <c r="AH16" s="141"/>
      <c r="AI16" s="141"/>
      <c r="AJ16" s="144">
        <f>AJ11+AJ12+AJ13+AJ14+AJ15</f>
        <v>4.2367369692464928E-2</v>
      </c>
      <c r="AK16" s="141"/>
      <c r="AL16" s="141"/>
      <c r="AM16" s="141" t="s">
        <v>39</v>
      </c>
      <c r="AN16" s="145">
        <f>SUM(AN11:AN15)</f>
        <v>0.71564455635046009</v>
      </c>
      <c r="AO16" s="146">
        <f t="shared" si="5"/>
        <v>6.3155443649540177E-2</v>
      </c>
      <c r="AQ16" s="147" t="s">
        <v>86</v>
      </c>
      <c r="AR16" s="105"/>
      <c r="AS16" s="148" t="s">
        <v>86</v>
      </c>
      <c r="AT16" s="107">
        <v>7.0000000000000007E-2</v>
      </c>
    </row>
    <row r="17" spans="1:55" s="15" customFormat="1" ht="13.5" thickBot="1">
      <c r="G17" s="33"/>
      <c r="H17" s="33"/>
      <c r="I17" s="33"/>
      <c r="J17" s="33"/>
      <c r="K17" s="141"/>
      <c r="L17" s="141"/>
      <c r="M17" s="141"/>
      <c r="N17" s="141"/>
      <c r="O17" s="141"/>
      <c r="P17" s="141"/>
      <c r="Q17" s="141"/>
      <c r="R17" s="141"/>
      <c r="S17" s="149"/>
      <c r="AA17" s="33"/>
      <c r="AB17" s="33"/>
      <c r="AC17" s="33"/>
      <c r="AD17" s="33"/>
      <c r="AE17" s="141"/>
      <c r="AF17" s="141"/>
      <c r="AG17" s="141"/>
      <c r="AH17" s="141"/>
      <c r="AI17" s="141"/>
      <c r="AJ17" s="141"/>
      <c r="AK17" s="141"/>
      <c r="AL17" s="141"/>
      <c r="AM17" s="141"/>
      <c r="AN17" s="150">
        <f>AN16/AN66</f>
        <v>0.19140890031638874</v>
      </c>
      <c r="AO17" s="151"/>
      <c r="AQ17" s="104" t="s">
        <v>87</v>
      </c>
      <c r="AR17" s="105"/>
      <c r="AS17" s="106" t="s">
        <v>87</v>
      </c>
      <c r="AT17" s="107">
        <v>0.05</v>
      </c>
      <c r="AZ17" s="52"/>
      <c r="BA17" s="52"/>
      <c r="BB17" s="52"/>
      <c r="BC17" s="52"/>
    </row>
    <row r="18" spans="1:55" s="52" customFormat="1" ht="12.75" customHeight="1" thickBot="1">
      <c r="A18" s="704" t="s">
        <v>40</v>
      </c>
      <c r="B18" s="694" t="s">
        <v>41</v>
      </c>
      <c r="C18" s="775"/>
      <c r="D18" s="775" t="s">
        <v>42</v>
      </c>
      <c r="E18" s="775"/>
      <c r="F18" s="775" t="s">
        <v>15</v>
      </c>
      <c r="G18" s="775"/>
      <c r="H18" s="775"/>
      <c r="I18" s="775"/>
      <c r="J18" s="686" t="s">
        <v>43</v>
      </c>
      <c r="K18" s="694"/>
      <c r="L18" s="359"/>
      <c r="M18" s="359"/>
      <c r="N18" s="359"/>
      <c r="O18" s="359"/>
      <c r="P18" s="359"/>
      <c r="Q18" s="336"/>
      <c r="R18" s="338" t="s">
        <v>44</v>
      </c>
      <c r="S18" s="152" t="s">
        <v>32</v>
      </c>
      <c r="U18" s="708" t="s">
        <v>81</v>
      </c>
      <c r="V18" s="694" t="s">
        <v>41</v>
      </c>
      <c r="W18" s="775"/>
      <c r="X18" s="775" t="s">
        <v>42</v>
      </c>
      <c r="Y18" s="775"/>
      <c r="Z18" s="775" t="s">
        <v>15</v>
      </c>
      <c r="AA18" s="775"/>
      <c r="AB18" s="775"/>
      <c r="AC18" s="775"/>
      <c r="AD18" s="686" t="s">
        <v>43</v>
      </c>
      <c r="AE18" s="694"/>
      <c r="AF18" s="359"/>
      <c r="AG18" s="359"/>
      <c r="AH18" s="359"/>
      <c r="AI18" s="359"/>
      <c r="AJ18" s="359"/>
      <c r="AK18" s="359"/>
      <c r="AL18" s="338" t="s">
        <v>44</v>
      </c>
      <c r="AM18" s="338" t="s">
        <v>45</v>
      </c>
      <c r="AN18" s="152" t="s">
        <v>32</v>
      </c>
      <c r="AO18" s="153"/>
      <c r="AQ18" s="104" t="s">
        <v>88</v>
      </c>
      <c r="AR18" s="105"/>
      <c r="AS18" s="106" t="s">
        <v>88</v>
      </c>
      <c r="AT18" s="107">
        <v>0.1</v>
      </c>
    </row>
    <row r="19" spans="1:55" s="15" customFormat="1" ht="16">
      <c r="A19" s="711"/>
      <c r="B19" s="779">
        <f>V19</f>
        <v>0</v>
      </c>
      <c r="C19" s="723"/>
      <c r="D19" s="743" t="str">
        <f t="shared" ref="D19:D33" si="8">X19</f>
        <v>선오</v>
      </c>
      <c r="E19" s="723"/>
      <c r="F19" s="814" t="str">
        <f t="shared" ref="F19:F33" si="9">Z19</f>
        <v xml:space="preserve">THREAD </v>
      </c>
      <c r="G19" s="815"/>
      <c r="H19" s="815">
        <f t="shared" ref="H19:H33" si="10">AB19</f>
        <v>0</v>
      </c>
      <c r="I19" s="816"/>
      <c r="J19" s="154">
        <f>AN19</f>
        <v>0.1031</v>
      </c>
      <c r="K19" s="155" t="str">
        <f>AE19</f>
        <v>/ PC</v>
      </c>
      <c r="L19" s="156"/>
      <c r="M19" s="156"/>
      <c r="N19" s="156"/>
      <c r="O19" s="156"/>
      <c r="P19" s="156"/>
      <c r="Q19" s="157"/>
      <c r="R19" s="158">
        <v>1.1000000000000001</v>
      </c>
      <c r="S19" s="159">
        <f>J19*R19</f>
        <v>0.11341000000000001</v>
      </c>
      <c r="U19" s="776"/>
      <c r="V19" s="722"/>
      <c r="W19" s="723"/>
      <c r="X19" s="835" t="s">
        <v>120</v>
      </c>
      <c r="Y19" s="723"/>
      <c r="Z19" s="814" t="s">
        <v>46</v>
      </c>
      <c r="AA19" s="815"/>
      <c r="AB19" s="815"/>
      <c r="AC19" s="816"/>
      <c r="AD19" s="160">
        <v>0.1031</v>
      </c>
      <c r="AE19" s="155" t="s">
        <v>47</v>
      </c>
      <c r="AF19" s="156"/>
      <c r="AG19" s="156"/>
      <c r="AH19" s="156"/>
      <c r="AI19" s="156"/>
      <c r="AJ19" s="156"/>
      <c r="AK19" s="156"/>
      <c r="AL19" s="161">
        <v>1</v>
      </c>
      <c r="AM19" s="162">
        <v>0</v>
      </c>
      <c r="AN19" s="163">
        <f t="shared" ref="AN19:AN33" si="11">AD19*AL19*(1+AM19)</f>
        <v>0.1031</v>
      </c>
      <c r="AO19" s="82">
        <f t="shared" ref="AO19:AO34" si="12">S19-AN19</f>
        <v>1.0310000000000014E-2</v>
      </c>
      <c r="AQ19" s="104" t="s">
        <v>89</v>
      </c>
      <c r="AR19" s="105"/>
      <c r="AS19" s="106" t="s">
        <v>89</v>
      </c>
      <c r="AT19" s="107">
        <v>0.12</v>
      </c>
      <c r="AZ19" s="52"/>
      <c r="BA19" s="52"/>
      <c r="BB19" s="52"/>
      <c r="BC19" s="52"/>
    </row>
    <row r="20" spans="1:55" s="15" customFormat="1" ht="13">
      <c r="A20" s="711"/>
      <c r="B20" s="778" t="str">
        <f t="shared" ref="B20:B33" si="13">V20</f>
        <v>CU029</v>
      </c>
      <c r="C20" s="714"/>
      <c r="D20" s="715" t="str">
        <f t="shared" si="8"/>
        <v>Yibei</v>
      </c>
      <c r="E20" s="714"/>
      <c r="F20" s="772" t="str">
        <f t="shared" si="9"/>
        <v xml:space="preserve">BRA CUP </v>
      </c>
      <c r="G20" s="773"/>
      <c r="H20" s="773">
        <f t="shared" si="10"/>
        <v>0</v>
      </c>
      <c r="I20" s="774"/>
      <c r="J20" s="154">
        <f>AN20</f>
        <v>0.36049999999999999</v>
      </c>
      <c r="K20" s="164" t="str">
        <f t="shared" ref="K20:K33" si="14">AE20</f>
        <v>/ SET</v>
      </c>
      <c r="L20" s="165"/>
      <c r="M20" s="165"/>
      <c r="N20" s="165"/>
      <c r="O20" s="165"/>
      <c r="P20" s="165"/>
      <c r="Q20" s="166"/>
      <c r="R20" s="167">
        <v>1.1000000000000001</v>
      </c>
      <c r="S20" s="168">
        <f t="shared" ref="S20:S33" si="15">J20*R20</f>
        <v>0.39655000000000001</v>
      </c>
      <c r="U20" s="776"/>
      <c r="V20" s="713" t="s">
        <v>121</v>
      </c>
      <c r="W20" s="714"/>
      <c r="X20" s="715" t="s">
        <v>122</v>
      </c>
      <c r="Y20" s="714"/>
      <c r="Z20" s="772" t="s">
        <v>48</v>
      </c>
      <c r="AA20" s="773"/>
      <c r="AB20" s="773"/>
      <c r="AC20" s="774"/>
      <c r="AD20" s="160">
        <v>0.35</v>
      </c>
      <c r="AE20" s="164" t="s">
        <v>148</v>
      </c>
      <c r="AF20" s="165"/>
      <c r="AG20" s="165"/>
      <c r="AH20" s="165"/>
      <c r="AI20" s="165"/>
      <c r="AJ20" s="165"/>
      <c r="AK20" s="165"/>
      <c r="AL20" s="169">
        <v>1</v>
      </c>
      <c r="AM20" s="170">
        <v>0.03</v>
      </c>
      <c r="AN20" s="171">
        <f t="shared" si="11"/>
        <v>0.36049999999999999</v>
      </c>
      <c r="AO20" s="82">
        <f t="shared" si="12"/>
        <v>3.6050000000000026E-2</v>
      </c>
      <c r="AQ20" s="104" t="s">
        <v>90</v>
      </c>
      <c r="AR20" s="105"/>
      <c r="AS20" s="106" t="s">
        <v>90</v>
      </c>
      <c r="AT20" s="107">
        <v>0.06</v>
      </c>
      <c r="AZ20" s="52"/>
      <c r="BA20" s="52"/>
      <c r="BB20" s="52"/>
      <c r="BC20" s="52"/>
    </row>
    <row r="21" spans="1:55" s="15" customFormat="1" ht="13.5" thickBot="1">
      <c r="A21" s="711"/>
      <c r="B21" s="770" t="str">
        <f t="shared" si="13"/>
        <v>RAW RUBBER</v>
      </c>
      <c r="C21" s="745"/>
      <c r="D21" s="744" t="str">
        <f t="shared" si="8"/>
        <v>삼성 고무</v>
      </c>
      <c r="E21" s="745"/>
      <c r="F21" s="746" t="str">
        <f t="shared" si="9"/>
        <v>RAW RUBBER 10mm X 0.6mm</v>
      </c>
      <c r="G21" s="747"/>
      <c r="H21" s="747">
        <f t="shared" si="10"/>
        <v>0</v>
      </c>
      <c r="I21" s="748"/>
      <c r="J21" s="154">
        <f t="shared" ref="J21:J32" si="16">AN21</f>
        <v>3.2235840000000002E-2</v>
      </c>
      <c r="K21" s="164" t="str">
        <f t="shared" si="14"/>
        <v>/ PC</v>
      </c>
      <c r="L21" s="165"/>
      <c r="M21" s="165"/>
      <c r="N21" s="165"/>
      <c r="O21" s="165"/>
      <c r="P21" s="165"/>
      <c r="Q21" s="166"/>
      <c r="R21" s="167">
        <v>1.1000000000000001</v>
      </c>
      <c r="S21" s="172">
        <f t="shared" si="15"/>
        <v>3.5459424000000003E-2</v>
      </c>
      <c r="U21" s="776"/>
      <c r="V21" s="713" t="s">
        <v>94</v>
      </c>
      <c r="W21" s="714"/>
      <c r="X21" s="771" t="s">
        <v>95</v>
      </c>
      <c r="Y21" s="714"/>
      <c r="Z21" s="772" t="s">
        <v>123</v>
      </c>
      <c r="AA21" s="773"/>
      <c r="AB21" s="773"/>
      <c r="AC21" s="774"/>
      <c r="AD21" s="160">
        <v>2.7552000000000004E-2</v>
      </c>
      <c r="AE21" s="164" t="s">
        <v>47</v>
      </c>
      <c r="AF21" s="165"/>
      <c r="AG21" s="165"/>
      <c r="AH21" s="165"/>
      <c r="AI21" s="165"/>
      <c r="AJ21" s="165"/>
      <c r="AK21" s="165"/>
      <c r="AL21" s="169">
        <v>1.17</v>
      </c>
      <c r="AM21" s="170">
        <v>0</v>
      </c>
      <c r="AN21" s="171">
        <f>AD21*AL21*(1+AM21)</f>
        <v>3.2235840000000002E-2</v>
      </c>
      <c r="AO21" s="82">
        <f t="shared" si="12"/>
        <v>3.2235840000000016E-3</v>
      </c>
      <c r="AQ21" s="173"/>
      <c r="AR21" s="174"/>
      <c r="AS21" s="175"/>
      <c r="AT21" s="176"/>
      <c r="AZ21" s="52"/>
      <c r="BA21" s="52"/>
      <c r="BB21" s="52"/>
      <c r="BC21" s="52"/>
    </row>
    <row r="22" spans="1:55" s="15" customFormat="1" ht="13">
      <c r="A22" s="711"/>
      <c r="B22" s="770" t="str">
        <f t="shared" si="13"/>
        <v>RAW RUBBER</v>
      </c>
      <c r="C22" s="745"/>
      <c r="D22" s="744" t="str">
        <f t="shared" si="8"/>
        <v>삼성 고무</v>
      </c>
      <c r="E22" s="745"/>
      <c r="F22" s="746" t="str">
        <f t="shared" si="9"/>
        <v>RAW RUBBER 8mm X 0.6mm</v>
      </c>
      <c r="G22" s="747"/>
      <c r="H22" s="747">
        <f t="shared" si="10"/>
        <v>0</v>
      </c>
      <c r="I22" s="748"/>
      <c r="J22" s="154">
        <f t="shared" si="16"/>
        <v>3.9513600000000003E-2</v>
      </c>
      <c r="K22" s="164" t="str">
        <f t="shared" si="14"/>
        <v>/ PC</v>
      </c>
      <c r="L22" s="165"/>
      <c r="M22" s="165"/>
      <c r="N22" s="165"/>
      <c r="O22" s="165"/>
      <c r="P22" s="165"/>
      <c r="Q22" s="166"/>
      <c r="R22" s="167">
        <v>1.1000000000000001</v>
      </c>
      <c r="S22" s="172">
        <f t="shared" si="15"/>
        <v>4.3464960000000004E-2</v>
      </c>
      <c r="U22" s="776"/>
      <c r="V22" s="713" t="s">
        <v>94</v>
      </c>
      <c r="W22" s="714"/>
      <c r="X22" s="771" t="s">
        <v>95</v>
      </c>
      <c r="Y22" s="714"/>
      <c r="Z22" s="341" t="s">
        <v>124</v>
      </c>
      <c r="AA22" s="342"/>
      <c r="AB22" s="342"/>
      <c r="AC22" s="343"/>
      <c r="AD22" s="160">
        <v>2.1952000000000003E-2</v>
      </c>
      <c r="AE22" s="164" t="s">
        <v>47</v>
      </c>
      <c r="AF22" s="165"/>
      <c r="AG22" s="165"/>
      <c r="AH22" s="165"/>
      <c r="AI22" s="165"/>
      <c r="AJ22" s="165"/>
      <c r="AK22" s="165"/>
      <c r="AL22" s="169">
        <v>1.8</v>
      </c>
      <c r="AM22" s="170">
        <v>0</v>
      </c>
      <c r="AN22" s="171">
        <f t="shared" si="11"/>
        <v>3.9513600000000003E-2</v>
      </c>
      <c r="AO22" s="82">
        <f t="shared" si="12"/>
        <v>3.951360000000001E-3</v>
      </c>
      <c r="AQ22" s="177"/>
      <c r="AZ22" s="52"/>
      <c r="BA22" s="52"/>
      <c r="BB22" s="52"/>
      <c r="BC22" s="52"/>
    </row>
    <row r="23" spans="1:55" s="15" customFormat="1" ht="13">
      <c r="A23" s="711"/>
      <c r="B23" s="770" t="str">
        <f t="shared" si="13"/>
        <v>RAW RUBBER</v>
      </c>
      <c r="C23" s="745"/>
      <c r="D23" s="744" t="str">
        <f t="shared" si="8"/>
        <v>삼성 고무</v>
      </c>
      <c r="E23" s="745"/>
      <c r="F23" s="746" t="str">
        <f t="shared" si="9"/>
        <v>RAW RUBBER 12.7mm X 0.6mm</v>
      </c>
      <c r="G23" s="747"/>
      <c r="H23" s="747">
        <f t="shared" si="10"/>
        <v>0</v>
      </c>
      <c r="I23" s="748"/>
      <c r="J23" s="154">
        <f t="shared" si="16"/>
        <v>0</v>
      </c>
      <c r="K23" s="164" t="str">
        <f t="shared" si="14"/>
        <v>/ PC</v>
      </c>
      <c r="L23" s="165"/>
      <c r="M23" s="165"/>
      <c r="N23" s="165"/>
      <c r="O23" s="165"/>
      <c r="P23" s="165"/>
      <c r="Q23" s="166"/>
      <c r="R23" s="167">
        <v>1.1000000000000001</v>
      </c>
      <c r="S23" s="172">
        <f t="shared" si="15"/>
        <v>0</v>
      </c>
      <c r="U23" s="776"/>
      <c r="V23" s="713" t="s">
        <v>94</v>
      </c>
      <c r="W23" s="714"/>
      <c r="X23" s="771" t="s">
        <v>95</v>
      </c>
      <c r="Y23" s="714"/>
      <c r="Z23" s="341" t="s">
        <v>128</v>
      </c>
      <c r="AA23" s="342"/>
      <c r="AB23" s="342"/>
      <c r="AC23" s="343"/>
      <c r="AD23" s="160">
        <v>3.304E-2</v>
      </c>
      <c r="AE23" s="164" t="s">
        <v>47</v>
      </c>
      <c r="AF23" s="165"/>
      <c r="AG23" s="165"/>
      <c r="AH23" s="165"/>
      <c r="AI23" s="165"/>
      <c r="AJ23" s="165"/>
      <c r="AK23" s="165"/>
      <c r="AL23" s="169"/>
      <c r="AM23" s="170">
        <v>0</v>
      </c>
      <c r="AN23" s="171">
        <f t="shared" si="11"/>
        <v>0</v>
      </c>
      <c r="AO23" s="82">
        <f t="shared" si="12"/>
        <v>0</v>
      </c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</row>
    <row r="24" spans="1:55" s="15" customFormat="1" ht="13">
      <c r="A24" s="711"/>
      <c r="B24" s="769">
        <f t="shared" si="13"/>
        <v>0</v>
      </c>
      <c r="C24" s="745"/>
      <c r="D24" s="744" t="str">
        <f t="shared" si="8"/>
        <v>훠시즌</v>
      </c>
      <c r="E24" s="745"/>
      <c r="F24" s="746" t="str">
        <f t="shared" si="9"/>
        <v xml:space="preserve">Metal Ring </v>
      </c>
      <c r="G24" s="747"/>
      <c r="H24" s="747">
        <f t="shared" si="10"/>
        <v>0</v>
      </c>
      <c r="I24" s="748"/>
      <c r="J24" s="154">
        <f t="shared" si="16"/>
        <v>0</v>
      </c>
      <c r="K24" s="164" t="str">
        <f t="shared" si="14"/>
        <v>/ PC</v>
      </c>
      <c r="L24" s="165"/>
      <c r="M24" s="165"/>
      <c r="N24" s="165"/>
      <c r="O24" s="165"/>
      <c r="P24" s="165"/>
      <c r="Q24" s="166"/>
      <c r="R24" s="167">
        <v>1.1000000000000001</v>
      </c>
      <c r="S24" s="172">
        <f t="shared" si="15"/>
        <v>0</v>
      </c>
      <c r="U24" s="776"/>
      <c r="V24" s="713"/>
      <c r="W24" s="714"/>
      <c r="X24" s="755" t="s">
        <v>119</v>
      </c>
      <c r="Y24" s="714"/>
      <c r="Z24" s="772" t="s">
        <v>129</v>
      </c>
      <c r="AA24" s="773"/>
      <c r="AB24" s="773"/>
      <c r="AC24" s="774"/>
      <c r="AD24" s="160"/>
      <c r="AE24" s="164" t="s">
        <v>47</v>
      </c>
      <c r="AF24" s="165"/>
      <c r="AG24" s="165"/>
      <c r="AH24" s="165"/>
      <c r="AI24" s="165"/>
      <c r="AJ24" s="165"/>
      <c r="AK24" s="165"/>
      <c r="AL24" s="169">
        <v>1</v>
      </c>
      <c r="AM24" s="170">
        <v>0.03</v>
      </c>
      <c r="AN24" s="171">
        <f t="shared" si="11"/>
        <v>0</v>
      </c>
      <c r="AO24" s="82">
        <f t="shared" si="12"/>
        <v>0</v>
      </c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</row>
    <row r="25" spans="1:55" s="15" customFormat="1" ht="13">
      <c r="A25" s="711"/>
      <c r="B25" s="769">
        <f t="shared" si="13"/>
        <v>0</v>
      </c>
      <c r="C25" s="745"/>
      <c r="D25" s="744" t="str">
        <f t="shared" si="8"/>
        <v>훠시즌</v>
      </c>
      <c r="E25" s="745"/>
      <c r="F25" s="746" t="str">
        <f t="shared" si="9"/>
        <v xml:space="preserve">Metal Slider </v>
      </c>
      <c r="G25" s="747"/>
      <c r="H25" s="747">
        <f t="shared" si="10"/>
        <v>0</v>
      </c>
      <c r="I25" s="748"/>
      <c r="J25" s="154">
        <f t="shared" si="16"/>
        <v>0</v>
      </c>
      <c r="K25" s="164" t="str">
        <f t="shared" si="14"/>
        <v>/ PC</v>
      </c>
      <c r="L25" s="165"/>
      <c r="M25" s="165"/>
      <c r="N25" s="165"/>
      <c r="O25" s="165"/>
      <c r="P25" s="165"/>
      <c r="Q25" s="166"/>
      <c r="R25" s="167">
        <v>1.1000000000000001</v>
      </c>
      <c r="S25" s="172">
        <f t="shared" si="15"/>
        <v>0</v>
      </c>
      <c r="U25" s="776"/>
      <c r="V25" s="713"/>
      <c r="W25" s="714"/>
      <c r="X25" s="755" t="s">
        <v>119</v>
      </c>
      <c r="Y25" s="714"/>
      <c r="Z25" s="772" t="s">
        <v>130</v>
      </c>
      <c r="AA25" s="773"/>
      <c r="AB25" s="773"/>
      <c r="AC25" s="774"/>
      <c r="AD25" s="160"/>
      <c r="AE25" s="164" t="s">
        <v>47</v>
      </c>
      <c r="AF25" s="165"/>
      <c r="AG25" s="165"/>
      <c r="AH25" s="165"/>
      <c r="AI25" s="165"/>
      <c r="AJ25" s="165"/>
      <c r="AK25" s="165"/>
      <c r="AL25" s="169">
        <v>1</v>
      </c>
      <c r="AM25" s="170">
        <v>0.03</v>
      </c>
      <c r="AN25" s="171">
        <f t="shared" si="11"/>
        <v>0</v>
      </c>
      <c r="AO25" s="82">
        <f t="shared" si="12"/>
        <v>0</v>
      </c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</row>
    <row r="26" spans="1:55" s="15" customFormat="1" ht="13">
      <c r="A26" s="711"/>
      <c r="B26" s="752">
        <f t="shared" si="13"/>
        <v>0</v>
      </c>
      <c r="C26" s="753"/>
      <c r="D26" s="754" t="str">
        <f t="shared" si="8"/>
        <v>훠시즌</v>
      </c>
      <c r="E26" s="753"/>
      <c r="F26" s="746" t="str">
        <f t="shared" si="9"/>
        <v>Metal G-Hook</v>
      </c>
      <c r="G26" s="747"/>
      <c r="H26" s="747">
        <f t="shared" si="10"/>
        <v>0</v>
      </c>
      <c r="I26" s="748"/>
      <c r="J26" s="154">
        <f t="shared" si="16"/>
        <v>0</v>
      </c>
      <c r="K26" s="164" t="str">
        <f t="shared" si="14"/>
        <v>/ PC</v>
      </c>
      <c r="L26" s="165"/>
      <c r="M26" s="165"/>
      <c r="N26" s="165"/>
      <c r="O26" s="165"/>
      <c r="P26" s="165"/>
      <c r="Q26" s="166"/>
      <c r="R26" s="167">
        <v>1.1000000000000001</v>
      </c>
      <c r="S26" s="172">
        <f t="shared" si="15"/>
        <v>0</v>
      </c>
      <c r="U26" s="776"/>
      <c r="V26" s="713"/>
      <c r="W26" s="714"/>
      <c r="X26" s="755" t="s">
        <v>119</v>
      </c>
      <c r="Y26" s="714"/>
      <c r="Z26" s="772" t="s">
        <v>131</v>
      </c>
      <c r="AA26" s="773"/>
      <c r="AB26" s="773"/>
      <c r="AC26" s="774"/>
      <c r="AD26" s="160"/>
      <c r="AE26" s="164" t="s">
        <v>47</v>
      </c>
      <c r="AF26" s="165"/>
      <c r="AG26" s="165"/>
      <c r="AH26" s="165"/>
      <c r="AI26" s="165"/>
      <c r="AJ26" s="165"/>
      <c r="AK26" s="165"/>
      <c r="AL26" s="169">
        <v>1</v>
      </c>
      <c r="AM26" s="170">
        <v>0.03</v>
      </c>
      <c r="AN26" s="171">
        <f t="shared" si="11"/>
        <v>0</v>
      </c>
      <c r="AO26" s="82">
        <f t="shared" si="12"/>
        <v>0</v>
      </c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</row>
    <row r="27" spans="1:55" s="181" customFormat="1" ht="13">
      <c r="A27" s="711"/>
      <c r="B27" s="752">
        <f t="shared" si="13"/>
        <v>0</v>
      </c>
      <c r="C27" s="753"/>
      <c r="D27" s="754" t="str">
        <f t="shared" si="8"/>
        <v>선오</v>
      </c>
      <c r="E27" s="753"/>
      <c r="F27" s="746" t="str">
        <f t="shared" si="9"/>
        <v>Bra Elastic Picot Edge 3/4"</v>
      </c>
      <c r="G27" s="747"/>
      <c r="H27" s="747">
        <f t="shared" si="10"/>
        <v>0</v>
      </c>
      <c r="I27" s="748"/>
      <c r="J27" s="154">
        <f t="shared" si="16"/>
        <v>0</v>
      </c>
      <c r="K27" s="164" t="str">
        <f t="shared" si="14"/>
        <v>/ PC</v>
      </c>
      <c r="L27" s="165"/>
      <c r="M27" s="165"/>
      <c r="N27" s="165"/>
      <c r="O27" s="165"/>
      <c r="P27" s="165"/>
      <c r="Q27" s="166"/>
      <c r="R27" s="167">
        <v>1.1000000000000001</v>
      </c>
      <c r="S27" s="172">
        <f t="shared" si="15"/>
        <v>0</v>
      </c>
      <c r="U27" s="776"/>
      <c r="V27" s="354"/>
      <c r="W27" s="339"/>
      <c r="X27" s="363" t="s">
        <v>120</v>
      </c>
      <c r="Y27" s="339"/>
      <c r="Z27" s="341" t="s">
        <v>96</v>
      </c>
      <c r="AA27" s="342"/>
      <c r="AB27" s="342"/>
      <c r="AC27" s="343"/>
      <c r="AD27" s="160">
        <f>195/1100</f>
        <v>0.17727272727272728</v>
      </c>
      <c r="AE27" s="164" t="s">
        <v>47</v>
      </c>
      <c r="AF27" s="165"/>
      <c r="AG27" s="165"/>
      <c r="AH27" s="165"/>
      <c r="AI27" s="165"/>
      <c r="AJ27" s="165"/>
      <c r="AK27" s="165"/>
      <c r="AL27" s="169"/>
      <c r="AM27" s="170">
        <v>0</v>
      </c>
      <c r="AN27" s="171">
        <f t="shared" si="11"/>
        <v>0</v>
      </c>
      <c r="AO27" s="82">
        <f t="shared" si="12"/>
        <v>0</v>
      </c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</row>
    <row r="28" spans="1:55" s="181" customFormat="1" ht="13">
      <c r="A28" s="711"/>
      <c r="B28" s="765">
        <f t="shared" si="13"/>
        <v>0</v>
      </c>
      <c r="C28" s="753"/>
      <c r="D28" s="754" t="str">
        <f t="shared" si="8"/>
        <v>선오</v>
      </c>
      <c r="E28" s="753"/>
      <c r="F28" s="766" t="str">
        <f t="shared" si="9"/>
        <v>Bra Elastic Picot Edge 1"</v>
      </c>
      <c r="G28" s="767"/>
      <c r="H28" s="767">
        <f t="shared" si="10"/>
        <v>0</v>
      </c>
      <c r="I28" s="768"/>
      <c r="J28" s="154">
        <f t="shared" si="16"/>
        <v>5.8000000000000003E-2</v>
      </c>
      <c r="K28" s="164" t="str">
        <f t="shared" si="14"/>
        <v>/ PC</v>
      </c>
      <c r="L28" s="165"/>
      <c r="M28" s="165"/>
      <c r="N28" s="165"/>
      <c r="O28" s="165"/>
      <c r="P28" s="165"/>
      <c r="Q28" s="166"/>
      <c r="R28" s="167">
        <v>1.1000000000000001</v>
      </c>
      <c r="S28" s="172">
        <f t="shared" si="15"/>
        <v>6.3800000000000009E-2</v>
      </c>
      <c r="U28" s="776"/>
      <c r="V28" s="354"/>
      <c r="W28" s="339"/>
      <c r="X28" s="363" t="s">
        <v>120</v>
      </c>
      <c r="Y28" s="339"/>
      <c r="Z28" s="341" t="s">
        <v>132</v>
      </c>
      <c r="AA28" s="179"/>
      <c r="AB28" s="179"/>
      <c r="AC28" s="180"/>
      <c r="AD28" s="160">
        <f>290/1100</f>
        <v>0.26363636363636361</v>
      </c>
      <c r="AE28" s="164" t="s">
        <v>47</v>
      </c>
      <c r="AF28" s="165"/>
      <c r="AG28" s="165"/>
      <c r="AH28" s="165"/>
      <c r="AI28" s="165"/>
      <c r="AJ28" s="165"/>
      <c r="AK28" s="165"/>
      <c r="AL28" s="169">
        <v>0.2</v>
      </c>
      <c r="AM28" s="170">
        <v>0.1</v>
      </c>
      <c r="AN28" s="171">
        <f t="shared" si="11"/>
        <v>5.8000000000000003E-2</v>
      </c>
      <c r="AO28" s="82">
        <f t="shared" si="12"/>
        <v>5.8000000000000065E-3</v>
      </c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</row>
    <row r="29" spans="1:55" s="181" customFormat="1" ht="13">
      <c r="A29" s="711"/>
      <c r="B29" s="717">
        <f t="shared" si="13"/>
        <v>0</v>
      </c>
      <c r="C29" s="718"/>
      <c r="D29" s="698" t="str">
        <f t="shared" si="8"/>
        <v>선오</v>
      </c>
      <c r="E29" s="718"/>
      <c r="F29" s="762" t="str">
        <f t="shared" si="9"/>
        <v>mobilon tape 1/4" x 0.15mm side shirring</v>
      </c>
      <c r="G29" s="763"/>
      <c r="H29" s="763">
        <f t="shared" si="10"/>
        <v>0</v>
      </c>
      <c r="I29" s="764"/>
      <c r="J29" s="154">
        <f t="shared" si="16"/>
        <v>6.3800000000000011E-3</v>
      </c>
      <c r="K29" s="164" t="str">
        <f t="shared" si="14"/>
        <v>/ PC</v>
      </c>
      <c r="L29" s="165"/>
      <c r="M29" s="165" t="s">
        <v>49</v>
      </c>
      <c r="N29" s="165"/>
      <c r="O29" s="165"/>
      <c r="P29" s="165"/>
      <c r="Q29" s="166"/>
      <c r="R29" s="167">
        <v>1.1000000000000001</v>
      </c>
      <c r="S29" s="168">
        <f t="shared" si="15"/>
        <v>7.0180000000000017E-3</v>
      </c>
      <c r="U29" s="776"/>
      <c r="V29" s="354"/>
      <c r="W29" s="339"/>
      <c r="X29" s="363" t="s">
        <v>120</v>
      </c>
      <c r="Y29" s="339"/>
      <c r="Z29" s="178" t="s">
        <v>105</v>
      </c>
      <c r="AA29" s="179"/>
      <c r="AB29" s="179"/>
      <c r="AC29" s="180"/>
      <c r="AD29" s="160">
        <v>2.9000000000000001E-2</v>
      </c>
      <c r="AE29" s="164" t="s">
        <v>47</v>
      </c>
      <c r="AF29" s="165"/>
      <c r="AG29" s="165"/>
      <c r="AH29" s="165"/>
      <c r="AI29" s="165"/>
      <c r="AJ29" s="165"/>
      <c r="AK29" s="165"/>
      <c r="AL29" s="169">
        <v>0.2</v>
      </c>
      <c r="AM29" s="170">
        <v>0.1</v>
      </c>
      <c r="AN29" s="171">
        <f t="shared" si="11"/>
        <v>6.3800000000000011E-3</v>
      </c>
      <c r="AO29" s="82">
        <f t="shared" si="12"/>
        <v>6.3800000000000055E-4</v>
      </c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</row>
    <row r="30" spans="1:55" s="181" customFormat="1" ht="13">
      <c r="A30" s="711"/>
      <c r="B30" s="717" t="str">
        <f t="shared" si="13"/>
        <v>POLY TAPE</v>
      </c>
      <c r="C30" s="718"/>
      <c r="D30" s="754" t="str">
        <f t="shared" si="8"/>
        <v>선오</v>
      </c>
      <c r="E30" s="753"/>
      <c r="F30" s="766" t="str">
        <f t="shared" si="9"/>
        <v>1/4" twill tape at CF V</v>
      </c>
      <c r="G30" s="767"/>
      <c r="H30" s="767">
        <f t="shared" si="10"/>
        <v>0</v>
      </c>
      <c r="I30" s="768"/>
      <c r="J30" s="154">
        <f t="shared" si="16"/>
        <v>0</v>
      </c>
      <c r="K30" s="164" t="str">
        <f t="shared" si="14"/>
        <v>/ PC</v>
      </c>
      <c r="L30" s="165"/>
      <c r="M30" s="165"/>
      <c r="N30" s="165"/>
      <c r="O30" s="165"/>
      <c r="P30" s="165"/>
      <c r="Q30" s="166"/>
      <c r="R30" s="167">
        <v>1.1000000000000001</v>
      </c>
      <c r="S30" s="168">
        <f t="shared" si="15"/>
        <v>0</v>
      </c>
      <c r="U30" s="776"/>
      <c r="V30" s="713" t="s">
        <v>106</v>
      </c>
      <c r="W30" s="714"/>
      <c r="X30" s="363" t="s">
        <v>120</v>
      </c>
      <c r="Y30" s="339"/>
      <c r="Z30" s="341" t="s">
        <v>97</v>
      </c>
      <c r="AA30" s="342"/>
      <c r="AB30" s="342"/>
      <c r="AC30" s="343"/>
      <c r="AD30" s="160">
        <v>1.6E-2</v>
      </c>
      <c r="AE30" s="164" t="s">
        <v>47</v>
      </c>
      <c r="AF30" s="165"/>
      <c r="AG30" s="165"/>
      <c r="AH30" s="165"/>
      <c r="AI30" s="165"/>
      <c r="AJ30" s="165"/>
      <c r="AK30" s="165"/>
      <c r="AL30" s="169"/>
      <c r="AM30" s="170">
        <v>0</v>
      </c>
      <c r="AN30" s="171">
        <f t="shared" si="11"/>
        <v>0</v>
      </c>
      <c r="AO30" s="82">
        <f t="shared" si="12"/>
        <v>0</v>
      </c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</row>
    <row r="31" spans="1:55" s="181" customFormat="1" ht="13">
      <c r="A31" s="711"/>
      <c r="B31" s="717">
        <f t="shared" si="13"/>
        <v>0</v>
      </c>
      <c r="C31" s="718"/>
      <c r="D31" s="698" t="str">
        <f t="shared" si="8"/>
        <v>선오</v>
      </c>
      <c r="E31" s="718"/>
      <c r="F31" s="762" t="str">
        <f t="shared" si="9"/>
        <v>BONE&amp;CASING</v>
      </c>
      <c r="G31" s="763"/>
      <c r="H31" s="763">
        <f t="shared" si="10"/>
        <v>0</v>
      </c>
      <c r="I31" s="764"/>
      <c r="J31" s="154">
        <f t="shared" si="16"/>
        <v>0.21536363636363637</v>
      </c>
      <c r="K31" s="164" t="str">
        <f t="shared" si="14"/>
        <v>/ PC</v>
      </c>
      <c r="L31" s="165"/>
      <c r="M31" s="165"/>
      <c r="N31" s="165"/>
      <c r="O31" s="165"/>
      <c r="P31" s="165"/>
      <c r="Q31" s="166"/>
      <c r="R31" s="167">
        <v>1.1000000000000001</v>
      </c>
      <c r="S31" s="168">
        <f t="shared" si="15"/>
        <v>0.23690000000000003</v>
      </c>
      <c r="U31" s="776"/>
      <c r="V31" s="769"/>
      <c r="W31" s="745"/>
      <c r="X31" s="363" t="s">
        <v>120</v>
      </c>
      <c r="Y31" s="339"/>
      <c r="Z31" s="341" t="s">
        <v>125</v>
      </c>
      <c r="AA31" s="342"/>
      <c r="AB31" s="342"/>
      <c r="AC31" s="343"/>
      <c r="AD31" s="160">
        <f>230/1100</f>
        <v>0.20909090909090908</v>
      </c>
      <c r="AE31" s="164" t="s">
        <v>47</v>
      </c>
      <c r="AF31" s="165"/>
      <c r="AG31" s="165"/>
      <c r="AH31" s="165"/>
      <c r="AI31" s="165"/>
      <c r="AJ31" s="165"/>
      <c r="AK31" s="165"/>
      <c r="AL31" s="169">
        <v>1</v>
      </c>
      <c r="AM31" s="170">
        <v>0.03</v>
      </c>
      <c r="AN31" s="171">
        <f t="shared" si="11"/>
        <v>0.21536363636363637</v>
      </c>
      <c r="AO31" s="82">
        <f t="shared" si="12"/>
        <v>2.1536363636363659E-2</v>
      </c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</row>
    <row r="32" spans="1:55" s="181" customFormat="1" ht="13">
      <c r="A32" s="711"/>
      <c r="B32" s="717" t="str">
        <f t="shared" si="13"/>
        <v>BRA TAPE</v>
      </c>
      <c r="C32" s="718"/>
      <c r="D32" s="698" t="str">
        <f t="shared" si="8"/>
        <v>선오</v>
      </c>
      <c r="E32" s="718"/>
      <c r="F32" s="762" t="str">
        <f t="shared" si="9"/>
        <v>3/4" 19mm</v>
      </c>
      <c r="G32" s="763"/>
      <c r="H32" s="763">
        <f t="shared" si="10"/>
        <v>0</v>
      </c>
      <c r="I32" s="764"/>
      <c r="J32" s="154">
        <f t="shared" si="16"/>
        <v>2.06E-2</v>
      </c>
      <c r="K32" s="182" t="str">
        <f t="shared" si="14"/>
        <v>/ PC</v>
      </c>
      <c r="L32" s="183"/>
      <c r="M32" s="183"/>
      <c r="N32" s="183"/>
      <c r="O32" s="183"/>
      <c r="P32" s="183"/>
      <c r="Q32" s="184"/>
      <c r="R32" s="167">
        <v>1.1000000000000001</v>
      </c>
      <c r="S32" s="185">
        <f t="shared" si="15"/>
        <v>2.2660000000000003E-2</v>
      </c>
      <c r="U32" s="776"/>
      <c r="V32" s="716" t="s">
        <v>127</v>
      </c>
      <c r="W32" s="718"/>
      <c r="X32" s="363" t="s">
        <v>120</v>
      </c>
      <c r="Y32" s="339"/>
      <c r="Z32" s="341" t="s">
        <v>126</v>
      </c>
      <c r="AA32" s="342"/>
      <c r="AB32" s="342"/>
      <c r="AC32" s="343"/>
      <c r="AD32" s="160">
        <v>0.02</v>
      </c>
      <c r="AE32" s="164" t="s">
        <v>47</v>
      </c>
      <c r="AF32" s="165"/>
      <c r="AG32" s="165"/>
      <c r="AH32" s="165"/>
      <c r="AI32" s="165"/>
      <c r="AJ32" s="165"/>
      <c r="AK32" s="165"/>
      <c r="AL32" s="169">
        <v>1</v>
      </c>
      <c r="AM32" s="170">
        <v>0.03</v>
      </c>
      <c r="AN32" s="171">
        <f t="shared" si="11"/>
        <v>2.06E-2</v>
      </c>
      <c r="AO32" s="82">
        <f t="shared" si="12"/>
        <v>2.0600000000000028E-3</v>
      </c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</row>
    <row r="33" spans="1:55" s="15" customFormat="1" ht="13.5" thickBot="1">
      <c r="A33" s="712"/>
      <c r="B33" s="756">
        <f t="shared" si="13"/>
        <v>0</v>
      </c>
      <c r="C33" s="757"/>
      <c r="D33" s="758">
        <f t="shared" si="8"/>
        <v>0</v>
      </c>
      <c r="E33" s="757"/>
      <c r="F33" s="759">
        <f t="shared" si="9"/>
        <v>0</v>
      </c>
      <c r="G33" s="760"/>
      <c r="H33" s="760">
        <f t="shared" si="10"/>
        <v>0</v>
      </c>
      <c r="I33" s="761"/>
      <c r="J33" s="187">
        <f>AN33</f>
        <v>0</v>
      </c>
      <c r="K33" s="188" t="str">
        <f t="shared" si="14"/>
        <v>/ PC</v>
      </c>
      <c r="L33" s="189"/>
      <c r="M33" s="189"/>
      <c r="N33" s="189"/>
      <c r="O33" s="189"/>
      <c r="P33" s="189"/>
      <c r="Q33" s="190"/>
      <c r="R33" s="191">
        <v>1.1000000000000001</v>
      </c>
      <c r="S33" s="192">
        <f t="shared" si="15"/>
        <v>0</v>
      </c>
      <c r="U33" s="777"/>
      <c r="V33" s="756"/>
      <c r="W33" s="757"/>
      <c r="X33" s="758"/>
      <c r="Y33" s="757"/>
      <c r="Z33" s="759"/>
      <c r="AA33" s="760"/>
      <c r="AB33" s="760"/>
      <c r="AC33" s="761"/>
      <c r="AD33" s="193"/>
      <c r="AE33" s="188" t="s">
        <v>47</v>
      </c>
      <c r="AF33" s="328"/>
      <c r="AG33" s="189"/>
      <c r="AH33" s="189"/>
      <c r="AI33" s="189"/>
      <c r="AJ33" s="189"/>
      <c r="AK33" s="189"/>
      <c r="AL33" s="194"/>
      <c r="AM33" s="195">
        <v>0.1</v>
      </c>
      <c r="AN33" s="196">
        <f t="shared" si="11"/>
        <v>0</v>
      </c>
      <c r="AO33" s="82">
        <f t="shared" si="12"/>
        <v>0</v>
      </c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</row>
    <row r="34" spans="1:55" s="15" customFormat="1" ht="13.5" thickBot="1">
      <c r="A34" s="33"/>
      <c r="B34" s="33"/>
      <c r="C34" s="33"/>
      <c r="D34" s="33"/>
      <c r="E34" s="33"/>
      <c r="F34" s="33"/>
      <c r="G34" s="197"/>
      <c r="H34" s="197"/>
      <c r="I34" s="197"/>
      <c r="J34" s="197"/>
      <c r="K34" s="198"/>
      <c r="L34" s="198"/>
      <c r="M34" s="198"/>
      <c r="N34" s="198"/>
      <c r="O34" s="198"/>
      <c r="P34" s="198"/>
      <c r="Q34" s="198"/>
      <c r="R34" s="141" t="s">
        <v>39</v>
      </c>
      <c r="S34" s="199">
        <f>SUM(S19:S33)</f>
        <v>0.91926238399999993</v>
      </c>
      <c r="U34" s="33"/>
      <c r="V34" s="33"/>
      <c r="W34" s="33"/>
      <c r="X34" s="33"/>
      <c r="Y34" s="33"/>
      <c r="Z34" s="33"/>
      <c r="AA34" s="197"/>
      <c r="AB34" s="197"/>
      <c r="AC34" s="197"/>
      <c r="AD34" s="197"/>
      <c r="AE34" s="198"/>
      <c r="AF34" s="198"/>
      <c r="AG34" s="198"/>
      <c r="AH34" s="198"/>
      <c r="AI34" s="198"/>
      <c r="AJ34" s="198"/>
      <c r="AK34" s="198"/>
      <c r="AL34" s="198"/>
      <c r="AM34" s="141" t="s">
        <v>39</v>
      </c>
      <c r="AN34" s="200">
        <f>SUM(AN19:AN33)</f>
        <v>0.83569307636363654</v>
      </c>
      <c r="AO34" s="146">
        <f t="shared" si="12"/>
        <v>8.3569307636363388E-2</v>
      </c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</row>
    <row r="35" spans="1:55" s="181" customFormat="1" ht="13.5" thickBot="1">
      <c r="K35" s="201"/>
      <c r="L35" s="201"/>
      <c r="M35" s="201"/>
      <c r="N35" s="201"/>
      <c r="O35" s="201"/>
      <c r="P35" s="201"/>
      <c r="Q35" s="201"/>
      <c r="R35" s="202"/>
      <c r="S35" s="203"/>
      <c r="AE35" s="201"/>
      <c r="AF35" s="201"/>
      <c r="AG35" s="201"/>
      <c r="AH35" s="201"/>
      <c r="AI35" s="201"/>
      <c r="AJ35" s="201"/>
      <c r="AK35" s="201"/>
      <c r="AL35" s="201"/>
      <c r="AM35" s="202"/>
      <c r="AN35" s="150">
        <f>AN34/AN66</f>
        <v>0.22351751484636401</v>
      </c>
      <c r="AO35" s="151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</row>
    <row r="36" spans="1:55" s="52" customFormat="1" ht="12.75" customHeight="1" thickBot="1">
      <c r="A36" s="704" t="s">
        <v>50</v>
      </c>
      <c r="B36" s="736" t="s">
        <v>41</v>
      </c>
      <c r="C36" s="737"/>
      <c r="D36" s="738" t="s">
        <v>42</v>
      </c>
      <c r="E36" s="737"/>
      <c r="F36" s="738" t="s">
        <v>15</v>
      </c>
      <c r="G36" s="739"/>
      <c r="H36" s="739"/>
      <c r="I36" s="737"/>
      <c r="J36" s="738" t="s">
        <v>43</v>
      </c>
      <c r="K36" s="737"/>
      <c r="L36" s="356"/>
      <c r="M36" s="356"/>
      <c r="N36" s="356"/>
      <c r="O36" s="356"/>
      <c r="P36" s="356"/>
      <c r="Q36" s="359"/>
      <c r="R36" s="204" t="s">
        <v>44</v>
      </c>
      <c r="S36" s="205" t="s">
        <v>32</v>
      </c>
      <c r="U36" s="704" t="s">
        <v>50</v>
      </c>
      <c r="V36" s="736" t="s">
        <v>41</v>
      </c>
      <c r="W36" s="737"/>
      <c r="X36" s="738" t="s">
        <v>42</v>
      </c>
      <c r="Y36" s="737"/>
      <c r="Z36" s="738" t="s">
        <v>15</v>
      </c>
      <c r="AA36" s="739"/>
      <c r="AB36" s="739"/>
      <c r="AC36" s="737"/>
      <c r="AD36" s="738" t="s">
        <v>43</v>
      </c>
      <c r="AE36" s="737"/>
      <c r="AF36" s="356"/>
      <c r="AG36" s="356"/>
      <c r="AH36" s="356"/>
      <c r="AI36" s="356"/>
      <c r="AJ36" s="356"/>
      <c r="AK36" s="356"/>
      <c r="AL36" s="338" t="s">
        <v>44</v>
      </c>
      <c r="AM36" s="204" t="s">
        <v>51</v>
      </c>
      <c r="AN36" s="152" t="s">
        <v>32</v>
      </c>
      <c r="AO36" s="153"/>
    </row>
    <row r="37" spans="1:55" s="15" customFormat="1" ht="13">
      <c r="A37" s="705"/>
      <c r="B37" s="740" t="str">
        <f>V37</f>
        <v>MAU-BTM-CARELBL</v>
      </c>
      <c r="C37" s="741"/>
      <c r="D37" s="741" t="str">
        <f t="shared" ref="D37:D44" si="17">X37</f>
        <v>NEXGEN</v>
      </c>
      <c r="E37" s="741"/>
      <c r="F37" s="742" t="str">
        <f t="shared" ref="F37:F44" si="18">Z37</f>
        <v>TPU LABEL(BRAND/SIZE/CO/CONTENT/CARE)</v>
      </c>
      <c r="G37" s="742"/>
      <c r="H37" s="742">
        <f t="shared" ref="H37:H44" si="19">AB37</f>
        <v>0</v>
      </c>
      <c r="I37" s="742"/>
      <c r="J37" s="206">
        <f>AN37</f>
        <v>1.5950000000000002E-2</v>
      </c>
      <c r="K37" s="155" t="str">
        <f>AE37</f>
        <v>/ PC</v>
      </c>
      <c r="L37" s="156"/>
      <c r="M37" s="156"/>
      <c r="N37" s="156"/>
      <c r="O37" s="156"/>
      <c r="P37" s="156"/>
      <c r="Q37" s="207"/>
      <c r="R37" s="208">
        <v>1.1000000000000001</v>
      </c>
      <c r="S37" s="209">
        <f>J37*R37</f>
        <v>1.7545000000000005E-2</v>
      </c>
      <c r="U37" s="705"/>
      <c r="V37" s="722" t="s">
        <v>134</v>
      </c>
      <c r="W37" s="723"/>
      <c r="X37" s="743" t="s">
        <v>137</v>
      </c>
      <c r="Y37" s="723"/>
      <c r="Z37" s="351" t="s">
        <v>99</v>
      </c>
      <c r="AA37" s="352"/>
      <c r="AB37" s="352"/>
      <c r="AC37" s="353"/>
      <c r="AD37" s="206">
        <f>AH37</f>
        <v>1.4500000000000001E-2</v>
      </c>
      <c r="AE37" s="155" t="s">
        <v>47</v>
      </c>
      <c r="AF37" s="156"/>
      <c r="AG37" s="210">
        <v>14.5</v>
      </c>
      <c r="AH37" s="211">
        <f>AG37/1000</f>
        <v>1.4500000000000001E-2</v>
      </c>
      <c r="AI37" s="156"/>
      <c r="AJ37" s="156"/>
      <c r="AK37" s="156"/>
      <c r="AL37" s="212">
        <v>1</v>
      </c>
      <c r="AM37" s="213">
        <v>0.1</v>
      </c>
      <c r="AN37" s="209">
        <f t="shared" ref="AN37:AN44" si="20">AD37*AL37*(1+AM37)</f>
        <v>1.5950000000000002E-2</v>
      </c>
      <c r="AO37" s="82">
        <f t="shared" ref="AO37:AO45" si="21">S37-AN37</f>
        <v>1.5950000000000027E-3</v>
      </c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</row>
    <row r="38" spans="1:55" s="15" customFormat="1" ht="13">
      <c r="A38" s="705"/>
      <c r="B38" s="733" t="str">
        <f t="shared" ref="B38:B44" si="22">V38</f>
        <v>MAU-TWO-PART</v>
      </c>
      <c r="C38" s="734"/>
      <c r="D38" s="734" t="str">
        <f t="shared" si="17"/>
        <v>NEXGEN</v>
      </c>
      <c r="E38" s="734"/>
      <c r="F38" s="735" t="str">
        <f t="shared" si="18"/>
        <v xml:space="preserve">PRIMARY HANG TAG </v>
      </c>
      <c r="G38" s="735"/>
      <c r="H38" s="735">
        <f t="shared" si="19"/>
        <v>0</v>
      </c>
      <c r="I38" s="735"/>
      <c r="J38" s="214">
        <f>AN38</f>
        <v>1.1117999999999999E-2</v>
      </c>
      <c r="K38" s="164" t="str">
        <f t="shared" ref="K38:K44" si="23">AE38</f>
        <v>/ PC</v>
      </c>
      <c r="L38" s="165"/>
      <c r="M38" s="165"/>
      <c r="N38" s="165"/>
      <c r="O38" s="165"/>
      <c r="P38" s="165"/>
      <c r="Q38" s="344"/>
      <c r="R38" s="215">
        <v>1.1000000000000001</v>
      </c>
      <c r="S38" s="216">
        <f t="shared" ref="S38:S44" si="24">J38*R38</f>
        <v>1.2229800000000001E-2</v>
      </c>
      <c r="U38" s="705"/>
      <c r="V38" s="713" t="s">
        <v>135</v>
      </c>
      <c r="W38" s="714"/>
      <c r="X38" s="715" t="s">
        <v>137</v>
      </c>
      <c r="Y38" s="714"/>
      <c r="Z38" s="341" t="s">
        <v>100</v>
      </c>
      <c r="AA38" s="342"/>
      <c r="AB38" s="342"/>
      <c r="AC38" s="343"/>
      <c r="AD38" s="214">
        <f>AH38</f>
        <v>1.09E-2</v>
      </c>
      <c r="AE38" s="164" t="s">
        <v>47</v>
      </c>
      <c r="AF38" s="165"/>
      <c r="AG38" s="217">
        <v>10.9</v>
      </c>
      <c r="AH38" s="218">
        <f>AG38/1000</f>
        <v>1.09E-2</v>
      </c>
      <c r="AI38" s="165"/>
      <c r="AJ38" s="165"/>
      <c r="AK38" s="165"/>
      <c r="AL38" s="345">
        <v>1</v>
      </c>
      <c r="AM38" s="219">
        <v>0.02</v>
      </c>
      <c r="AN38" s="216">
        <f t="shared" si="20"/>
        <v>1.1117999999999999E-2</v>
      </c>
      <c r="AO38" s="82">
        <f t="shared" si="21"/>
        <v>1.1118000000000013E-3</v>
      </c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</row>
    <row r="39" spans="1:55" s="15" customFormat="1" ht="13">
      <c r="A39" s="705"/>
      <c r="B39" s="733" t="str">
        <f t="shared" si="22"/>
        <v>MAU-ECOM-STK</v>
      </c>
      <c r="C39" s="734"/>
      <c r="D39" s="734" t="str">
        <f t="shared" si="17"/>
        <v>NEXGEN</v>
      </c>
      <c r="E39" s="734"/>
      <c r="F39" s="735" t="str">
        <f t="shared" si="18"/>
        <v>ECOM-STK</v>
      </c>
      <c r="G39" s="735"/>
      <c r="H39" s="735">
        <f t="shared" si="19"/>
        <v>0</v>
      </c>
      <c r="I39" s="735"/>
      <c r="J39" s="214">
        <f t="shared" ref="J39:J43" si="25">AN39</f>
        <v>1.2240000000000001E-2</v>
      </c>
      <c r="K39" s="164" t="str">
        <f t="shared" si="23"/>
        <v>/ PC</v>
      </c>
      <c r="L39" s="165"/>
      <c r="M39" s="165"/>
      <c r="N39" s="165"/>
      <c r="O39" s="165"/>
      <c r="P39" s="165"/>
      <c r="Q39" s="344"/>
      <c r="R39" s="215">
        <v>1.1000000000000001</v>
      </c>
      <c r="S39" s="216">
        <f t="shared" si="24"/>
        <v>1.3464000000000002E-2</v>
      </c>
      <c r="U39" s="705"/>
      <c r="V39" s="713" t="s">
        <v>136</v>
      </c>
      <c r="W39" s="714"/>
      <c r="X39" s="715" t="s">
        <v>137</v>
      </c>
      <c r="Y39" s="714"/>
      <c r="Z39" s="362" t="s">
        <v>149</v>
      </c>
      <c r="AA39" s="342"/>
      <c r="AB39" s="342"/>
      <c r="AC39" s="343"/>
      <c r="AD39" s="214">
        <v>1.2E-2</v>
      </c>
      <c r="AE39" s="164" t="s">
        <v>47</v>
      </c>
      <c r="AF39" s="165"/>
      <c r="AG39" s="217">
        <v>12</v>
      </c>
      <c r="AH39" s="218">
        <f t="shared" ref="AH39" si="26">AG39/1000</f>
        <v>1.2E-2</v>
      </c>
      <c r="AI39" s="165"/>
      <c r="AJ39" s="165"/>
      <c r="AK39" s="165"/>
      <c r="AL39" s="345">
        <v>1</v>
      </c>
      <c r="AM39" s="219">
        <v>0.02</v>
      </c>
      <c r="AN39" s="216">
        <f t="shared" si="20"/>
        <v>1.2240000000000001E-2</v>
      </c>
      <c r="AO39" s="82">
        <f t="shared" si="21"/>
        <v>1.2240000000000011E-3</v>
      </c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</row>
    <row r="40" spans="1:55" s="15" customFormat="1" ht="13">
      <c r="A40" s="705"/>
      <c r="B40" s="733" t="str">
        <f t="shared" si="22"/>
        <v>2nd Hang tag</v>
      </c>
      <c r="C40" s="734"/>
      <c r="D40" s="734" t="str">
        <f t="shared" si="17"/>
        <v>R-PAC</v>
      </c>
      <c r="E40" s="734"/>
      <c r="F40" s="735" t="str">
        <f t="shared" si="18"/>
        <v>2nd Hang tag</v>
      </c>
      <c r="G40" s="735"/>
      <c r="H40" s="735">
        <f t="shared" si="19"/>
        <v>0</v>
      </c>
      <c r="I40" s="735"/>
      <c r="J40" s="214">
        <f t="shared" si="25"/>
        <v>9.1799999999999993E-2</v>
      </c>
      <c r="K40" s="164" t="str">
        <f t="shared" si="23"/>
        <v>/ PC</v>
      </c>
      <c r="L40" s="165"/>
      <c r="M40" s="165"/>
      <c r="N40" s="165"/>
      <c r="O40" s="165"/>
      <c r="P40" s="165"/>
      <c r="Q40" s="344"/>
      <c r="R40" s="215">
        <v>1.1000000000000001</v>
      </c>
      <c r="S40" s="216">
        <f t="shared" si="24"/>
        <v>0.10098</v>
      </c>
      <c r="U40" s="705"/>
      <c r="V40" s="713" t="s">
        <v>133</v>
      </c>
      <c r="W40" s="714"/>
      <c r="X40" s="715" t="s">
        <v>98</v>
      </c>
      <c r="Y40" s="714"/>
      <c r="Z40" s="341" t="s">
        <v>133</v>
      </c>
      <c r="AA40" s="342"/>
      <c r="AB40" s="342"/>
      <c r="AC40" s="343"/>
      <c r="AD40" s="214">
        <v>0.09</v>
      </c>
      <c r="AE40" s="164" t="s">
        <v>47</v>
      </c>
      <c r="AF40" s="165"/>
      <c r="AG40" s="217"/>
      <c r="AH40" s="218"/>
      <c r="AI40" s="165"/>
      <c r="AJ40" s="165"/>
      <c r="AK40" s="165"/>
      <c r="AL40" s="345">
        <v>1</v>
      </c>
      <c r="AM40" s="219">
        <v>0.02</v>
      </c>
      <c r="AN40" s="216">
        <f t="shared" si="20"/>
        <v>9.1799999999999993E-2</v>
      </c>
      <c r="AO40" s="82">
        <f t="shared" si="21"/>
        <v>9.1800000000000076E-3</v>
      </c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</row>
    <row r="41" spans="1:55" s="15" customFormat="1" ht="13">
      <c r="A41" s="705"/>
      <c r="B41" s="733" t="str">
        <f t="shared" si="22"/>
        <v>Tracking label</v>
      </c>
      <c r="C41" s="734"/>
      <c r="D41" s="734" t="str">
        <f t="shared" si="17"/>
        <v>Local</v>
      </c>
      <c r="E41" s="734"/>
      <c r="F41" s="735" t="str">
        <f t="shared" si="18"/>
        <v>Tracking Label=Factory Sourced</v>
      </c>
      <c r="G41" s="735"/>
      <c r="H41" s="735">
        <f t="shared" si="19"/>
        <v>0</v>
      </c>
      <c r="I41" s="735"/>
      <c r="J41" s="214">
        <f t="shared" si="25"/>
        <v>2.1000000000000001E-2</v>
      </c>
      <c r="K41" s="164" t="str">
        <f t="shared" si="23"/>
        <v>/ PC</v>
      </c>
      <c r="L41" s="165"/>
      <c r="M41" s="165"/>
      <c r="N41" s="165"/>
      <c r="O41" s="165"/>
      <c r="P41" s="165"/>
      <c r="Q41" s="344"/>
      <c r="R41" s="215">
        <v>1.1000000000000001</v>
      </c>
      <c r="S41" s="216">
        <f t="shared" si="24"/>
        <v>2.3100000000000002E-2</v>
      </c>
      <c r="U41" s="705"/>
      <c r="V41" s="713" t="s">
        <v>138</v>
      </c>
      <c r="W41" s="714"/>
      <c r="X41" s="715" t="s">
        <v>139</v>
      </c>
      <c r="Y41" s="714"/>
      <c r="Z41" s="341" t="s">
        <v>140</v>
      </c>
      <c r="AA41" s="342"/>
      <c r="AB41" s="342"/>
      <c r="AC41" s="343"/>
      <c r="AD41" s="214">
        <v>0.02</v>
      </c>
      <c r="AE41" s="164" t="s">
        <v>47</v>
      </c>
      <c r="AF41" s="165"/>
      <c r="AG41" s="165"/>
      <c r="AH41" s="218"/>
      <c r="AI41" s="165"/>
      <c r="AJ41" s="165"/>
      <c r="AK41" s="165"/>
      <c r="AL41" s="345">
        <v>1</v>
      </c>
      <c r="AM41" s="219">
        <v>0.05</v>
      </c>
      <c r="AN41" s="216">
        <f t="shared" si="20"/>
        <v>2.1000000000000001E-2</v>
      </c>
      <c r="AO41" s="82">
        <f t="shared" si="21"/>
        <v>2.1000000000000012E-3</v>
      </c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</row>
    <row r="42" spans="1:55" s="15" customFormat="1" ht="13">
      <c r="A42" s="705"/>
      <c r="B42" s="733">
        <f t="shared" si="22"/>
        <v>0</v>
      </c>
      <c r="C42" s="734"/>
      <c r="D42" s="734">
        <f t="shared" si="17"/>
        <v>0</v>
      </c>
      <c r="E42" s="734"/>
      <c r="F42" s="735">
        <f t="shared" si="18"/>
        <v>0</v>
      </c>
      <c r="G42" s="735"/>
      <c r="H42" s="735">
        <f t="shared" si="19"/>
        <v>0</v>
      </c>
      <c r="I42" s="735"/>
      <c r="J42" s="214">
        <f t="shared" si="25"/>
        <v>0</v>
      </c>
      <c r="K42" s="164" t="str">
        <f t="shared" si="23"/>
        <v>/ PC</v>
      </c>
      <c r="L42" s="165"/>
      <c r="M42" s="165"/>
      <c r="N42" s="165"/>
      <c r="O42" s="165"/>
      <c r="P42" s="165"/>
      <c r="Q42" s="344"/>
      <c r="R42" s="215">
        <v>1.1000000000000001</v>
      </c>
      <c r="S42" s="220">
        <f t="shared" si="24"/>
        <v>0</v>
      </c>
      <c r="U42" s="705"/>
      <c r="V42" s="354"/>
      <c r="W42" s="339"/>
      <c r="X42" s="340"/>
      <c r="Y42" s="339"/>
      <c r="Z42" s="341"/>
      <c r="AA42" s="342"/>
      <c r="AB42" s="342"/>
      <c r="AC42" s="343"/>
      <c r="AD42" s="214">
        <v>0.02</v>
      </c>
      <c r="AE42" s="164" t="s">
        <v>47</v>
      </c>
      <c r="AF42" s="165"/>
      <c r="AG42" s="165"/>
      <c r="AH42" s="218"/>
      <c r="AI42" s="165"/>
      <c r="AJ42" s="165"/>
      <c r="AK42" s="165"/>
      <c r="AL42" s="345"/>
      <c r="AM42" s="219">
        <v>0.02</v>
      </c>
      <c r="AN42" s="220">
        <f t="shared" si="20"/>
        <v>0</v>
      </c>
      <c r="AO42" s="82">
        <f t="shared" si="21"/>
        <v>0</v>
      </c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</row>
    <row r="43" spans="1:55" s="181" customFormat="1" ht="13">
      <c r="A43" s="705"/>
      <c r="B43" s="749">
        <f t="shared" si="22"/>
        <v>0</v>
      </c>
      <c r="C43" s="750"/>
      <c r="D43" s="750">
        <f t="shared" si="17"/>
        <v>0</v>
      </c>
      <c r="E43" s="750"/>
      <c r="F43" s="751">
        <f t="shared" si="18"/>
        <v>0</v>
      </c>
      <c r="G43" s="751"/>
      <c r="H43" s="751">
        <f t="shared" si="19"/>
        <v>0</v>
      </c>
      <c r="I43" s="751"/>
      <c r="J43" s="214">
        <f t="shared" si="25"/>
        <v>0</v>
      </c>
      <c r="K43" s="221" t="str">
        <f t="shared" si="23"/>
        <v>/ PC</v>
      </c>
      <c r="L43" s="222"/>
      <c r="M43" s="222"/>
      <c r="N43" s="222"/>
      <c r="O43" s="222"/>
      <c r="P43" s="222"/>
      <c r="Q43" s="344"/>
      <c r="R43" s="215">
        <v>1.1000000000000001</v>
      </c>
      <c r="S43" s="223">
        <f t="shared" si="24"/>
        <v>0</v>
      </c>
      <c r="U43" s="705"/>
      <c r="V43" s="224"/>
      <c r="W43" s="225"/>
      <c r="X43" s="340"/>
      <c r="Y43" s="339"/>
      <c r="Z43" s="341"/>
      <c r="AA43" s="342"/>
      <c r="AB43" s="342"/>
      <c r="AC43" s="343"/>
      <c r="AD43" s="214"/>
      <c r="AE43" s="164" t="s">
        <v>47</v>
      </c>
      <c r="AF43" s="165"/>
      <c r="AG43" s="222"/>
      <c r="AH43" s="226"/>
      <c r="AI43" s="222"/>
      <c r="AJ43" s="222"/>
      <c r="AK43" s="222"/>
      <c r="AL43" s="345"/>
      <c r="AM43" s="219">
        <v>0.02</v>
      </c>
      <c r="AN43" s="223">
        <f t="shared" si="20"/>
        <v>0</v>
      </c>
      <c r="AO43" s="82">
        <f t="shared" si="21"/>
        <v>0</v>
      </c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</row>
    <row r="44" spans="1:55" s="181" customFormat="1" ht="13.5" thickBot="1">
      <c r="A44" s="706"/>
      <c r="B44" s="695">
        <f t="shared" si="22"/>
        <v>0</v>
      </c>
      <c r="C44" s="692"/>
      <c r="D44" s="692">
        <f t="shared" si="17"/>
        <v>0</v>
      </c>
      <c r="E44" s="692"/>
      <c r="F44" s="693">
        <f t="shared" si="18"/>
        <v>0</v>
      </c>
      <c r="G44" s="693"/>
      <c r="H44" s="693">
        <f t="shared" si="19"/>
        <v>0</v>
      </c>
      <c r="I44" s="693"/>
      <c r="J44" s="227">
        <f>AN44</f>
        <v>0</v>
      </c>
      <c r="K44" s="228" t="str">
        <f t="shared" si="23"/>
        <v>/PC</v>
      </c>
      <c r="L44" s="229"/>
      <c r="M44" s="229"/>
      <c r="N44" s="229"/>
      <c r="O44" s="229"/>
      <c r="P44" s="229"/>
      <c r="Q44" s="230"/>
      <c r="R44" s="231">
        <v>1.1000000000000001</v>
      </c>
      <c r="S44" s="232">
        <f t="shared" si="24"/>
        <v>0</v>
      </c>
      <c r="U44" s="706"/>
      <c r="V44" s="233"/>
      <c r="W44" s="346"/>
      <c r="X44" s="347"/>
      <c r="Y44" s="346"/>
      <c r="Z44" s="348"/>
      <c r="AA44" s="349"/>
      <c r="AB44" s="349"/>
      <c r="AC44" s="350"/>
      <c r="AD44" s="234"/>
      <c r="AE44" s="228" t="s">
        <v>79</v>
      </c>
      <c r="AF44" s="229"/>
      <c r="AG44" s="229"/>
      <c r="AH44" s="235"/>
      <c r="AI44" s="229"/>
      <c r="AJ44" s="229"/>
      <c r="AK44" s="229"/>
      <c r="AL44" s="361"/>
      <c r="AM44" s="236">
        <v>0.02</v>
      </c>
      <c r="AN44" s="232">
        <f t="shared" si="20"/>
        <v>0</v>
      </c>
      <c r="AO44" s="82">
        <f t="shared" si="21"/>
        <v>0</v>
      </c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</row>
    <row r="45" spans="1:55" s="15" customFormat="1" ht="13.5" thickBot="1">
      <c r="A45" s="33"/>
      <c r="B45" s="33"/>
      <c r="C45" s="33"/>
      <c r="D45" s="33"/>
      <c r="E45" s="33"/>
      <c r="F45" s="33"/>
      <c r="G45" s="197"/>
      <c r="H45" s="197"/>
      <c r="I45" s="197"/>
      <c r="J45" s="197"/>
      <c r="K45" s="198"/>
      <c r="L45" s="198"/>
      <c r="M45" s="198"/>
      <c r="N45" s="198"/>
      <c r="O45" s="198"/>
      <c r="P45" s="198"/>
      <c r="Q45" s="198"/>
      <c r="R45" s="141" t="s">
        <v>39</v>
      </c>
      <c r="S45" s="237">
        <f>SUM(S37:S44)</f>
        <v>0.16731880000000002</v>
      </c>
      <c r="U45" s="33"/>
      <c r="V45" s="33"/>
      <c r="W45" s="33"/>
      <c r="X45" s="33"/>
      <c r="Y45" s="33"/>
      <c r="Z45" s="33"/>
      <c r="AA45" s="197"/>
      <c r="AB45" s="197"/>
      <c r="AC45" s="197"/>
      <c r="AD45" s="197"/>
      <c r="AE45" s="198"/>
      <c r="AF45" s="198"/>
      <c r="AG45" s="198"/>
      <c r="AH45" s="198"/>
      <c r="AI45" s="198"/>
      <c r="AJ45" s="198"/>
      <c r="AK45" s="198"/>
      <c r="AL45" s="198"/>
      <c r="AM45" s="141" t="s">
        <v>39</v>
      </c>
      <c r="AN45" s="238">
        <f>SUM(AN37:AN44)</f>
        <v>0.15210799999999999</v>
      </c>
      <c r="AO45" s="146">
        <f t="shared" si="21"/>
        <v>1.5210800000000024E-2</v>
      </c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</row>
    <row r="46" spans="1:55" s="181" customFormat="1" ht="13.5" thickBot="1">
      <c r="K46" s="201"/>
      <c r="L46" s="201"/>
      <c r="M46" s="201"/>
      <c r="N46" s="201"/>
      <c r="O46" s="201"/>
      <c r="P46" s="201"/>
      <c r="Q46" s="201"/>
      <c r="R46" s="202"/>
      <c r="S46" s="203"/>
      <c r="AE46" s="201"/>
      <c r="AF46" s="201"/>
      <c r="AG46" s="201"/>
      <c r="AH46" s="201"/>
      <c r="AI46" s="201"/>
      <c r="AJ46" s="201"/>
      <c r="AK46" s="201"/>
      <c r="AL46" s="201"/>
      <c r="AM46" s="202"/>
      <c r="AN46" s="150">
        <f>AN45/AN66</f>
        <v>4.0683359848079893E-2</v>
      </c>
      <c r="AO46" s="151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</row>
    <row r="47" spans="1:55" s="52" customFormat="1" ht="12.75" customHeight="1" thickBot="1">
      <c r="A47" s="704" t="s">
        <v>52</v>
      </c>
      <c r="B47" s="707" t="s">
        <v>41</v>
      </c>
      <c r="C47" s="694"/>
      <c r="D47" s="686" t="s">
        <v>42</v>
      </c>
      <c r="E47" s="694"/>
      <c r="F47" s="687" t="s">
        <v>15</v>
      </c>
      <c r="G47" s="687"/>
      <c r="H47" s="687"/>
      <c r="I47" s="694"/>
      <c r="J47" s="686" t="s">
        <v>43</v>
      </c>
      <c r="K47" s="694"/>
      <c r="L47" s="356"/>
      <c r="M47" s="356"/>
      <c r="N47" s="356"/>
      <c r="O47" s="356"/>
      <c r="P47" s="356"/>
      <c r="Q47" s="359"/>
      <c r="R47" s="204" t="s">
        <v>44</v>
      </c>
      <c r="S47" s="205" t="s">
        <v>32</v>
      </c>
      <c r="U47" s="704" t="s">
        <v>52</v>
      </c>
      <c r="V47" s="707" t="s">
        <v>41</v>
      </c>
      <c r="W47" s="694"/>
      <c r="X47" s="686" t="s">
        <v>42</v>
      </c>
      <c r="Y47" s="694"/>
      <c r="Z47" s="687" t="s">
        <v>15</v>
      </c>
      <c r="AA47" s="687"/>
      <c r="AB47" s="687"/>
      <c r="AC47" s="694"/>
      <c r="AD47" s="686" t="s">
        <v>43</v>
      </c>
      <c r="AE47" s="694"/>
      <c r="AF47" s="356"/>
      <c r="AG47" s="356"/>
      <c r="AH47" s="356"/>
      <c r="AI47" s="356"/>
      <c r="AJ47" s="356"/>
      <c r="AK47" s="356"/>
      <c r="AL47" s="338" t="s">
        <v>44</v>
      </c>
      <c r="AM47" s="204" t="s">
        <v>51</v>
      </c>
      <c r="AN47" s="152" t="s">
        <v>32</v>
      </c>
      <c r="AO47" s="153"/>
    </row>
    <row r="48" spans="1:55" s="15" customFormat="1" ht="13">
      <c r="A48" s="711"/>
      <c r="B48" s="719">
        <f>V48</f>
        <v>8012</v>
      </c>
      <c r="C48" s="720"/>
      <c r="D48" s="721" t="str">
        <f t="shared" ref="D48:D55" si="27">X48</f>
        <v>MAINETTI</v>
      </c>
      <c r="E48" s="720"/>
      <c r="F48" s="690" t="str">
        <f t="shared" ref="F48:F55" si="28">Z48</f>
        <v>HANGER</v>
      </c>
      <c r="G48" s="690"/>
      <c r="H48" s="690">
        <f t="shared" ref="H48:H55" si="29">AB48</f>
        <v>0</v>
      </c>
      <c r="I48" s="690"/>
      <c r="J48" s="239">
        <f>AN48</f>
        <v>0</v>
      </c>
      <c r="K48" s="240" t="str">
        <f>AE48</f>
        <v>/ PC</v>
      </c>
      <c r="L48" s="241"/>
      <c r="M48" s="241"/>
      <c r="N48" s="241"/>
      <c r="O48" s="241"/>
      <c r="P48" s="241"/>
      <c r="Q48" s="207"/>
      <c r="R48" s="208">
        <v>1.1000000000000001</v>
      </c>
      <c r="S48" s="209">
        <f>J48*R48</f>
        <v>0</v>
      </c>
      <c r="U48" s="711"/>
      <c r="V48" s="722">
        <v>8012</v>
      </c>
      <c r="W48" s="723"/>
      <c r="X48" s="724" t="s">
        <v>101</v>
      </c>
      <c r="Y48" s="725"/>
      <c r="Z48" s="351" t="s">
        <v>53</v>
      </c>
      <c r="AA48" s="352"/>
      <c r="AB48" s="352"/>
      <c r="AC48" s="353"/>
      <c r="AD48" s="246">
        <v>0</v>
      </c>
      <c r="AE48" s="242" t="s">
        <v>47</v>
      </c>
      <c r="AF48" s="329"/>
      <c r="AG48" s="241"/>
      <c r="AH48" s="241"/>
      <c r="AI48" s="241"/>
      <c r="AJ48" s="241"/>
      <c r="AK48" s="241"/>
      <c r="AL48" s="212">
        <v>0</v>
      </c>
      <c r="AM48" s="213">
        <v>0.02</v>
      </c>
      <c r="AN48" s="209">
        <f t="shared" ref="AN48:AN55" si="30">AD48*AL48*(1+AM48)</f>
        <v>0</v>
      </c>
      <c r="AO48" s="82">
        <f t="shared" ref="AO48:AO56" si="31">S48-AN48</f>
        <v>0</v>
      </c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</row>
    <row r="49" spans="1:54" s="15" customFormat="1" ht="13">
      <c r="A49" s="711"/>
      <c r="B49" s="726">
        <f t="shared" ref="B49:B55" si="32">V49</f>
        <v>0</v>
      </c>
      <c r="C49" s="727"/>
      <c r="D49" s="728" t="str">
        <f t="shared" si="27"/>
        <v>MAINETTI</v>
      </c>
      <c r="E49" s="729"/>
      <c r="F49" s="691" t="str">
        <f t="shared" si="28"/>
        <v>SIZER</v>
      </c>
      <c r="G49" s="691"/>
      <c r="H49" s="691">
        <f t="shared" si="29"/>
        <v>0</v>
      </c>
      <c r="I49" s="691"/>
      <c r="J49" s="243">
        <f>AN49</f>
        <v>0</v>
      </c>
      <c r="K49" s="244" t="str">
        <f t="shared" ref="K49:K55" si="33">AE49</f>
        <v>/ PC</v>
      </c>
      <c r="L49" s="245"/>
      <c r="M49" s="245"/>
      <c r="N49" s="245"/>
      <c r="O49" s="245"/>
      <c r="P49" s="245"/>
      <c r="Q49" s="344"/>
      <c r="R49" s="215">
        <v>1.1000000000000001</v>
      </c>
      <c r="S49" s="216">
        <f t="shared" ref="S49:S55" si="34">J49*R49</f>
        <v>0</v>
      </c>
      <c r="U49" s="711"/>
      <c r="V49" s="730"/>
      <c r="W49" s="731"/>
      <c r="X49" s="732" t="s">
        <v>101</v>
      </c>
      <c r="Y49" s="731"/>
      <c r="Z49" s="341" t="s">
        <v>54</v>
      </c>
      <c r="AA49" s="342"/>
      <c r="AB49" s="342"/>
      <c r="AC49" s="343"/>
      <c r="AD49" s="246">
        <v>0</v>
      </c>
      <c r="AE49" s="247" t="s">
        <v>47</v>
      </c>
      <c r="AF49" s="330"/>
      <c r="AG49" s="245"/>
      <c r="AH49" s="245"/>
      <c r="AI49" s="245"/>
      <c r="AJ49" s="245"/>
      <c r="AK49" s="245"/>
      <c r="AL49" s="345">
        <v>0</v>
      </c>
      <c r="AM49" s="219">
        <v>0.02</v>
      </c>
      <c r="AN49" s="216">
        <f t="shared" si="30"/>
        <v>0</v>
      </c>
      <c r="AO49" s="82">
        <f t="shared" si="31"/>
        <v>0</v>
      </c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</row>
    <row r="50" spans="1:54" s="15" customFormat="1" ht="13">
      <c r="A50" s="711"/>
      <c r="B50" s="716">
        <f t="shared" si="32"/>
        <v>0</v>
      </c>
      <c r="C50" s="717"/>
      <c r="D50" s="698">
        <f t="shared" si="27"/>
        <v>0</v>
      </c>
      <c r="E50" s="718"/>
      <c r="F50" s="691" t="str">
        <f t="shared" si="28"/>
        <v>TAG PIN</v>
      </c>
      <c r="G50" s="691"/>
      <c r="H50" s="691">
        <f t="shared" si="29"/>
        <v>0</v>
      </c>
      <c r="I50" s="691"/>
      <c r="J50" s="243">
        <f t="shared" ref="J50:J54" si="35">AN50</f>
        <v>5.1000000000000004E-3</v>
      </c>
      <c r="K50" s="244" t="str">
        <f t="shared" si="33"/>
        <v>/ PC</v>
      </c>
      <c r="L50" s="245"/>
      <c r="M50" s="245"/>
      <c r="N50" s="245"/>
      <c r="O50" s="245"/>
      <c r="P50" s="245"/>
      <c r="Q50" s="344"/>
      <c r="R50" s="215">
        <v>1.1000000000000001</v>
      </c>
      <c r="S50" s="216">
        <f t="shared" si="34"/>
        <v>5.6100000000000013E-3</v>
      </c>
      <c r="U50" s="711"/>
      <c r="V50" s="713"/>
      <c r="W50" s="714"/>
      <c r="X50" s="715"/>
      <c r="Y50" s="714"/>
      <c r="Z50" s="341" t="s">
        <v>56</v>
      </c>
      <c r="AA50" s="342"/>
      <c r="AB50" s="342"/>
      <c r="AC50" s="343"/>
      <c r="AD50" s="246">
        <v>5.0000000000000001E-3</v>
      </c>
      <c r="AE50" s="247" t="s">
        <v>47</v>
      </c>
      <c r="AF50" s="330"/>
      <c r="AG50" s="245"/>
      <c r="AH50" s="245"/>
      <c r="AI50" s="245"/>
      <c r="AJ50" s="245"/>
      <c r="AK50" s="245"/>
      <c r="AL50" s="345">
        <v>1</v>
      </c>
      <c r="AM50" s="219">
        <v>0.02</v>
      </c>
      <c r="AN50" s="216">
        <f t="shared" si="30"/>
        <v>5.1000000000000004E-3</v>
      </c>
      <c r="AO50" s="82">
        <f t="shared" si="31"/>
        <v>5.100000000000009E-4</v>
      </c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</row>
    <row r="51" spans="1:54" s="15" customFormat="1" ht="13">
      <c r="A51" s="711"/>
      <c r="B51" s="716">
        <f t="shared" si="32"/>
        <v>0</v>
      </c>
      <c r="C51" s="717"/>
      <c r="D51" s="698" t="str">
        <f t="shared" si="27"/>
        <v>FTY</v>
      </c>
      <c r="E51" s="718"/>
      <c r="F51" s="691" t="str">
        <f t="shared" si="28"/>
        <v>POLY BAG</v>
      </c>
      <c r="G51" s="691"/>
      <c r="H51" s="691">
        <f t="shared" si="29"/>
        <v>0</v>
      </c>
      <c r="I51" s="691"/>
      <c r="J51" s="243">
        <f t="shared" si="35"/>
        <v>0</v>
      </c>
      <c r="K51" s="244" t="str">
        <f t="shared" si="33"/>
        <v>/ PC</v>
      </c>
      <c r="L51" s="245"/>
      <c r="M51" s="245"/>
      <c r="N51" s="245"/>
      <c r="O51" s="245"/>
      <c r="P51" s="245"/>
      <c r="Q51" s="344"/>
      <c r="R51" s="215">
        <v>1.1000000000000001</v>
      </c>
      <c r="S51" s="216">
        <f t="shared" si="34"/>
        <v>0</v>
      </c>
      <c r="U51" s="711"/>
      <c r="V51" s="713"/>
      <c r="W51" s="714"/>
      <c r="X51" s="715" t="s">
        <v>55</v>
      </c>
      <c r="Y51" s="714"/>
      <c r="Z51" s="341" t="s">
        <v>57</v>
      </c>
      <c r="AA51" s="342"/>
      <c r="AB51" s="342"/>
      <c r="AC51" s="343"/>
      <c r="AD51" s="246">
        <v>0</v>
      </c>
      <c r="AE51" s="247" t="s">
        <v>47</v>
      </c>
      <c r="AF51" s="330"/>
      <c r="AG51" s="245"/>
      <c r="AH51" s="245"/>
      <c r="AI51" s="245"/>
      <c r="AJ51" s="245"/>
      <c r="AK51" s="245"/>
      <c r="AL51" s="345">
        <v>1</v>
      </c>
      <c r="AM51" s="219">
        <v>0.02</v>
      </c>
      <c r="AN51" s="216">
        <f t="shared" si="30"/>
        <v>0</v>
      </c>
      <c r="AO51" s="82">
        <f t="shared" si="31"/>
        <v>0</v>
      </c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</row>
    <row r="52" spans="1:54" s="15" customFormat="1" ht="13">
      <c r="A52" s="711"/>
      <c r="B52" s="716" t="str">
        <f t="shared" si="32"/>
        <v>5.5" Tag pin</v>
      </c>
      <c r="C52" s="717"/>
      <c r="D52" s="698">
        <f t="shared" si="27"/>
        <v>0</v>
      </c>
      <c r="E52" s="718"/>
      <c r="F52" s="691" t="str">
        <f t="shared" si="28"/>
        <v>TAG PIN for COLD SHOULDER</v>
      </c>
      <c r="G52" s="691"/>
      <c r="H52" s="691">
        <f t="shared" si="29"/>
        <v>0</v>
      </c>
      <c r="I52" s="691"/>
      <c r="J52" s="243">
        <f t="shared" si="35"/>
        <v>0</v>
      </c>
      <c r="K52" s="244" t="str">
        <f t="shared" si="33"/>
        <v>/ PC</v>
      </c>
      <c r="L52" s="245"/>
      <c r="M52" s="245"/>
      <c r="N52" s="245"/>
      <c r="O52" s="245"/>
      <c r="P52" s="245"/>
      <c r="Q52" s="344"/>
      <c r="R52" s="215">
        <v>1.1000000000000001</v>
      </c>
      <c r="S52" s="216">
        <f t="shared" si="34"/>
        <v>0</v>
      </c>
      <c r="U52" s="711"/>
      <c r="V52" s="713" t="s">
        <v>141</v>
      </c>
      <c r="W52" s="714"/>
      <c r="X52" s="715"/>
      <c r="Y52" s="714"/>
      <c r="Z52" s="341" t="s">
        <v>143</v>
      </c>
      <c r="AA52" s="342"/>
      <c r="AB52" s="342"/>
      <c r="AC52" s="343"/>
      <c r="AD52" s="246">
        <v>0.02</v>
      </c>
      <c r="AE52" s="247" t="s">
        <v>47</v>
      </c>
      <c r="AF52" s="335"/>
      <c r="AG52" s="245"/>
      <c r="AH52" s="245"/>
      <c r="AI52" s="245"/>
      <c r="AJ52" s="245"/>
      <c r="AK52" s="245"/>
      <c r="AL52" s="345">
        <v>0</v>
      </c>
      <c r="AM52" s="219">
        <v>0.02</v>
      </c>
      <c r="AN52" s="216">
        <f t="shared" si="30"/>
        <v>0</v>
      </c>
      <c r="AO52" s="82">
        <f t="shared" si="31"/>
        <v>0</v>
      </c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</row>
    <row r="53" spans="1:54" s="181" customFormat="1" ht="13">
      <c r="A53" s="711"/>
      <c r="B53" s="716">
        <f t="shared" si="32"/>
        <v>0</v>
      </c>
      <c r="C53" s="717"/>
      <c r="D53" s="698">
        <f t="shared" si="27"/>
        <v>0</v>
      </c>
      <c r="E53" s="718"/>
      <c r="F53" s="691" t="str">
        <f t="shared" si="28"/>
        <v>POLY BAG for STRAP</v>
      </c>
      <c r="G53" s="691"/>
      <c r="H53" s="691">
        <f t="shared" si="29"/>
        <v>0</v>
      </c>
      <c r="I53" s="691"/>
      <c r="J53" s="243">
        <f t="shared" si="35"/>
        <v>0</v>
      </c>
      <c r="K53" s="244" t="str">
        <f t="shared" si="33"/>
        <v>/ PC</v>
      </c>
      <c r="L53" s="245"/>
      <c r="M53" s="245"/>
      <c r="N53" s="245"/>
      <c r="O53" s="245"/>
      <c r="P53" s="245"/>
      <c r="Q53" s="344"/>
      <c r="R53" s="215">
        <v>1.1000000000000001</v>
      </c>
      <c r="S53" s="220">
        <f t="shared" si="34"/>
        <v>0</v>
      </c>
      <c r="U53" s="711"/>
      <c r="V53" s="713"/>
      <c r="W53" s="714"/>
      <c r="X53" s="715"/>
      <c r="Y53" s="714"/>
      <c r="Z53" s="341" t="s">
        <v>142</v>
      </c>
      <c r="AA53" s="342"/>
      <c r="AB53" s="342"/>
      <c r="AC53" s="343"/>
      <c r="AD53" s="246">
        <v>0.02</v>
      </c>
      <c r="AE53" s="247" t="s">
        <v>47</v>
      </c>
      <c r="AF53" s="330"/>
      <c r="AG53" s="245"/>
      <c r="AH53" s="245"/>
      <c r="AI53" s="245"/>
      <c r="AJ53" s="245"/>
      <c r="AK53" s="245"/>
      <c r="AL53" s="345">
        <v>0</v>
      </c>
      <c r="AM53" s="219">
        <v>0.02</v>
      </c>
      <c r="AN53" s="220">
        <f t="shared" si="30"/>
        <v>0</v>
      </c>
      <c r="AO53" s="82">
        <f t="shared" si="31"/>
        <v>0</v>
      </c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</row>
    <row r="54" spans="1:54" s="181" customFormat="1" ht="13">
      <c r="A54" s="711"/>
      <c r="B54" s="716">
        <f t="shared" si="32"/>
        <v>0</v>
      </c>
      <c r="C54" s="717"/>
      <c r="D54" s="698" t="str">
        <f t="shared" si="27"/>
        <v>?</v>
      </c>
      <c r="E54" s="718"/>
      <c r="F54" s="691" t="str">
        <f t="shared" si="28"/>
        <v>ALL CARTON STICKERS</v>
      </c>
      <c r="G54" s="691"/>
      <c r="H54" s="691">
        <f t="shared" si="29"/>
        <v>0</v>
      </c>
      <c r="I54" s="691"/>
      <c r="J54" s="243">
        <f t="shared" si="35"/>
        <v>1.0200000000000001E-2</v>
      </c>
      <c r="K54" s="244" t="str">
        <f t="shared" si="33"/>
        <v>/ PC</v>
      </c>
      <c r="L54" s="245"/>
      <c r="M54" s="245"/>
      <c r="N54" s="245"/>
      <c r="O54" s="245"/>
      <c r="P54" s="245"/>
      <c r="Q54" s="344"/>
      <c r="R54" s="215">
        <v>1.1000000000000001</v>
      </c>
      <c r="S54" s="223">
        <f t="shared" si="34"/>
        <v>1.1220000000000003E-2</v>
      </c>
      <c r="U54" s="711"/>
      <c r="V54" s="713"/>
      <c r="W54" s="714"/>
      <c r="X54" s="715" t="s">
        <v>103</v>
      </c>
      <c r="Y54" s="714"/>
      <c r="Z54" s="341" t="s">
        <v>58</v>
      </c>
      <c r="AA54" s="342"/>
      <c r="AB54" s="342"/>
      <c r="AC54" s="343"/>
      <c r="AD54" s="246">
        <v>0.01</v>
      </c>
      <c r="AE54" s="247" t="s">
        <v>47</v>
      </c>
      <c r="AF54" s="330"/>
      <c r="AG54" s="245"/>
      <c r="AH54" s="245"/>
      <c r="AI54" s="245"/>
      <c r="AJ54" s="245"/>
      <c r="AK54" s="245"/>
      <c r="AL54" s="345">
        <v>1</v>
      </c>
      <c r="AM54" s="219">
        <v>0.02</v>
      </c>
      <c r="AN54" s="223">
        <f t="shared" si="30"/>
        <v>1.0200000000000001E-2</v>
      </c>
      <c r="AO54" s="82">
        <f t="shared" si="31"/>
        <v>1.0200000000000018E-3</v>
      </c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</row>
    <row r="55" spans="1:54" s="181" customFormat="1" ht="13.5" thickBot="1">
      <c r="A55" s="712"/>
      <c r="B55" s="695">
        <f t="shared" si="32"/>
        <v>0</v>
      </c>
      <c r="C55" s="692"/>
      <c r="D55" s="692" t="str">
        <f t="shared" si="27"/>
        <v>FTY</v>
      </c>
      <c r="E55" s="692"/>
      <c r="F55" s="693" t="str">
        <f t="shared" si="28"/>
        <v>ALL BOXES</v>
      </c>
      <c r="G55" s="693"/>
      <c r="H55" s="693">
        <f t="shared" si="29"/>
        <v>0</v>
      </c>
      <c r="I55" s="693"/>
      <c r="J55" s="227">
        <f>AN55</f>
        <v>0</v>
      </c>
      <c r="K55" s="248" t="str">
        <f t="shared" si="33"/>
        <v>/ PC</v>
      </c>
      <c r="L55" s="249"/>
      <c r="M55" s="249"/>
      <c r="N55" s="249"/>
      <c r="O55" s="249"/>
      <c r="P55" s="249"/>
      <c r="Q55" s="230"/>
      <c r="R55" s="231">
        <v>1.1000000000000001</v>
      </c>
      <c r="S55" s="232">
        <f t="shared" si="34"/>
        <v>0</v>
      </c>
      <c r="U55" s="712"/>
      <c r="V55" s="364"/>
      <c r="W55" s="365"/>
      <c r="X55" s="817" t="s">
        <v>55</v>
      </c>
      <c r="Y55" s="818"/>
      <c r="Z55" s="366" t="s">
        <v>59</v>
      </c>
      <c r="AA55" s="367"/>
      <c r="AB55" s="367"/>
      <c r="AC55" s="368"/>
      <c r="AD55" s="369">
        <v>0</v>
      </c>
      <c r="AE55" s="250" t="s">
        <v>47</v>
      </c>
      <c r="AF55" s="331"/>
      <c r="AG55" s="249"/>
      <c r="AH55" s="249"/>
      <c r="AI55" s="249"/>
      <c r="AJ55" s="249"/>
      <c r="AK55" s="249"/>
      <c r="AL55" s="361">
        <v>1</v>
      </c>
      <c r="AM55" s="236">
        <v>0.02</v>
      </c>
      <c r="AN55" s="232">
        <f t="shared" si="30"/>
        <v>0</v>
      </c>
      <c r="AO55" s="82">
        <f t="shared" si="31"/>
        <v>0</v>
      </c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</row>
    <row r="56" spans="1:54" s="15" customFormat="1" ht="13.5" thickBot="1">
      <c r="A56" s="33"/>
      <c r="B56" s="33"/>
      <c r="C56" s="33"/>
      <c r="D56" s="33"/>
      <c r="E56" s="33"/>
      <c r="F56" s="33"/>
      <c r="G56" s="197"/>
      <c r="H56" s="197"/>
      <c r="I56" s="197"/>
      <c r="J56" s="197"/>
      <c r="K56" s="198"/>
      <c r="L56" s="251">
        <f>SUM(L48:L55)</f>
        <v>0</v>
      </c>
      <c r="M56" s="252"/>
      <c r="N56" s="251">
        <f>SUM(N48:N55)</f>
        <v>0</v>
      </c>
      <c r="O56" s="198"/>
      <c r="P56" s="198"/>
      <c r="Q56" s="198"/>
      <c r="R56" s="141" t="s">
        <v>39</v>
      </c>
      <c r="S56" s="237">
        <f>SUM(S48:S55)</f>
        <v>1.6830000000000005E-2</v>
      </c>
      <c r="U56" s="33"/>
      <c r="V56" s="33"/>
      <c r="W56" s="33"/>
      <c r="X56" s="33"/>
      <c r="Y56" s="33"/>
      <c r="Z56" s="33"/>
      <c r="AA56" s="197"/>
      <c r="AB56" s="197"/>
      <c r="AC56" s="197"/>
      <c r="AD56" s="197"/>
      <c r="AE56" s="198"/>
      <c r="AF56" s="198"/>
      <c r="AG56" s="198"/>
      <c r="AH56" s="198"/>
      <c r="AI56" s="198"/>
      <c r="AJ56" s="198"/>
      <c r="AK56" s="198"/>
      <c r="AL56" s="198"/>
      <c r="AM56" s="141" t="s">
        <v>39</v>
      </c>
      <c r="AN56" s="238">
        <f>SUM(AN48:AN55)</f>
        <v>1.5300000000000001E-2</v>
      </c>
      <c r="AO56" s="146">
        <f t="shared" si="31"/>
        <v>1.5300000000000036E-3</v>
      </c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</row>
    <row r="57" spans="1:54" s="15" customFormat="1" ht="13.5" thickBot="1">
      <c r="A57" s="253"/>
      <c r="B57" s="253"/>
      <c r="G57" s="33"/>
      <c r="H57" s="33"/>
      <c r="I57" s="33"/>
      <c r="J57" s="33"/>
      <c r="K57" s="26"/>
      <c r="L57" s="26"/>
      <c r="M57" s="26"/>
      <c r="N57" s="26"/>
      <c r="O57" s="26"/>
      <c r="P57" s="26"/>
      <c r="Q57" s="26"/>
      <c r="R57" s="141"/>
      <c r="S57" s="254"/>
      <c r="U57" s="253"/>
      <c r="V57" s="253"/>
      <c r="AA57" s="33"/>
      <c r="AB57" s="33"/>
      <c r="AC57" s="33"/>
      <c r="AD57" s="33"/>
      <c r="AE57" s="26"/>
      <c r="AF57" s="26"/>
      <c r="AG57" s="26"/>
      <c r="AH57" s="26"/>
      <c r="AI57" s="26"/>
      <c r="AJ57" s="26"/>
      <c r="AK57" s="26"/>
      <c r="AL57" s="26"/>
      <c r="AM57" s="141"/>
      <c r="AN57" s="150">
        <f>AN56/AN66</f>
        <v>4.0921937417862471E-3</v>
      </c>
      <c r="AO57" s="151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</row>
    <row r="58" spans="1:54" s="52" customFormat="1" ht="12.75" customHeight="1" thickBot="1">
      <c r="A58" s="704" t="s">
        <v>60</v>
      </c>
      <c r="B58" s="707" t="s">
        <v>41</v>
      </c>
      <c r="C58" s="687"/>
      <c r="D58" s="687"/>
      <c r="E58" s="686" t="s">
        <v>15</v>
      </c>
      <c r="F58" s="687"/>
      <c r="G58" s="687"/>
      <c r="H58" s="687"/>
      <c r="I58" s="694"/>
      <c r="J58" s="686" t="s">
        <v>43</v>
      </c>
      <c r="K58" s="687"/>
      <c r="L58" s="355"/>
      <c r="M58" s="356"/>
      <c r="N58" s="356"/>
      <c r="O58" s="356"/>
      <c r="P58" s="356"/>
      <c r="Q58" s="356"/>
      <c r="R58" s="255" t="s">
        <v>44</v>
      </c>
      <c r="S58" s="152" t="s">
        <v>32</v>
      </c>
      <c r="U58" s="708" t="s">
        <v>60</v>
      </c>
      <c r="V58" s="707" t="s">
        <v>41</v>
      </c>
      <c r="W58" s="687"/>
      <c r="X58" s="687"/>
      <c r="Y58" s="686" t="s">
        <v>15</v>
      </c>
      <c r="Z58" s="687"/>
      <c r="AA58" s="687"/>
      <c r="AB58" s="687"/>
      <c r="AC58" s="694"/>
      <c r="AD58" s="686" t="s">
        <v>43</v>
      </c>
      <c r="AE58" s="687"/>
      <c r="AF58" s="356"/>
      <c r="AG58" s="355"/>
      <c r="AH58" s="356"/>
      <c r="AI58" s="356"/>
      <c r="AJ58" s="356"/>
      <c r="AK58" s="356"/>
      <c r="AL58" s="356"/>
      <c r="AM58" s="255" t="s">
        <v>44</v>
      </c>
      <c r="AN58" s="152" t="s">
        <v>32</v>
      </c>
      <c r="AO58" s="153"/>
    </row>
    <row r="59" spans="1:54" s="15" customFormat="1" ht="13">
      <c r="A59" s="705"/>
      <c r="B59" s="688" t="s">
        <v>60</v>
      </c>
      <c r="C59" s="689"/>
      <c r="D59" s="689"/>
      <c r="E59" s="690" t="s">
        <v>61</v>
      </c>
      <c r="F59" s="690"/>
      <c r="G59" s="690"/>
      <c r="H59" s="690"/>
      <c r="I59" s="690"/>
      <c r="J59" s="256">
        <f>AN59</f>
        <v>1.91</v>
      </c>
      <c r="K59" s="257" t="s">
        <v>62</v>
      </c>
      <c r="L59" s="258">
        <v>999</v>
      </c>
      <c r="M59" s="156"/>
      <c r="N59" s="156"/>
      <c r="O59" s="156"/>
      <c r="P59" s="156"/>
      <c r="Q59" s="156"/>
      <c r="R59" s="259">
        <v>1.1000000000000001</v>
      </c>
      <c r="S59" s="72">
        <f>J59*R59</f>
        <v>2.101</v>
      </c>
      <c r="U59" s="709"/>
      <c r="V59" s="688" t="s">
        <v>60</v>
      </c>
      <c r="W59" s="689"/>
      <c r="X59" s="689"/>
      <c r="Y59" s="690" t="s">
        <v>61</v>
      </c>
      <c r="Z59" s="690"/>
      <c r="AA59" s="690"/>
      <c r="AB59" s="690"/>
      <c r="AC59" s="690"/>
      <c r="AD59" s="260">
        <v>1.91</v>
      </c>
      <c r="AE59" s="257" t="s">
        <v>62</v>
      </c>
      <c r="AF59" s="332"/>
      <c r="AG59" s="261"/>
      <c r="AH59" s="262"/>
      <c r="AI59" s="263"/>
      <c r="AJ59" s="264"/>
      <c r="AK59" s="264"/>
      <c r="AL59" s="156"/>
      <c r="AM59" s="259">
        <v>1</v>
      </c>
      <c r="AN59" s="81">
        <f>AD59*AM59</f>
        <v>1.91</v>
      </c>
      <c r="AO59" s="82">
        <f>S59-AN59</f>
        <v>0.19100000000000006</v>
      </c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</row>
    <row r="60" spans="1:54" s="15" customFormat="1" ht="13">
      <c r="A60" s="705"/>
      <c r="B60" s="696"/>
      <c r="C60" s="697"/>
      <c r="D60" s="698"/>
      <c r="E60" s="691" t="s">
        <v>63</v>
      </c>
      <c r="F60" s="691"/>
      <c r="G60" s="691"/>
      <c r="H60" s="691"/>
      <c r="I60" s="691"/>
      <c r="J60" s="265">
        <v>0.32</v>
      </c>
      <c r="K60" s="183" t="s">
        <v>62</v>
      </c>
      <c r="L60" s="266"/>
      <c r="M60" s="267">
        <f>J60/S66</f>
        <v>7.2674234014209388E-2</v>
      </c>
      <c r="N60" s="183"/>
      <c r="O60" s="183"/>
      <c r="P60" s="183"/>
      <c r="Q60" s="183"/>
      <c r="R60" s="268">
        <v>1</v>
      </c>
      <c r="S60" s="122">
        <f>J60*R60</f>
        <v>0.32</v>
      </c>
      <c r="U60" s="709"/>
      <c r="V60" s="696"/>
      <c r="W60" s="697"/>
      <c r="X60" s="698"/>
      <c r="Y60" s="691" t="s">
        <v>64</v>
      </c>
      <c r="Z60" s="691"/>
      <c r="AA60" s="691"/>
      <c r="AB60" s="691"/>
      <c r="AC60" s="691"/>
      <c r="AD60" s="269">
        <f>VLOOKUP($AB$4,AQ3:AR7,2,FALSE)</f>
        <v>0</v>
      </c>
      <c r="AE60" s="183" t="s">
        <v>62</v>
      </c>
      <c r="AF60" s="183"/>
      <c r="AG60" s="270"/>
      <c r="AH60" s="271"/>
      <c r="AI60" s="183"/>
      <c r="AJ60" s="183"/>
      <c r="AK60" s="183"/>
      <c r="AL60" s="183"/>
      <c r="AM60" s="268">
        <v>1</v>
      </c>
      <c r="AN60" s="186">
        <f>AD60*AM60</f>
        <v>0</v>
      </c>
      <c r="AO60" s="8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</row>
    <row r="61" spans="1:54" s="15" customFormat="1" ht="13">
      <c r="A61" s="705"/>
      <c r="B61" s="696"/>
      <c r="C61" s="697"/>
      <c r="D61" s="698"/>
      <c r="E61" s="691" t="s">
        <v>65</v>
      </c>
      <c r="F61" s="691"/>
      <c r="G61" s="691"/>
      <c r="H61" s="691"/>
      <c r="I61" s="691"/>
      <c r="J61" s="265">
        <v>0.05</v>
      </c>
      <c r="K61" s="183" t="s">
        <v>62</v>
      </c>
      <c r="L61" s="272"/>
      <c r="M61" s="183"/>
      <c r="N61" s="183"/>
      <c r="O61" s="183"/>
      <c r="P61" s="183"/>
      <c r="Q61" s="183"/>
      <c r="R61" s="268">
        <v>1</v>
      </c>
      <c r="S61" s="122">
        <f>J61*R61</f>
        <v>0.05</v>
      </c>
      <c r="U61" s="709"/>
      <c r="V61" s="696"/>
      <c r="W61" s="697"/>
      <c r="X61" s="698"/>
      <c r="Y61" s="691" t="s">
        <v>66</v>
      </c>
      <c r="Z61" s="691"/>
      <c r="AA61" s="691"/>
      <c r="AB61" s="691"/>
      <c r="AC61" s="691"/>
      <c r="AD61" s="273">
        <v>2.5000000000000001E-2</v>
      </c>
      <c r="AE61" s="183" t="s">
        <v>62</v>
      </c>
      <c r="AF61" s="183"/>
      <c r="AG61" s="274"/>
      <c r="AH61" s="183"/>
      <c r="AI61" s="183"/>
      <c r="AJ61" s="183"/>
      <c r="AK61" s="183"/>
      <c r="AL61" s="183"/>
      <c r="AM61" s="268">
        <v>1</v>
      </c>
      <c r="AN61" s="275">
        <f>AN67*AD61</f>
        <v>0.1100802796</v>
      </c>
      <c r="AO61" s="82">
        <f>S60-AN61-AN60</f>
        <v>0.20991972040000001</v>
      </c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</row>
    <row r="62" spans="1:54" s="15" customFormat="1" ht="13.5">
      <c r="A62" s="705"/>
      <c r="B62" s="696"/>
      <c r="C62" s="697"/>
      <c r="D62" s="698"/>
      <c r="E62" s="699" t="s">
        <v>107</v>
      </c>
      <c r="F62" s="699"/>
      <c r="G62" s="699"/>
      <c r="H62" s="699"/>
      <c r="I62" s="699"/>
      <c r="J62" s="265">
        <v>0.05</v>
      </c>
      <c r="K62" s="183"/>
      <c r="L62" s="276"/>
      <c r="M62" s="165"/>
      <c r="N62" s="165"/>
      <c r="O62" s="165"/>
      <c r="P62" s="165"/>
      <c r="Q62" s="165"/>
      <c r="R62" s="277">
        <v>1</v>
      </c>
      <c r="S62" s="122">
        <f>J62*R62</f>
        <v>0.05</v>
      </c>
      <c r="U62" s="709"/>
      <c r="V62" s="696"/>
      <c r="W62" s="697"/>
      <c r="X62" s="698"/>
      <c r="Y62" s="691" t="s">
        <v>67</v>
      </c>
      <c r="Z62" s="691"/>
      <c r="AA62" s="691"/>
      <c r="AB62" s="691"/>
      <c r="AC62" s="691"/>
      <c r="AD62" s="278">
        <f>AJ16+0.01+0.02</f>
        <v>7.2367369692464933E-2</v>
      </c>
      <c r="AE62" s="183" t="s">
        <v>62</v>
      </c>
      <c r="AF62" s="165"/>
      <c r="AG62" s="276"/>
      <c r="AH62" s="165"/>
      <c r="AI62" s="165"/>
      <c r="AJ62" s="165"/>
      <c r="AK62" s="165"/>
      <c r="AL62" s="165"/>
      <c r="AM62" s="277">
        <v>0</v>
      </c>
      <c r="AN62" s="275">
        <f>AD62*AM62</f>
        <v>0</v>
      </c>
      <c r="AO62" s="82">
        <f>S61-AN62</f>
        <v>0.05</v>
      </c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</row>
    <row r="63" spans="1:54" s="15" customFormat="1" ht="13.5" thickBot="1">
      <c r="A63" s="706"/>
      <c r="B63" s="700"/>
      <c r="C63" s="701"/>
      <c r="D63" s="702"/>
      <c r="E63" s="703"/>
      <c r="F63" s="703"/>
      <c r="G63" s="703"/>
      <c r="H63" s="703"/>
      <c r="I63" s="703"/>
      <c r="J63" s="279"/>
      <c r="K63" s="280"/>
      <c r="L63" s="281"/>
      <c r="M63" s="280"/>
      <c r="N63" s="280"/>
      <c r="O63" s="280"/>
      <c r="P63" s="280"/>
      <c r="Q63" s="280"/>
      <c r="R63" s="231"/>
      <c r="S63" s="134"/>
      <c r="U63" s="710"/>
      <c r="V63" s="700"/>
      <c r="W63" s="701"/>
      <c r="X63" s="702"/>
      <c r="Y63" s="703"/>
      <c r="Z63" s="703"/>
      <c r="AA63" s="703"/>
      <c r="AB63" s="703"/>
      <c r="AC63" s="703"/>
      <c r="AD63" s="334"/>
      <c r="AE63" s="280"/>
      <c r="AF63" s="280"/>
      <c r="AG63" s="281"/>
      <c r="AH63" s="280"/>
      <c r="AI63" s="280"/>
      <c r="AJ63" s="280"/>
      <c r="AK63" s="280"/>
      <c r="AL63" s="280"/>
      <c r="AM63" s="231"/>
      <c r="AN63" s="140">
        <f>AN67*AD63</f>
        <v>0</v>
      </c>
      <c r="AO63" s="82">
        <f>S63-AN63</f>
        <v>0</v>
      </c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</row>
    <row r="64" spans="1:54" s="15" customFormat="1" ht="13.5" thickBot="1">
      <c r="A64" s="33"/>
      <c r="B64" s="33"/>
      <c r="C64" s="33"/>
      <c r="D64" s="33"/>
      <c r="E64" s="33"/>
      <c r="F64" s="33"/>
      <c r="K64" s="13"/>
      <c r="L64" s="13"/>
      <c r="M64" s="13"/>
      <c r="N64" s="13"/>
      <c r="O64" s="13"/>
      <c r="P64" s="13"/>
      <c r="Q64" s="13"/>
      <c r="R64" s="141" t="s">
        <v>39</v>
      </c>
      <c r="S64" s="282">
        <f>SUM(S59:S63)</f>
        <v>2.5209999999999995</v>
      </c>
      <c r="U64" s="33"/>
      <c r="V64" s="33"/>
      <c r="W64" s="33"/>
      <c r="X64" s="33"/>
      <c r="Y64" s="33"/>
      <c r="Z64" s="33"/>
      <c r="AE64" s="13"/>
      <c r="AF64" s="13"/>
      <c r="AG64" s="13"/>
      <c r="AH64" s="13"/>
      <c r="AI64" s="13"/>
      <c r="AJ64" s="13"/>
      <c r="AK64" s="13"/>
      <c r="AL64" s="13"/>
      <c r="AM64" s="141" t="s">
        <v>39</v>
      </c>
      <c r="AN64" s="283">
        <f>SUM(AN59:AN63)</f>
        <v>2.0200802796000001</v>
      </c>
      <c r="AO64" s="146">
        <f>S64-AN64</f>
        <v>0.50091972039999932</v>
      </c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</row>
    <row r="65" spans="1:54" s="15" customFormat="1" ht="13">
      <c r="A65" s="33"/>
      <c r="F65" s="33"/>
      <c r="G65" s="33"/>
      <c r="H65" s="33"/>
      <c r="I65" s="33"/>
      <c r="K65" s="13"/>
      <c r="L65" s="13"/>
      <c r="M65" s="13"/>
      <c r="N65" s="13"/>
      <c r="O65" s="13"/>
      <c r="P65" s="13"/>
      <c r="Q65" s="13"/>
      <c r="R65" s="284"/>
      <c r="S65" s="285"/>
      <c r="U65" s="33"/>
      <c r="Z65" s="33"/>
      <c r="AA65" s="33"/>
      <c r="AB65" s="33"/>
      <c r="AC65" s="33"/>
      <c r="AE65" s="13"/>
      <c r="AF65" s="13"/>
      <c r="AG65" s="13"/>
      <c r="AH65" s="13"/>
      <c r="AI65" s="13"/>
      <c r="AJ65" s="13"/>
      <c r="AK65" s="13"/>
      <c r="AL65" s="13"/>
      <c r="AM65" s="284"/>
      <c r="AN65" s="150">
        <f>AN64/AN66</f>
        <v>0.54029803124738118</v>
      </c>
      <c r="AO65" s="151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</row>
    <row r="66" spans="1:54" s="15" customFormat="1" ht="13.5" thickBot="1">
      <c r="K66" s="13"/>
      <c r="L66" s="13"/>
      <c r="M66" s="13"/>
      <c r="N66" s="13"/>
      <c r="O66" s="13"/>
      <c r="P66" s="13"/>
      <c r="Q66" s="13"/>
      <c r="R66" s="286" t="s">
        <v>68</v>
      </c>
      <c r="S66" s="287">
        <f>SUM(S16,S34,S45,S56,S64)</f>
        <v>4.4032111839999999</v>
      </c>
      <c r="AE66" s="13"/>
      <c r="AF66" s="13"/>
      <c r="AG66" s="13"/>
      <c r="AH66" s="13"/>
      <c r="AI66" s="288" t="s">
        <v>69</v>
      </c>
      <c r="AJ66" s="289">
        <f>AN67-AN66</f>
        <v>0.66438527168590333</v>
      </c>
      <c r="AK66" s="290">
        <f>AJ66/AN67</f>
        <v>0.15088653346904821</v>
      </c>
      <c r="AL66" s="13"/>
      <c r="AM66" s="286" t="s">
        <v>70</v>
      </c>
      <c r="AN66" s="287">
        <f>SUM(AN16,AN34,AN45,AN56,AN64)</f>
        <v>3.7388259123140966</v>
      </c>
      <c r="AO66" s="287" t="s">
        <v>151</v>
      </c>
      <c r="AQ66" s="287" t="s">
        <v>152</v>
      </c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</row>
    <row r="67" spans="1:54" s="15" customFormat="1" ht="13.5" thickBot="1">
      <c r="R67" s="292"/>
      <c r="S67" s="293"/>
      <c r="AM67" s="286" t="s">
        <v>68</v>
      </c>
      <c r="AN67" s="287">
        <f>S66</f>
        <v>4.4032111839999999</v>
      </c>
      <c r="AO67" s="287">
        <v>3.9</v>
      </c>
      <c r="AQ67" s="287">
        <f>AN67-AO67</f>
        <v>0.50321118399999998</v>
      </c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</row>
    <row r="68" spans="1:54" s="15" customFormat="1" ht="13.5" thickBot="1">
      <c r="K68" s="13"/>
      <c r="L68" s="13"/>
      <c r="M68" s="13"/>
      <c r="N68" s="13"/>
      <c r="O68" s="13"/>
      <c r="P68" s="13"/>
      <c r="Q68" s="13"/>
      <c r="R68" s="294" t="s">
        <v>71</v>
      </c>
      <c r="S68" s="289"/>
      <c r="V68" s="295"/>
      <c r="AE68" s="13"/>
      <c r="AF68" s="13"/>
      <c r="AG68" s="13"/>
      <c r="AH68" s="13"/>
      <c r="AI68" s="13"/>
      <c r="AJ68" s="13"/>
      <c r="AK68" s="13"/>
      <c r="AM68" s="288" t="s">
        <v>72</v>
      </c>
      <c r="AN68" s="296">
        <v>0.249</v>
      </c>
      <c r="AO68" s="291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</row>
    <row r="69" spans="1:54" s="15" customFormat="1" ht="13.5" thickBot="1">
      <c r="AM69" s="288" t="s">
        <v>73</v>
      </c>
      <c r="AN69" s="287">
        <f>AN70*0.1</f>
        <v>0</v>
      </c>
      <c r="AO69" s="297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</row>
    <row r="70" spans="1:54" s="15" customFormat="1" ht="13.5" thickBot="1">
      <c r="AM70" s="286" t="s">
        <v>74</v>
      </c>
      <c r="AN70" s="287"/>
      <c r="AO70" s="291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</row>
    <row r="71" spans="1:54" s="15" customFormat="1" ht="13.5" thickBot="1">
      <c r="AM71" s="288" t="s">
        <v>75</v>
      </c>
      <c r="AN71" s="296" t="e">
        <f>(AN70-(AN67+(AN67*AN68)+0.1+AN69))/AN70</f>
        <v>#DIV/0!</v>
      </c>
      <c r="AO71" s="18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</row>
    <row r="72" spans="1:54" s="15" customFormat="1" ht="12.75" customHeight="1"/>
    <row r="73" spans="1:54" s="15" customFormat="1" ht="13"/>
    <row r="74" spans="1:54" s="15" customFormat="1" ht="13"/>
    <row r="75" spans="1:54" s="15" customFormat="1" ht="13"/>
    <row r="76" spans="1:54" s="15" customFormat="1" ht="13"/>
    <row r="77" spans="1:54" s="15" customFormat="1" ht="13"/>
    <row r="78" spans="1:54" s="15" customFormat="1" ht="13"/>
    <row r="79" spans="1:54" s="15" customFormat="1" ht="13"/>
    <row r="80" spans="1:54" s="15" customFormat="1" ht="13"/>
    <row r="81" spans="11:41" s="15" customFormat="1" ht="13"/>
    <row r="82" spans="11:41" s="15" customFormat="1" ht="13"/>
    <row r="83" spans="11:41" s="15" customFormat="1" ht="13"/>
    <row r="84" spans="11:41" s="15" customFormat="1" ht="13"/>
    <row r="85" spans="11:41" s="15" customFormat="1" ht="13"/>
    <row r="86" spans="11:41" s="15" customFormat="1" ht="13"/>
    <row r="87" spans="11:41" s="15" customFormat="1" ht="13"/>
    <row r="88" spans="11:41" s="15" customFormat="1" ht="13"/>
    <row r="89" spans="11:41" s="15" customFormat="1" ht="13"/>
    <row r="90" spans="11:41" s="15" customFormat="1" ht="13">
      <c r="AO90" s="298"/>
    </row>
    <row r="91" spans="11:41" s="15" customFormat="1" ht="13">
      <c r="AO91" s="298"/>
    </row>
    <row r="92" spans="11:41" s="15" customFormat="1" ht="13">
      <c r="AO92" s="298"/>
    </row>
    <row r="93" spans="11:41" s="15" customFormat="1" ht="13">
      <c r="AO93" s="298"/>
    </row>
    <row r="94" spans="11:41" s="15" customFormat="1" ht="13">
      <c r="AO94" s="298"/>
    </row>
    <row r="95" spans="11:41" s="15" customFormat="1" ht="13">
      <c r="AO95" s="298"/>
    </row>
    <row r="96" spans="11:41" ht="13">
      <c r="K96" s="5"/>
      <c r="L96" s="5"/>
      <c r="M96" s="5"/>
      <c r="N96" s="5"/>
      <c r="O96" s="5"/>
      <c r="P96" s="5"/>
      <c r="Q96" s="5"/>
      <c r="R96" s="5"/>
      <c r="S96" s="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298"/>
    </row>
    <row r="97" spans="11:41" ht="13">
      <c r="K97" s="5"/>
      <c r="L97" s="5"/>
      <c r="M97" s="5"/>
      <c r="N97" s="5"/>
      <c r="O97" s="5"/>
      <c r="P97" s="5"/>
      <c r="Q97" s="5"/>
      <c r="R97" s="5"/>
      <c r="S97" s="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298"/>
    </row>
    <row r="98" spans="11:41" ht="13">
      <c r="K98" s="5"/>
      <c r="L98" s="5"/>
      <c r="M98" s="5"/>
      <c r="N98" s="5"/>
      <c r="O98" s="5"/>
      <c r="P98" s="5"/>
      <c r="Q98" s="5"/>
      <c r="R98" s="5"/>
      <c r="S98" s="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298"/>
    </row>
    <row r="99" spans="11:41" ht="13">
      <c r="K99" s="5"/>
      <c r="L99" s="5"/>
      <c r="M99" s="5"/>
      <c r="N99" s="5"/>
      <c r="O99" s="5"/>
      <c r="P99" s="5"/>
      <c r="Q99" s="5"/>
      <c r="R99" s="5"/>
      <c r="S99" s="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298"/>
    </row>
    <row r="100" spans="11:41" ht="13">
      <c r="K100" s="5"/>
      <c r="L100" s="5"/>
      <c r="M100" s="5"/>
      <c r="N100" s="5"/>
      <c r="O100" s="5"/>
      <c r="P100" s="5"/>
      <c r="Q100" s="5"/>
      <c r="R100" s="5"/>
      <c r="S100" s="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298"/>
    </row>
    <row r="101" spans="11:41" ht="13">
      <c r="K101" s="5"/>
      <c r="L101" s="5"/>
      <c r="M101" s="5"/>
      <c r="N101" s="5"/>
      <c r="O101" s="5"/>
      <c r="P101" s="5"/>
      <c r="Q101" s="5"/>
      <c r="R101" s="5"/>
      <c r="S101" s="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298"/>
    </row>
    <row r="102" spans="11:41" ht="13">
      <c r="K102" s="5"/>
      <c r="L102" s="5"/>
      <c r="M102" s="5"/>
      <c r="N102" s="5"/>
      <c r="O102" s="5"/>
      <c r="P102" s="5"/>
      <c r="Q102" s="5"/>
      <c r="R102" s="5"/>
      <c r="S102" s="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98"/>
    </row>
    <row r="103" spans="11:41">
      <c r="K103" s="5"/>
      <c r="L103" s="5"/>
      <c r="M103" s="5"/>
      <c r="N103" s="5"/>
      <c r="O103" s="5"/>
      <c r="P103" s="5"/>
      <c r="Q103" s="5"/>
      <c r="R103" s="5"/>
      <c r="S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298"/>
    </row>
    <row r="104" spans="11:41">
      <c r="K104" s="5"/>
      <c r="L104" s="5"/>
      <c r="M104" s="5"/>
      <c r="N104" s="5"/>
      <c r="O104" s="5"/>
      <c r="P104" s="5"/>
      <c r="Q104" s="5"/>
      <c r="R104" s="5"/>
      <c r="S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298"/>
    </row>
    <row r="105" spans="11:41">
      <c r="K105" s="5"/>
      <c r="L105" s="5"/>
      <c r="M105" s="5"/>
      <c r="N105" s="5"/>
      <c r="O105" s="5"/>
      <c r="P105" s="5"/>
      <c r="Q105" s="5"/>
      <c r="R105" s="5"/>
      <c r="S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298"/>
    </row>
    <row r="106" spans="11:41">
      <c r="K106" s="5"/>
      <c r="L106" s="5"/>
      <c r="M106" s="5"/>
      <c r="N106" s="5"/>
      <c r="O106" s="5"/>
      <c r="P106" s="5"/>
      <c r="Q106" s="5"/>
      <c r="R106" s="5"/>
      <c r="S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298"/>
    </row>
    <row r="107" spans="11:41">
      <c r="K107" s="5"/>
      <c r="L107" s="5"/>
      <c r="M107" s="5"/>
      <c r="N107" s="5"/>
      <c r="O107" s="5"/>
      <c r="P107" s="5"/>
      <c r="Q107" s="5"/>
      <c r="R107" s="5"/>
      <c r="S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298"/>
    </row>
    <row r="108" spans="11:41">
      <c r="K108" s="5"/>
      <c r="L108" s="5"/>
      <c r="M108" s="5"/>
      <c r="N108" s="5"/>
      <c r="O108" s="5"/>
      <c r="P108" s="5"/>
      <c r="Q108" s="5"/>
      <c r="R108" s="5"/>
      <c r="S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298"/>
    </row>
    <row r="109" spans="11:41">
      <c r="K109" s="5"/>
      <c r="L109" s="5"/>
      <c r="M109" s="5"/>
      <c r="N109" s="5"/>
      <c r="O109" s="5"/>
      <c r="P109" s="5"/>
      <c r="Q109" s="5"/>
      <c r="R109" s="5"/>
      <c r="S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298"/>
    </row>
  </sheetData>
  <mergeCells count="249">
    <mergeCell ref="V63:X63"/>
    <mergeCell ref="Y63:AC63"/>
    <mergeCell ref="B60:D60"/>
    <mergeCell ref="E60:I60"/>
    <mergeCell ref="V60:X60"/>
    <mergeCell ref="Y60:AC60"/>
    <mergeCell ref="B61:D61"/>
    <mergeCell ref="E61:I61"/>
    <mergeCell ref="V61:X61"/>
    <mergeCell ref="Y61:AC61"/>
    <mergeCell ref="AD58:AE58"/>
    <mergeCell ref="B59:D59"/>
    <mergeCell ref="E59:I59"/>
    <mergeCell ref="V59:X59"/>
    <mergeCell ref="Y59:AC59"/>
    <mergeCell ref="B55:C55"/>
    <mergeCell ref="D55:E55"/>
    <mergeCell ref="F55:I55"/>
    <mergeCell ref="X55:Y55"/>
    <mergeCell ref="A58:A63"/>
    <mergeCell ref="B58:D58"/>
    <mergeCell ref="E58:I58"/>
    <mergeCell ref="J58:K58"/>
    <mergeCell ref="U58:U63"/>
    <mergeCell ref="V58:X58"/>
    <mergeCell ref="B53:C53"/>
    <mergeCell ref="D53:E53"/>
    <mergeCell ref="F53:I53"/>
    <mergeCell ref="V53:W53"/>
    <mergeCell ref="X53:Y53"/>
    <mergeCell ref="B54:C54"/>
    <mergeCell ref="D54:E54"/>
    <mergeCell ref="F54:I54"/>
    <mergeCell ref="V54:W54"/>
    <mergeCell ref="X54:Y54"/>
    <mergeCell ref="A47:A55"/>
    <mergeCell ref="Y58:AC58"/>
    <mergeCell ref="B62:D62"/>
    <mergeCell ref="E62:I62"/>
    <mergeCell ref="V62:X62"/>
    <mergeCell ref="Y62:AC62"/>
    <mergeCell ref="B63:D63"/>
    <mergeCell ref="E63:I63"/>
    <mergeCell ref="F50:I50"/>
    <mergeCell ref="V50:W50"/>
    <mergeCell ref="X50:Y50"/>
    <mergeCell ref="B51:C51"/>
    <mergeCell ref="D51:E51"/>
    <mergeCell ref="F51:I51"/>
    <mergeCell ref="V51:W51"/>
    <mergeCell ref="X51:Y51"/>
    <mergeCell ref="B52:C52"/>
    <mergeCell ref="D52:E52"/>
    <mergeCell ref="F52:I52"/>
    <mergeCell ref="V52:W52"/>
    <mergeCell ref="X52:Y52"/>
    <mergeCell ref="J47:K47"/>
    <mergeCell ref="U47:U55"/>
    <mergeCell ref="V47:W47"/>
    <mergeCell ref="X47:Y47"/>
    <mergeCell ref="Z47:AC47"/>
    <mergeCell ref="AD47:AE47"/>
    <mergeCell ref="V48:W48"/>
    <mergeCell ref="X48:Y48"/>
    <mergeCell ref="B44:C44"/>
    <mergeCell ref="D44:E44"/>
    <mergeCell ref="F44:I44"/>
    <mergeCell ref="B47:C47"/>
    <mergeCell ref="D47:E47"/>
    <mergeCell ref="F47:I47"/>
    <mergeCell ref="B48:C48"/>
    <mergeCell ref="D48:E48"/>
    <mergeCell ref="F48:I48"/>
    <mergeCell ref="B49:C49"/>
    <mergeCell ref="D49:E49"/>
    <mergeCell ref="F49:I49"/>
    <mergeCell ref="V49:W49"/>
    <mergeCell ref="X49:Y49"/>
    <mergeCell ref="B50:C50"/>
    <mergeCell ref="D50:E50"/>
    <mergeCell ref="X40:Y40"/>
    <mergeCell ref="B41:C41"/>
    <mergeCell ref="D41:E41"/>
    <mergeCell ref="F41:I41"/>
    <mergeCell ref="V41:W41"/>
    <mergeCell ref="X41:Y41"/>
    <mergeCell ref="V38:W38"/>
    <mergeCell ref="X38:Y38"/>
    <mergeCell ref="B39:C39"/>
    <mergeCell ref="D39:E39"/>
    <mergeCell ref="F39:I39"/>
    <mergeCell ref="V39:W39"/>
    <mergeCell ref="X39:Y39"/>
    <mergeCell ref="D40:E40"/>
    <mergeCell ref="F40:I40"/>
    <mergeCell ref="V40:W40"/>
    <mergeCell ref="V36:W36"/>
    <mergeCell ref="X36:Y36"/>
    <mergeCell ref="Z36:AC36"/>
    <mergeCell ref="AD36:AE36"/>
    <mergeCell ref="B37:C37"/>
    <mergeCell ref="D37:E37"/>
    <mergeCell ref="F37:I37"/>
    <mergeCell ref="V37:W37"/>
    <mergeCell ref="X37:Y37"/>
    <mergeCell ref="A36:A44"/>
    <mergeCell ref="B36:C36"/>
    <mergeCell ref="D36:E36"/>
    <mergeCell ref="F36:I36"/>
    <mergeCell ref="J36:K36"/>
    <mergeCell ref="U36:U44"/>
    <mergeCell ref="B38:C38"/>
    <mergeCell ref="D38:E38"/>
    <mergeCell ref="F38:I38"/>
    <mergeCell ref="B40:C40"/>
    <mergeCell ref="B42:C42"/>
    <mergeCell ref="D42:E42"/>
    <mergeCell ref="F42:I42"/>
    <mergeCell ref="B43:C43"/>
    <mergeCell ref="D43:E43"/>
    <mergeCell ref="F43:I43"/>
    <mergeCell ref="Z33:AC33"/>
    <mergeCell ref="V30:W30"/>
    <mergeCell ref="B31:C31"/>
    <mergeCell ref="D31:E31"/>
    <mergeCell ref="F31:I31"/>
    <mergeCell ref="V31:W31"/>
    <mergeCell ref="B32:C32"/>
    <mergeCell ref="D32:E32"/>
    <mergeCell ref="F32:I32"/>
    <mergeCell ref="V32:W32"/>
    <mergeCell ref="F27:I27"/>
    <mergeCell ref="B28:C28"/>
    <mergeCell ref="D28:E28"/>
    <mergeCell ref="F28:I28"/>
    <mergeCell ref="B33:C33"/>
    <mergeCell ref="D33:E33"/>
    <mergeCell ref="F33:I33"/>
    <mergeCell ref="V33:W33"/>
    <mergeCell ref="X33:Y33"/>
    <mergeCell ref="V26:W26"/>
    <mergeCell ref="X26:Y26"/>
    <mergeCell ref="Z26:AC26"/>
    <mergeCell ref="B25:C25"/>
    <mergeCell ref="D25:E25"/>
    <mergeCell ref="F25:I25"/>
    <mergeCell ref="V25:W25"/>
    <mergeCell ref="X25:Y25"/>
    <mergeCell ref="Z25:AC25"/>
    <mergeCell ref="V24:W24"/>
    <mergeCell ref="X24:Y24"/>
    <mergeCell ref="Z24:AC24"/>
    <mergeCell ref="D22:E22"/>
    <mergeCell ref="F22:I22"/>
    <mergeCell ref="V22:W22"/>
    <mergeCell ref="X22:Y22"/>
    <mergeCell ref="B23:C23"/>
    <mergeCell ref="D23:E23"/>
    <mergeCell ref="F23:I23"/>
    <mergeCell ref="V23:W23"/>
    <mergeCell ref="X23:Y23"/>
    <mergeCell ref="V20:W20"/>
    <mergeCell ref="X20:Y20"/>
    <mergeCell ref="Z20:AC20"/>
    <mergeCell ref="B21:C21"/>
    <mergeCell ref="D21:E21"/>
    <mergeCell ref="F21:I21"/>
    <mergeCell ref="V21:W21"/>
    <mergeCell ref="X21:Y21"/>
    <mergeCell ref="Z21:AC21"/>
    <mergeCell ref="V18:W18"/>
    <mergeCell ref="X18:Y18"/>
    <mergeCell ref="Z18:AC18"/>
    <mergeCell ref="AD18:AE18"/>
    <mergeCell ref="B19:C19"/>
    <mergeCell ref="D19:E19"/>
    <mergeCell ref="F19:I19"/>
    <mergeCell ref="V19:W19"/>
    <mergeCell ref="X19:Y19"/>
    <mergeCell ref="Z19:AC19"/>
    <mergeCell ref="A18:A33"/>
    <mergeCell ref="B18:C18"/>
    <mergeCell ref="D18:E18"/>
    <mergeCell ref="F18:I18"/>
    <mergeCell ref="J18:K18"/>
    <mergeCell ref="U18:U33"/>
    <mergeCell ref="B20:C20"/>
    <mergeCell ref="D20:E20"/>
    <mergeCell ref="F20:I20"/>
    <mergeCell ref="B22:C22"/>
    <mergeCell ref="B24:C24"/>
    <mergeCell ref="D24:E24"/>
    <mergeCell ref="F24:I24"/>
    <mergeCell ref="B26:C26"/>
    <mergeCell ref="D26:E26"/>
    <mergeCell ref="F26:I26"/>
    <mergeCell ref="B29:C29"/>
    <mergeCell ref="D29:E29"/>
    <mergeCell ref="F29:I29"/>
    <mergeCell ref="B30:C30"/>
    <mergeCell ref="D30:E30"/>
    <mergeCell ref="F30:I30"/>
    <mergeCell ref="B27:C27"/>
    <mergeCell ref="D27:E27"/>
    <mergeCell ref="Z12:AC12"/>
    <mergeCell ref="F13:I13"/>
    <mergeCell ref="Z13:AC13"/>
    <mergeCell ref="F14:I14"/>
    <mergeCell ref="Z14:AC14"/>
    <mergeCell ref="F15:I15"/>
    <mergeCell ref="Z15:AC15"/>
    <mergeCell ref="AE8:AN8"/>
    <mergeCell ref="A10:A15"/>
    <mergeCell ref="F10:I10"/>
    <mergeCell ref="P10:R10"/>
    <mergeCell ref="U10:U15"/>
    <mergeCell ref="Z10:AC10"/>
    <mergeCell ref="AK10:AM10"/>
    <mergeCell ref="F11:I11"/>
    <mergeCell ref="Z11:AC11"/>
    <mergeCell ref="F12:I12"/>
    <mergeCell ref="C7:E7"/>
    <mergeCell ref="H7:J7"/>
    <mergeCell ref="W7:Y7"/>
    <mergeCell ref="AB7:AD7"/>
    <mergeCell ref="H8:J8"/>
    <mergeCell ref="K8:S8"/>
    <mergeCell ref="AB8:AD8"/>
    <mergeCell ref="C5:E5"/>
    <mergeCell ref="H5:J5"/>
    <mergeCell ref="W5:Y5"/>
    <mergeCell ref="AB5:AD5"/>
    <mergeCell ref="H6:J6"/>
    <mergeCell ref="W6:Y6"/>
    <mergeCell ref="AB6:AD6"/>
    <mergeCell ref="C3:E3"/>
    <mergeCell ref="H3:J3"/>
    <mergeCell ref="W3:Y3"/>
    <mergeCell ref="AB3:AD3"/>
    <mergeCell ref="C4:E4"/>
    <mergeCell ref="H4:J4"/>
    <mergeCell ref="W4:Y4"/>
    <mergeCell ref="AB4:AD4"/>
    <mergeCell ref="A1:J1"/>
    <mergeCell ref="U1:AD1"/>
    <mergeCell ref="C2:E2"/>
    <mergeCell ref="H2:J2"/>
    <mergeCell ref="W2:Y2"/>
    <mergeCell ref="AB2:AD2"/>
  </mergeCells>
  <phoneticPr fontId="3" type="noConversion"/>
  <dataValidations count="2">
    <dataValidation type="list" allowBlank="1" showInputMessage="1" showErrorMessage="1" sqref="J11:J15 AD11:AD15" xr:uid="{AB9B1A63-6A35-4CFC-8EBB-42E5409FBA36}">
      <formula1>$AQ$11:$AQ$21</formula1>
    </dataValidation>
    <dataValidation type="list" allowBlank="1" showInputMessage="1" showErrorMessage="1" sqref="AB4:AD4 H4:J4" xr:uid="{C59909CB-63B4-43A4-8971-8B4796ED2C64}">
      <formula1>$AQ$3:$AQ$8</formula1>
    </dataValidation>
  </dataValidations>
  <pageMargins left="0.15748031496062992" right="0.15748031496062992" top="0.19685039370078741" bottom="0.19685039370078741" header="0.15748031496062992" footer="0.15748031496062992"/>
  <pageSetup paperSize="9" scale="56" orientation="landscape" r:id="rId1"/>
  <colBreaks count="1" manualBreakCount="1">
    <brk id="42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F722-9F73-45F1-8735-9EC07D4EB47E}">
  <sheetPr codeName="Sheet4">
    <tabColor theme="9" tint="0.59999389629810485"/>
    <pageSetUpPr fitToPage="1"/>
  </sheetPr>
  <dimension ref="A1:BC110"/>
  <sheetViews>
    <sheetView topLeftCell="K1" zoomScale="85" zoomScaleNormal="85" zoomScaleSheetLayoutView="80" workbookViewId="0">
      <selection activeCell="A18" sqref="A18:A33"/>
    </sheetView>
  </sheetViews>
  <sheetFormatPr defaultColWidth="9" defaultRowHeight="12"/>
  <cols>
    <col min="1" max="1" width="3.7265625" style="5" customWidth="1"/>
    <col min="2" max="10" width="8.7265625" style="5" customWidth="1"/>
    <col min="11" max="18" width="8.7265625" style="299" customWidth="1"/>
    <col min="19" max="19" width="8.7265625" style="300" customWidth="1"/>
    <col min="20" max="20" width="0.7265625" style="5" customWidth="1"/>
    <col min="21" max="21" width="3.7265625" style="5" customWidth="1"/>
    <col min="22" max="22" width="8.7265625" style="5" customWidth="1"/>
    <col min="23" max="23" width="21.26953125" style="5" bestFit="1" customWidth="1"/>
    <col min="24" max="30" width="8.7265625" style="5" customWidth="1"/>
    <col min="31" max="39" width="8.7265625" style="299" customWidth="1"/>
    <col min="40" max="40" width="9.453125" style="300" customWidth="1"/>
    <col min="41" max="41" width="9.453125" style="6" customWidth="1"/>
    <col min="42" max="42" width="1" style="5" customWidth="1"/>
    <col min="43" max="43" width="11.1796875" style="5" customWidth="1"/>
    <col min="44" max="46" width="9.54296875" style="5" customWidth="1"/>
    <col min="47" max="16384" width="9" style="5"/>
  </cols>
  <sheetData>
    <row r="1" spans="1:46" ht="26.5" thickBot="1">
      <c r="A1" s="792" t="str">
        <f>U1</f>
        <v>Swim USA JCP</v>
      </c>
      <c r="B1" s="793"/>
      <c r="C1" s="793"/>
      <c r="D1" s="793"/>
      <c r="E1" s="793"/>
      <c r="F1" s="793"/>
      <c r="G1" s="793"/>
      <c r="H1" s="793"/>
      <c r="I1" s="793"/>
      <c r="J1" s="794"/>
      <c r="K1" s="1"/>
      <c r="L1" s="2"/>
      <c r="M1" s="2"/>
      <c r="N1" s="2"/>
      <c r="O1" s="2"/>
      <c r="P1" s="2"/>
      <c r="Q1" s="2"/>
      <c r="R1" s="3"/>
      <c r="S1" s="4"/>
      <c r="U1" s="792" t="s">
        <v>92</v>
      </c>
      <c r="V1" s="793"/>
      <c r="W1" s="793"/>
      <c r="X1" s="793"/>
      <c r="Y1" s="793"/>
      <c r="Z1" s="793"/>
      <c r="AA1" s="793"/>
      <c r="AB1" s="793"/>
      <c r="AC1" s="793"/>
      <c r="AD1" s="794"/>
      <c r="AE1" s="1"/>
      <c r="AF1" s="2"/>
      <c r="AG1" s="2"/>
      <c r="AH1" s="2"/>
      <c r="AI1" s="2"/>
      <c r="AJ1" s="2" t="s">
        <v>78</v>
      </c>
      <c r="AK1" s="2"/>
      <c r="AL1" s="2"/>
      <c r="AM1" s="3"/>
      <c r="AN1" s="4"/>
      <c r="AS1" s="7" t="s">
        <v>0</v>
      </c>
    </row>
    <row r="2" spans="1:46" s="15" customFormat="1" ht="13.5" thickBot="1">
      <c r="A2" s="8" t="s">
        <v>1</v>
      </c>
      <c r="B2" s="9"/>
      <c r="C2" s="795">
        <f t="shared" ref="C2:C7" si="0">W2</f>
        <v>0</v>
      </c>
      <c r="D2" s="795"/>
      <c r="E2" s="795"/>
      <c r="F2" s="10"/>
      <c r="G2" s="11" t="s">
        <v>2</v>
      </c>
      <c r="H2" s="796">
        <f t="shared" ref="H2:H7" si="1">AB2</f>
        <v>44507</v>
      </c>
      <c r="I2" s="796"/>
      <c r="J2" s="797"/>
      <c r="K2" s="12"/>
      <c r="L2" s="13"/>
      <c r="M2" s="13"/>
      <c r="N2" s="13"/>
      <c r="O2" s="13"/>
      <c r="P2" s="13"/>
      <c r="Q2" s="13"/>
      <c r="R2" s="13"/>
      <c r="S2" s="14"/>
      <c r="U2" s="8" t="s">
        <v>1</v>
      </c>
      <c r="V2" s="9"/>
      <c r="W2" s="798"/>
      <c r="X2" s="798"/>
      <c r="Y2" s="798"/>
      <c r="Z2" s="16"/>
      <c r="AA2" s="17" t="s">
        <v>2</v>
      </c>
      <c r="AB2" s="799">
        <v>44507</v>
      </c>
      <c r="AC2" s="799"/>
      <c r="AD2" s="800"/>
      <c r="AE2" s="12"/>
      <c r="AF2" s="13"/>
      <c r="AG2" s="13"/>
      <c r="AH2" s="13"/>
      <c r="AI2" s="13"/>
      <c r="AJ2" s="13"/>
      <c r="AK2" s="13"/>
      <c r="AL2" s="13"/>
      <c r="AM2" s="13"/>
      <c r="AN2" s="14"/>
      <c r="AO2" s="18"/>
      <c r="AQ2" s="19" t="s">
        <v>3</v>
      </c>
      <c r="AR2" s="20" t="s">
        <v>4</v>
      </c>
      <c r="AS2" s="21" t="s">
        <v>5</v>
      </c>
    </row>
    <row r="3" spans="1:46" s="15" customFormat="1" ht="12.75" customHeight="1">
      <c r="A3" s="22" t="s">
        <v>6</v>
      </c>
      <c r="B3" s="22"/>
      <c r="C3" s="802">
        <f t="shared" si="0"/>
        <v>0</v>
      </c>
      <c r="D3" s="802"/>
      <c r="E3" s="802"/>
      <c r="F3" s="23"/>
      <c r="G3" s="24" t="s">
        <v>7</v>
      </c>
      <c r="H3" s="802">
        <f t="shared" si="1"/>
        <v>0</v>
      </c>
      <c r="I3" s="802"/>
      <c r="J3" s="803"/>
      <c r="K3" s="12"/>
      <c r="L3" s="13"/>
      <c r="M3" s="13"/>
      <c r="N3" s="13"/>
      <c r="O3" s="13"/>
      <c r="P3" s="13"/>
      <c r="Q3" s="13"/>
      <c r="R3" s="13"/>
      <c r="S3" s="14"/>
      <c r="U3" s="22" t="s">
        <v>6</v>
      </c>
      <c r="V3" s="22"/>
      <c r="W3" s="809"/>
      <c r="X3" s="809"/>
      <c r="Y3" s="809"/>
      <c r="Z3" s="25"/>
      <c r="AA3" s="26" t="s">
        <v>7</v>
      </c>
      <c r="AB3" s="809"/>
      <c r="AC3" s="809"/>
      <c r="AD3" s="809"/>
      <c r="AE3" s="12"/>
      <c r="AF3" s="13"/>
      <c r="AG3" s="13"/>
      <c r="AH3" s="13"/>
      <c r="AI3" s="13"/>
      <c r="AJ3" s="13"/>
      <c r="AK3" s="13"/>
      <c r="AL3" s="13"/>
      <c r="AM3" s="13"/>
      <c r="AN3" s="14"/>
      <c r="AO3" s="18"/>
      <c r="AQ3" s="27" t="s">
        <v>8</v>
      </c>
      <c r="AR3" s="28">
        <v>5.8500000000000003E-2</v>
      </c>
      <c r="AS3" s="29">
        <v>3.6659999999999998E-2</v>
      </c>
    </row>
    <row r="4" spans="1:46" s="15" customFormat="1" ht="12.75" customHeight="1">
      <c r="A4" s="30" t="s">
        <v>9</v>
      </c>
      <c r="B4" s="22"/>
      <c r="C4" s="807" t="str">
        <f t="shared" si="0"/>
        <v>803877-71</v>
      </c>
      <c r="D4" s="807"/>
      <c r="E4" s="807"/>
      <c r="F4" s="31"/>
      <c r="G4" s="32" t="s">
        <v>3</v>
      </c>
      <c r="H4" s="812" t="str">
        <f t="shared" si="1"/>
        <v>Vietnam Haiahn(Hanoi)</v>
      </c>
      <c r="I4" s="812"/>
      <c r="J4" s="813"/>
      <c r="K4" s="12"/>
      <c r="L4" s="13"/>
      <c r="M4" s="13"/>
      <c r="N4" s="13"/>
      <c r="O4" s="13"/>
      <c r="P4" s="13"/>
      <c r="Q4" s="13"/>
      <c r="R4" s="13"/>
      <c r="S4" s="14"/>
      <c r="U4" s="30" t="s">
        <v>9</v>
      </c>
      <c r="V4" s="22"/>
      <c r="W4" s="808" t="s">
        <v>150</v>
      </c>
      <c r="X4" s="808"/>
      <c r="Y4" s="808"/>
      <c r="Z4" s="33"/>
      <c r="AA4" s="34" t="s">
        <v>3</v>
      </c>
      <c r="AB4" s="819" t="s">
        <v>10</v>
      </c>
      <c r="AC4" s="819"/>
      <c r="AD4" s="820"/>
      <c r="AE4" s="12"/>
      <c r="AF4" s="13"/>
      <c r="AG4" s="13"/>
      <c r="AH4" s="13"/>
      <c r="AI4" s="13"/>
      <c r="AJ4" s="13"/>
      <c r="AK4" s="13"/>
      <c r="AL4" s="13"/>
      <c r="AM4" s="13"/>
      <c r="AN4" s="14"/>
      <c r="AO4" s="18"/>
      <c r="AQ4" s="35" t="s">
        <v>11</v>
      </c>
      <c r="AR4" s="36">
        <v>4.3799999999999999E-2</v>
      </c>
      <c r="AS4" s="37">
        <v>1.221E-2</v>
      </c>
    </row>
    <row r="5" spans="1:46" s="15" customFormat="1" ht="12.75" customHeight="1">
      <c r="A5" s="30" t="s">
        <v>12</v>
      </c>
      <c r="B5" s="22"/>
      <c r="C5" s="807" t="str">
        <f>W5</f>
        <v>ESGM22742KM</v>
      </c>
      <c r="D5" s="807"/>
      <c r="E5" s="807"/>
      <c r="F5" s="31"/>
      <c r="G5" s="32" t="s">
        <v>13</v>
      </c>
      <c r="H5" s="802">
        <f t="shared" si="1"/>
        <v>0</v>
      </c>
      <c r="I5" s="802"/>
      <c r="J5" s="803"/>
      <c r="K5" s="12"/>
      <c r="L5" s="13"/>
      <c r="M5" s="13"/>
      <c r="N5" s="13"/>
      <c r="O5" s="13"/>
      <c r="P5" s="13"/>
      <c r="Q5" s="13"/>
      <c r="R5" s="13"/>
      <c r="S5" s="14"/>
      <c r="U5" s="30" t="s">
        <v>12</v>
      </c>
      <c r="V5" s="22"/>
      <c r="W5" s="808" t="s">
        <v>108</v>
      </c>
      <c r="X5" s="808"/>
      <c r="Y5" s="808"/>
      <c r="Z5" s="33"/>
      <c r="AA5" s="34" t="s">
        <v>13</v>
      </c>
      <c r="AB5" s="809"/>
      <c r="AC5" s="809"/>
      <c r="AD5" s="810"/>
      <c r="AE5" s="12"/>
      <c r="AF5" s="13"/>
      <c r="AG5" s="13"/>
      <c r="AH5" s="13"/>
      <c r="AI5" s="13"/>
      <c r="AJ5" s="13"/>
      <c r="AK5" s="13"/>
      <c r="AL5" s="13"/>
      <c r="AM5" s="13"/>
      <c r="AN5" s="14"/>
      <c r="AO5" s="18"/>
      <c r="AQ5" s="35" t="s">
        <v>14</v>
      </c>
      <c r="AR5" s="36">
        <v>2.2100000000000002E-2</v>
      </c>
      <c r="AS5" s="37">
        <v>2.793E-2</v>
      </c>
    </row>
    <row r="6" spans="1:46" s="15" customFormat="1" ht="26.15" customHeight="1">
      <c r="A6" s="30" t="s">
        <v>15</v>
      </c>
      <c r="B6" s="22"/>
      <c r="C6" s="38" t="str">
        <f t="shared" si="0"/>
        <v>TWIST HALTER BRA W/MOLDED CUPS</v>
      </c>
      <c r="D6" s="38"/>
      <c r="E6" s="38"/>
      <c r="F6" s="31"/>
      <c r="G6" s="32" t="s">
        <v>16</v>
      </c>
      <c r="H6" s="802">
        <f t="shared" si="1"/>
        <v>0</v>
      </c>
      <c r="I6" s="802"/>
      <c r="J6" s="803"/>
      <c r="K6" s="12"/>
      <c r="L6" s="13"/>
      <c r="M6" s="13"/>
      <c r="N6" s="13"/>
      <c r="O6" s="13"/>
      <c r="P6" s="13"/>
      <c r="Q6" s="13"/>
      <c r="R6" s="13"/>
      <c r="S6" s="14"/>
      <c r="U6" s="30" t="s">
        <v>15</v>
      </c>
      <c r="V6" s="22"/>
      <c r="W6" s="811" t="s">
        <v>109</v>
      </c>
      <c r="X6" s="808"/>
      <c r="Y6" s="808"/>
      <c r="Z6" s="33"/>
      <c r="AA6" s="34" t="s">
        <v>16</v>
      </c>
      <c r="AB6" s="809"/>
      <c r="AC6" s="809"/>
      <c r="AD6" s="810"/>
      <c r="AE6" s="12"/>
      <c r="AF6" s="13"/>
      <c r="AG6" s="13"/>
      <c r="AH6" s="13"/>
      <c r="AI6" s="13"/>
      <c r="AJ6" s="13"/>
      <c r="AK6" s="13"/>
      <c r="AL6" s="13"/>
      <c r="AM6" s="13"/>
      <c r="AN6" s="14"/>
      <c r="AO6" s="18"/>
      <c r="AQ6" s="35" t="s">
        <v>17</v>
      </c>
      <c r="AR6" s="36">
        <v>2.2200000000000001E-2</v>
      </c>
      <c r="AS6" s="37">
        <v>2.206E-2</v>
      </c>
    </row>
    <row r="7" spans="1:46" s="15" customFormat="1" ht="12.75" customHeight="1">
      <c r="A7" s="22" t="s">
        <v>18</v>
      </c>
      <c r="B7" s="22"/>
      <c r="C7" s="801" t="str">
        <f t="shared" si="0"/>
        <v>XS, S, M, L, XL, XXL</v>
      </c>
      <c r="D7" s="801"/>
      <c r="E7" s="801"/>
      <c r="F7" s="39"/>
      <c r="G7" s="24"/>
      <c r="H7" s="802">
        <f t="shared" si="1"/>
        <v>1535</v>
      </c>
      <c r="I7" s="802"/>
      <c r="J7" s="803"/>
      <c r="K7" s="12"/>
      <c r="L7" s="13"/>
      <c r="M7" s="13"/>
      <c r="N7" s="13"/>
      <c r="O7" s="13"/>
      <c r="P7" s="13"/>
      <c r="Q7" s="13"/>
      <c r="R7" s="13"/>
      <c r="S7" s="14"/>
      <c r="U7" s="22" t="s">
        <v>18</v>
      </c>
      <c r="V7" s="22"/>
      <c r="W7" s="804" t="s">
        <v>115</v>
      </c>
      <c r="X7" s="804"/>
      <c r="Y7" s="804"/>
      <c r="Z7" s="40"/>
      <c r="AA7" s="26" t="s">
        <v>116</v>
      </c>
      <c r="AB7" s="805">
        <v>1535</v>
      </c>
      <c r="AC7" s="805"/>
      <c r="AD7" s="806"/>
      <c r="AE7" s="12"/>
      <c r="AF7" s="13"/>
      <c r="AG7" s="13"/>
      <c r="AH7" s="13"/>
      <c r="AI7" s="13"/>
      <c r="AJ7" s="13"/>
      <c r="AK7" s="13"/>
      <c r="AL7" s="13"/>
      <c r="AM7" s="13"/>
      <c r="AN7" s="14"/>
      <c r="AO7" s="18"/>
      <c r="AQ7" s="41" t="s">
        <v>19</v>
      </c>
      <c r="AR7" s="42">
        <v>0</v>
      </c>
      <c r="AS7" s="43">
        <v>2.3E-2</v>
      </c>
    </row>
    <row r="8" spans="1:46" s="15" customFormat="1" ht="13.5" customHeight="1" thickBot="1">
      <c r="A8" s="44"/>
      <c r="B8" s="45"/>
      <c r="C8" s="45"/>
      <c r="D8" s="45"/>
      <c r="E8" s="45"/>
      <c r="F8" s="45"/>
      <c r="G8" s="45"/>
      <c r="H8" s="821"/>
      <c r="I8" s="821"/>
      <c r="J8" s="822"/>
      <c r="K8" s="823"/>
      <c r="L8" s="824"/>
      <c r="M8" s="824"/>
      <c r="N8" s="824"/>
      <c r="O8" s="824"/>
      <c r="P8" s="824"/>
      <c r="Q8" s="824"/>
      <c r="R8" s="824"/>
      <c r="S8" s="825"/>
      <c r="U8" s="44" t="s">
        <v>153</v>
      </c>
      <c r="V8" s="45"/>
      <c r="W8" s="45" t="s">
        <v>154</v>
      </c>
      <c r="X8" s="45"/>
      <c r="Y8" s="45"/>
      <c r="Z8" s="45"/>
      <c r="AA8" s="45"/>
      <c r="AB8" s="826"/>
      <c r="AC8" s="826"/>
      <c r="AD8" s="827"/>
      <c r="AE8" s="823"/>
      <c r="AF8" s="824"/>
      <c r="AG8" s="824"/>
      <c r="AH8" s="824"/>
      <c r="AI8" s="824"/>
      <c r="AJ8" s="824"/>
      <c r="AK8" s="824"/>
      <c r="AL8" s="824"/>
      <c r="AM8" s="824"/>
      <c r="AN8" s="825"/>
      <c r="AO8" s="46"/>
      <c r="AQ8" s="47"/>
      <c r="AR8" s="48"/>
      <c r="AS8" s="49"/>
    </row>
    <row r="9" spans="1:46" s="15" customFormat="1" ht="13.5" thickBot="1">
      <c r="A9" s="33"/>
      <c r="B9" s="33"/>
      <c r="C9" s="33"/>
      <c r="D9" s="33"/>
      <c r="E9" s="33"/>
      <c r="F9" s="33"/>
      <c r="G9" s="50"/>
      <c r="H9" s="50"/>
      <c r="I9" s="50"/>
      <c r="J9" s="50"/>
      <c r="K9" s="51"/>
      <c r="L9" s="51"/>
      <c r="M9" s="51"/>
      <c r="N9" s="51"/>
      <c r="O9" s="51"/>
      <c r="P9" s="51"/>
      <c r="Q9" s="51"/>
      <c r="R9" s="52"/>
      <c r="S9" s="52"/>
      <c r="U9" s="33"/>
      <c r="V9" s="33"/>
      <c r="W9" s="33"/>
      <c r="X9" s="33"/>
      <c r="Y9" s="33"/>
      <c r="Z9" s="33"/>
      <c r="AA9" s="50"/>
      <c r="AB9" s="50"/>
      <c r="AC9" s="50"/>
      <c r="AD9" s="50"/>
      <c r="AE9" s="51"/>
      <c r="AF9" s="51"/>
      <c r="AG9" s="53">
        <f>AG11-2</f>
        <v>59</v>
      </c>
      <c r="AH9" s="51"/>
      <c r="AI9" s="51"/>
      <c r="AJ9" s="51"/>
      <c r="AK9" s="51"/>
      <c r="AL9" s="51"/>
      <c r="AM9" s="52"/>
      <c r="AN9" s="52"/>
      <c r="AO9" s="18"/>
      <c r="AQ9" s="52"/>
      <c r="AR9" s="52"/>
      <c r="AS9" s="52"/>
      <c r="AT9" s="52"/>
    </row>
    <row r="10" spans="1:46" s="52" customFormat="1" ht="24.75" customHeight="1" thickBot="1">
      <c r="A10" s="704" t="s">
        <v>20</v>
      </c>
      <c r="B10" s="54" t="s">
        <v>21</v>
      </c>
      <c r="C10" s="55" t="s">
        <v>22</v>
      </c>
      <c r="D10" s="337" t="s">
        <v>23</v>
      </c>
      <c r="E10" s="56" t="s">
        <v>24</v>
      </c>
      <c r="F10" s="780" t="s">
        <v>25</v>
      </c>
      <c r="G10" s="780"/>
      <c r="H10" s="780"/>
      <c r="I10" s="780"/>
      <c r="J10" s="337" t="s">
        <v>26</v>
      </c>
      <c r="K10" s="337" t="s">
        <v>27</v>
      </c>
      <c r="L10" s="337" t="s">
        <v>28</v>
      </c>
      <c r="M10" s="337" t="s">
        <v>29</v>
      </c>
      <c r="N10" s="337" t="s">
        <v>29</v>
      </c>
      <c r="O10" s="338" t="s">
        <v>30</v>
      </c>
      <c r="P10" s="781" t="s">
        <v>31</v>
      </c>
      <c r="Q10" s="782"/>
      <c r="R10" s="783"/>
      <c r="S10" s="57" t="s">
        <v>32</v>
      </c>
      <c r="U10" s="708" t="s">
        <v>20</v>
      </c>
      <c r="V10" s="54" t="s">
        <v>21</v>
      </c>
      <c r="W10" s="55" t="s">
        <v>22</v>
      </c>
      <c r="X10" s="337" t="s">
        <v>23</v>
      </c>
      <c r="Y10" s="56" t="s">
        <v>24</v>
      </c>
      <c r="Z10" s="780" t="s">
        <v>25</v>
      </c>
      <c r="AA10" s="780"/>
      <c r="AB10" s="780"/>
      <c r="AC10" s="780"/>
      <c r="AD10" s="337" t="s">
        <v>26</v>
      </c>
      <c r="AE10" s="337" t="s">
        <v>27</v>
      </c>
      <c r="AF10" s="337" t="s">
        <v>80</v>
      </c>
      <c r="AG10" s="337" t="s">
        <v>28</v>
      </c>
      <c r="AH10" s="337" t="s">
        <v>29</v>
      </c>
      <c r="AI10" s="337" t="s">
        <v>29</v>
      </c>
      <c r="AJ10" s="338" t="s">
        <v>30</v>
      </c>
      <c r="AK10" s="781" t="s">
        <v>31</v>
      </c>
      <c r="AL10" s="782"/>
      <c r="AM10" s="783"/>
      <c r="AN10" s="57" t="s">
        <v>32</v>
      </c>
      <c r="AO10" s="58"/>
      <c r="AQ10" s="59" t="s">
        <v>33</v>
      </c>
      <c r="AR10" s="60" t="s">
        <v>34</v>
      </c>
      <c r="AS10" s="20" t="s">
        <v>33</v>
      </c>
      <c r="AT10" s="61" t="s">
        <v>35</v>
      </c>
    </row>
    <row r="11" spans="1:46" s="52" customFormat="1" ht="13">
      <c r="A11" s="711"/>
      <c r="B11" s="62" t="str">
        <f>V11</f>
        <v>KARIMA 201</v>
      </c>
      <c r="C11" s="358" t="str">
        <f t="shared" ref="C11:I15" si="2">W11</f>
        <v>YH</v>
      </c>
      <c r="D11" s="63" t="str">
        <f t="shared" si="2"/>
        <v>PRINT</v>
      </c>
      <c r="E11" s="64" t="str">
        <f t="shared" si="2"/>
        <v>BODY</v>
      </c>
      <c r="F11" s="784" t="str">
        <f t="shared" si="2"/>
        <v>80% Nylon, 20% Spandex, 5.2 oz/yd2</v>
      </c>
      <c r="G11" s="784">
        <f t="shared" si="2"/>
        <v>0</v>
      </c>
      <c r="H11" s="784">
        <f t="shared" si="2"/>
        <v>0</v>
      </c>
      <c r="I11" s="785">
        <f t="shared" si="2"/>
        <v>0</v>
      </c>
      <c r="J11" s="65" t="str">
        <f>AD11</f>
        <v>KOR-VTN</v>
      </c>
      <c r="K11" s="66">
        <f>AE11</f>
        <v>4.26</v>
      </c>
      <c r="L11" s="67">
        <f t="shared" ref="L11:M15" si="3">AG11</f>
        <v>61</v>
      </c>
      <c r="M11" s="67">
        <f t="shared" si="3"/>
        <v>175</v>
      </c>
      <c r="N11" s="68">
        <f>L11*M11*2.54*91.44/10000000</f>
        <v>0.247934988</v>
      </c>
      <c r="O11" s="69">
        <f>VLOOKUP($J$11,$AQ$11:$AR$21,2,FALSE)*N11*R11</f>
        <v>0</v>
      </c>
      <c r="P11" s="68">
        <f>AM11</f>
        <v>0.23940000000000003</v>
      </c>
      <c r="Q11" s="70">
        <v>1.1000000000000001</v>
      </c>
      <c r="R11" s="71">
        <f>P11*Q11</f>
        <v>0.26334000000000007</v>
      </c>
      <c r="S11" s="72">
        <f>K11*R11</f>
        <v>1.1218284000000003</v>
      </c>
      <c r="U11" s="776"/>
      <c r="V11" s="62" t="s">
        <v>110</v>
      </c>
      <c r="W11" s="358" t="s">
        <v>117</v>
      </c>
      <c r="X11" s="63" t="s">
        <v>104</v>
      </c>
      <c r="Y11" s="64" t="s">
        <v>76</v>
      </c>
      <c r="Z11" s="785" t="s">
        <v>112</v>
      </c>
      <c r="AA11" s="786"/>
      <c r="AB11" s="786"/>
      <c r="AC11" s="787"/>
      <c r="AD11" s="73" t="s">
        <v>118</v>
      </c>
      <c r="AE11" s="74">
        <v>4.26</v>
      </c>
      <c r="AF11" s="74">
        <f t="shared" ref="AF11" si="4">AE11+AJ11</f>
        <v>4.2748773576140477</v>
      </c>
      <c r="AG11" s="75">
        <v>61</v>
      </c>
      <c r="AH11" s="76">
        <v>175</v>
      </c>
      <c r="AI11" s="77">
        <f>((AG11*AH11)/43.052)/1000</f>
        <v>0.24795596023413546</v>
      </c>
      <c r="AJ11" s="78">
        <f>VLOOKUP(AD11,$AS$11:$AT$21,2,FALSE)*AI11</f>
        <v>1.4877357614048127E-2</v>
      </c>
      <c r="AK11" s="77">
        <v>0.22800000000000001</v>
      </c>
      <c r="AL11" s="79">
        <v>1.05</v>
      </c>
      <c r="AM11" s="80">
        <f>AK11*AL11</f>
        <v>0.23940000000000003</v>
      </c>
      <c r="AN11" s="81">
        <f>AF11*AM11</f>
        <v>1.023405639412803</v>
      </c>
      <c r="AO11" s="82">
        <f t="shared" ref="AO11:AO16" si="5">S11-AN11</f>
        <v>9.8422760587197233E-2</v>
      </c>
      <c r="AQ11" s="83" t="s">
        <v>82</v>
      </c>
      <c r="AR11" s="84"/>
      <c r="AS11" s="85" t="s">
        <v>82</v>
      </c>
      <c r="AT11" s="86">
        <v>0.1</v>
      </c>
    </row>
    <row r="12" spans="1:46" s="52" customFormat="1" ht="13">
      <c r="A12" s="711"/>
      <c r="B12" s="87" t="str">
        <f>V12</f>
        <v>KA-79</v>
      </c>
      <c r="C12" s="357" t="str">
        <f t="shared" si="2"/>
        <v>Knitextile.</v>
      </c>
      <c r="D12" s="88" t="str">
        <f t="shared" si="2"/>
        <v>SOLID</v>
      </c>
      <c r="E12" s="89" t="str">
        <f t="shared" si="2"/>
        <v>LINING</v>
      </c>
      <c r="F12" s="788" t="str">
        <f t="shared" si="2"/>
        <v>100% Polyester, 95gsm</v>
      </c>
      <c r="G12" s="788">
        <f t="shared" si="2"/>
        <v>0</v>
      </c>
      <c r="H12" s="788">
        <f t="shared" si="2"/>
        <v>0</v>
      </c>
      <c r="I12" s="789">
        <f t="shared" si="2"/>
        <v>0</v>
      </c>
      <c r="J12" s="90" t="str">
        <f>AD12</f>
        <v>INDIA-VTN</v>
      </c>
      <c r="K12" s="91">
        <f t="shared" ref="K12:K15" si="6">AE12</f>
        <v>0.75</v>
      </c>
      <c r="L12" s="92">
        <f t="shared" si="3"/>
        <v>60</v>
      </c>
      <c r="M12" s="92">
        <f t="shared" si="3"/>
        <v>95</v>
      </c>
      <c r="N12" s="68">
        <f>L12*M12*2.54*91.44/10000000</f>
        <v>0.13238683200000001</v>
      </c>
      <c r="O12" s="69">
        <f>VLOOKUP($J$12,$AQ$11:$AR$21,2,FALSE)*N12*R12</f>
        <v>0</v>
      </c>
      <c r="P12" s="68">
        <f>AM12</f>
        <v>8.2159999999999997E-2</v>
      </c>
      <c r="Q12" s="70">
        <v>1.1000000000000001</v>
      </c>
      <c r="R12" s="71">
        <f>P12*Q12</f>
        <v>9.0375999999999998E-2</v>
      </c>
      <c r="S12" s="93">
        <f>K12*R12</f>
        <v>6.7781999999999995E-2</v>
      </c>
      <c r="U12" s="776"/>
      <c r="V12" s="94" t="s">
        <v>38</v>
      </c>
      <c r="W12" s="95" t="s">
        <v>93</v>
      </c>
      <c r="X12" s="96" t="s">
        <v>36</v>
      </c>
      <c r="Y12" s="96" t="s">
        <v>77</v>
      </c>
      <c r="Z12" s="828" t="s">
        <v>111</v>
      </c>
      <c r="AA12" s="828"/>
      <c r="AB12" s="828"/>
      <c r="AC12" s="829"/>
      <c r="AD12" s="97" t="s">
        <v>113</v>
      </c>
      <c r="AE12" s="98">
        <v>0.75</v>
      </c>
      <c r="AF12" s="98">
        <f t="shared" ref="AF12:AF16" si="7">AE12+AJ12</f>
        <v>0.76588776363467437</v>
      </c>
      <c r="AG12" s="99">
        <v>60</v>
      </c>
      <c r="AH12" s="99">
        <v>95</v>
      </c>
      <c r="AI12" s="77">
        <f t="shared" ref="AI12:AI15" si="8">((AG12*AH12)/43.052)/1000</f>
        <v>0.13239803028895289</v>
      </c>
      <c r="AJ12" s="78">
        <f>VLOOKUP(AD12,$AS$11:$AT$21,2,FALSE)*AI12</f>
        <v>1.5887763634674347E-2</v>
      </c>
      <c r="AK12" s="100">
        <v>7.9000000000000001E-2</v>
      </c>
      <c r="AL12" s="101">
        <v>1.04</v>
      </c>
      <c r="AM12" s="102">
        <f>AK12*AL12</f>
        <v>8.2159999999999997E-2</v>
      </c>
      <c r="AN12" s="103">
        <f>AF12*AM12</f>
        <v>6.2925338660224844E-2</v>
      </c>
      <c r="AO12" s="82">
        <f t="shared" si="5"/>
        <v>4.8566613397751507E-3</v>
      </c>
      <c r="AQ12" s="104" t="s">
        <v>83</v>
      </c>
      <c r="AR12" s="105"/>
      <c r="AS12" s="106" t="s">
        <v>83</v>
      </c>
      <c r="AT12" s="107">
        <v>0.12</v>
      </c>
    </row>
    <row r="13" spans="1:46" s="52" customFormat="1" ht="13">
      <c r="A13" s="711"/>
      <c r="B13" s="108">
        <f>V13</f>
        <v>0</v>
      </c>
      <c r="C13" s="109">
        <f t="shared" si="2"/>
        <v>0</v>
      </c>
      <c r="D13" s="110">
        <f t="shared" si="2"/>
        <v>0</v>
      </c>
      <c r="E13" s="111">
        <f t="shared" si="2"/>
        <v>0</v>
      </c>
      <c r="F13" s="830">
        <f t="shared" si="2"/>
        <v>0</v>
      </c>
      <c r="G13" s="830">
        <f t="shared" si="2"/>
        <v>0</v>
      </c>
      <c r="H13" s="830">
        <f t="shared" si="2"/>
        <v>0</v>
      </c>
      <c r="I13" s="831">
        <f t="shared" si="2"/>
        <v>0</v>
      </c>
      <c r="J13" s="90" t="str">
        <f>AD13</f>
        <v>INDIA-IND</v>
      </c>
      <c r="K13" s="112">
        <f t="shared" si="6"/>
        <v>0</v>
      </c>
      <c r="L13" s="113">
        <f t="shared" si="3"/>
        <v>0</v>
      </c>
      <c r="M13" s="113">
        <f t="shared" si="3"/>
        <v>0</v>
      </c>
      <c r="N13" s="114">
        <f>L13*M13*2.54*91.44/10000000</f>
        <v>0</v>
      </c>
      <c r="O13" s="115">
        <f>VLOOKUP($J$13,$AQ$11:$AR$21,2,FALSE)*N13*R13</f>
        <v>0</v>
      </c>
      <c r="P13" s="114">
        <f>AM13</f>
        <v>0</v>
      </c>
      <c r="Q13" s="116">
        <v>1.1000000000000001</v>
      </c>
      <c r="R13" s="71">
        <f>P13*Q13</f>
        <v>0</v>
      </c>
      <c r="S13" s="93">
        <f>K13*R13</f>
        <v>0</v>
      </c>
      <c r="U13" s="776"/>
      <c r="V13" s="87"/>
      <c r="W13" s="357"/>
      <c r="X13" s="117"/>
      <c r="Y13" s="118"/>
      <c r="Z13" s="832"/>
      <c r="AA13" s="833"/>
      <c r="AB13" s="833"/>
      <c r="AC13" s="834"/>
      <c r="AD13" s="119" t="s">
        <v>91</v>
      </c>
      <c r="AE13" s="120"/>
      <c r="AF13" s="98">
        <f t="shared" si="7"/>
        <v>0</v>
      </c>
      <c r="AG13" s="121"/>
      <c r="AH13" s="121"/>
      <c r="AI13" s="77">
        <f t="shared" si="8"/>
        <v>0</v>
      </c>
      <c r="AJ13" s="78">
        <f>VLOOKUP(AD13,$AS$11:$AT$21,2,FALSE)*AI13</f>
        <v>0</v>
      </c>
      <c r="AK13" s="77"/>
      <c r="AL13" s="79">
        <v>1.06</v>
      </c>
      <c r="AM13" s="80">
        <f>AK13*AL13</f>
        <v>0</v>
      </c>
      <c r="AN13" s="103">
        <f>AF13*AM13</f>
        <v>0</v>
      </c>
      <c r="AO13" s="82">
        <f t="shared" si="5"/>
        <v>0</v>
      </c>
      <c r="AQ13" s="104" t="s">
        <v>84</v>
      </c>
      <c r="AR13" s="105"/>
      <c r="AS13" s="106" t="s">
        <v>84</v>
      </c>
      <c r="AT13" s="107">
        <v>0.11</v>
      </c>
    </row>
    <row r="14" spans="1:46" s="52" customFormat="1" ht="13">
      <c r="A14" s="711"/>
      <c r="B14" s="108">
        <f>V14</f>
        <v>0</v>
      </c>
      <c r="C14" s="109">
        <f t="shared" si="2"/>
        <v>0</v>
      </c>
      <c r="D14" s="110">
        <f t="shared" si="2"/>
        <v>0</v>
      </c>
      <c r="E14" s="110">
        <f t="shared" si="2"/>
        <v>0</v>
      </c>
      <c r="F14" s="830">
        <f t="shared" si="2"/>
        <v>0</v>
      </c>
      <c r="G14" s="830">
        <f t="shared" si="2"/>
        <v>0</v>
      </c>
      <c r="H14" s="830">
        <f t="shared" si="2"/>
        <v>0</v>
      </c>
      <c r="I14" s="831">
        <f t="shared" si="2"/>
        <v>0</v>
      </c>
      <c r="J14" s="90" t="str">
        <f>AD14</f>
        <v>INDIA-IND</v>
      </c>
      <c r="K14" s="112">
        <f t="shared" si="6"/>
        <v>0</v>
      </c>
      <c r="L14" s="113">
        <f t="shared" si="3"/>
        <v>0</v>
      </c>
      <c r="M14" s="113">
        <f t="shared" si="3"/>
        <v>0</v>
      </c>
      <c r="N14" s="114">
        <f>L14*M14*2.54*91.44/10000000</f>
        <v>0</v>
      </c>
      <c r="O14" s="115">
        <f>VLOOKUP($J$14,$AQ$11:$AR$21,2,FALSE)*N14*R14</f>
        <v>0</v>
      </c>
      <c r="P14" s="114">
        <f>AM14</f>
        <v>0</v>
      </c>
      <c r="Q14" s="116">
        <v>1.1000000000000001</v>
      </c>
      <c r="R14" s="71">
        <f>P14*Q14</f>
        <v>0</v>
      </c>
      <c r="S14" s="122">
        <f>K14*R14</f>
        <v>0</v>
      </c>
      <c r="U14" s="776"/>
      <c r="V14" s="94"/>
      <c r="W14" s="95"/>
      <c r="X14" s="96"/>
      <c r="Y14" s="96"/>
      <c r="Z14" s="828"/>
      <c r="AA14" s="828"/>
      <c r="AB14" s="828"/>
      <c r="AC14" s="829"/>
      <c r="AD14" s="97" t="s">
        <v>91</v>
      </c>
      <c r="AE14" s="98"/>
      <c r="AF14" s="98">
        <f t="shared" si="7"/>
        <v>0</v>
      </c>
      <c r="AG14" s="99"/>
      <c r="AH14" s="99"/>
      <c r="AI14" s="77">
        <f t="shared" si="8"/>
        <v>0</v>
      </c>
      <c r="AJ14" s="78">
        <f>VLOOKUP(AD14,$AS$11:$AT$21,2,FALSE)*AI14</f>
        <v>0</v>
      </c>
      <c r="AK14" s="123"/>
      <c r="AL14" s="101">
        <v>1.06</v>
      </c>
      <c r="AM14" s="102">
        <f>AK14*AL14</f>
        <v>0</v>
      </c>
      <c r="AN14" s="103">
        <f>AF14*AM14</f>
        <v>0</v>
      </c>
      <c r="AO14" s="82">
        <f t="shared" si="5"/>
        <v>0</v>
      </c>
      <c r="AQ14" s="104" t="s">
        <v>37</v>
      </c>
      <c r="AR14" s="105"/>
      <c r="AS14" s="106" t="s">
        <v>37</v>
      </c>
      <c r="AT14" s="107">
        <v>0.14000000000000001</v>
      </c>
    </row>
    <row r="15" spans="1:46" s="52" customFormat="1" ht="13.5" thickBot="1">
      <c r="A15" s="712"/>
      <c r="B15" s="360">
        <f>V15</f>
        <v>0</v>
      </c>
      <c r="C15" s="124">
        <f t="shared" si="2"/>
        <v>0</v>
      </c>
      <c r="D15" s="125">
        <f t="shared" si="2"/>
        <v>0</v>
      </c>
      <c r="E15" s="126">
        <f t="shared" si="2"/>
        <v>0</v>
      </c>
      <c r="F15" s="790">
        <f t="shared" si="2"/>
        <v>0</v>
      </c>
      <c r="G15" s="790">
        <f t="shared" si="2"/>
        <v>0</v>
      </c>
      <c r="H15" s="790">
        <f t="shared" si="2"/>
        <v>0</v>
      </c>
      <c r="I15" s="791">
        <f t="shared" si="2"/>
        <v>0</v>
      </c>
      <c r="J15" s="127" t="str">
        <f>AD15</f>
        <v>INDIA-IND</v>
      </c>
      <c r="K15" s="128">
        <f t="shared" si="6"/>
        <v>0</v>
      </c>
      <c r="L15" s="129">
        <f t="shared" si="3"/>
        <v>0</v>
      </c>
      <c r="M15" s="129">
        <f t="shared" si="3"/>
        <v>0</v>
      </c>
      <c r="N15" s="130">
        <f>L15*M15*2.54*91.44/10000000</f>
        <v>0</v>
      </c>
      <c r="O15" s="131">
        <f>VLOOKUP($J$15,$AQ$11:$AR$21,2,FALSE)*N15*R15</f>
        <v>0</v>
      </c>
      <c r="P15" s="130">
        <f>AM15</f>
        <v>0</v>
      </c>
      <c r="Q15" s="132">
        <v>1.1000000000000001</v>
      </c>
      <c r="R15" s="133">
        <f>P15*Q15</f>
        <v>0</v>
      </c>
      <c r="S15" s="134">
        <f>K15*R15</f>
        <v>0</v>
      </c>
      <c r="U15" s="777"/>
      <c r="V15" s="360"/>
      <c r="W15" s="124"/>
      <c r="X15" s="125"/>
      <c r="Y15" s="126"/>
      <c r="Z15" s="790"/>
      <c r="AA15" s="790"/>
      <c r="AB15" s="790"/>
      <c r="AC15" s="791"/>
      <c r="AD15" s="135" t="s">
        <v>91</v>
      </c>
      <c r="AE15" s="128"/>
      <c r="AF15" s="128">
        <f t="shared" si="7"/>
        <v>0</v>
      </c>
      <c r="AG15" s="136"/>
      <c r="AH15" s="136"/>
      <c r="AI15" s="333">
        <f t="shared" si="8"/>
        <v>0</v>
      </c>
      <c r="AJ15" s="327">
        <f>VLOOKUP(AD15,$AS$11:$AT$21,2,FALSE)*AI15</f>
        <v>0</v>
      </c>
      <c r="AK15" s="137"/>
      <c r="AL15" s="138">
        <v>1.06</v>
      </c>
      <c r="AM15" s="139">
        <f>AK15*AL15</f>
        <v>0</v>
      </c>
      <c r="AN15" s="140">
        <f>AF15*AM15</f>
        <v>0</v>
      </c>
      <c r="AO15" s="82">
        <f t="shared" si="5"/>
        <v>0</v>
      </c>
      <c r="AQ15" s="104" t="s">
        <v>85</v>
      </c>
      <c r="AR15" s="105"/>
      <c r="AS15" s="106" t="s">
        <v>85</v>
      </c>
      <c r="AT15" s="107">
        <v>0.11</v>
      </c>
    </row>
    <row r="16" spans="1:46" s="52" customFormat="1" ht="13.5" thickBot="1">
      <c r="G16" s="141"/>
      <c r="H16" s="141"/>
      <c r="I16" s="141"/>
      <c r="J16" s="141"/>
      <c r="K16" s="141"/>
      <c r="L16" s="141"/>
      <c r="M16" s="141"/>
      <c r="N16" s="141"/>
      <c r="O16" s="142">
        <f>SUM(O11:O15)</f>
        <v>0</v>
      </c>
      <c r="P16" s="141"/>
      <c r="Q16" s="141"/>
      <c r="R16" s="141" t="s">
        <v>39</v>
      </c>
      <c r="S16" s="143">
        <f>SUM(S11:S15)</f>
        <v>1.1896104000000003</v>
      </c>
      <c r="AA16" s="141"/>
      <c r="AB16" s="141"/>
      <c r="AC16" s="141"/>
      <c r="AD16" s="141"/>
      <c r="AE16" s="141"/>
      <c r="AF16" s="141">
        <f t="shared" si="7"/>
        <v>3.0765121248722473E-2</v>
      </c>
      <c r="AG16" s="141"/>
      <c r="AH16" s="141"/>
      <c r="AI16" s="141"/>
      <c r="AJ16" s="144">
        <f>AJ11+AJ12+AJ13+AJ14+AJ15</f>
        <v>3.0765121248722473E-2</v>
      </c>
      <c r="AK16" s="141"/>
      <c r="AL16" s="141"/>
      <c r="AM16" s="141" t="s">
        <v>39</v>
      </c>
      <c r="AN16" s="145">
        <f>SUM(AN11:AN15)</f>
        <v>1.0863309780730279</v>
      </c>
      <c r="AO16" s="146">
        <f t="shared" si="5"/>
        <v>0.10327942192697237</v>
      </c>
      <c r="AQ16" s="147" t="s">
        <v>86</v>
      </c>
      <c r="AR16" s="105"/>
      <c r="AS16" s="148" t="s">
        <v>86</v>
      </c>
      <c r="AT16" s="107">
        <v>7.0000000000000007E-2</v>
      </c>
    </row>
    <row r="17" spans="1:55" s="15" customFormat="1" ht="13.5" thickBot="1">
      <c r="G17" s="33"/>
      <c r="H17" s="33"/>
      <c r="I17" s="33"/>
      <c r="J17" s="33"/>
      <c r="K17" s="141"/>
      <c r="L17" s="141"/>
      <c r="M17" s="141"/>
      <c r="N17" s="141"/>
      <c r="O17" s="141"/>
      <c r="P17" s="141"/>
      <c r="Q17" s="141"/>
      <c r="R17" s="141"/>
      <c r="S17" s="149"/>
      <c r="AA17" s="33"/>
      <c r="AB17" s="33"/>
      <c r="AC17" s="33"/>
      <c r="AD17" s="33"/>
      <c r="AE17" s="141"/>
      <c r="AF17" s="141"/>
      <c r="AG17" s="141"/>
      <c r="AH17" s="141"/>
      <c r="AI17" s="141"/>
      <c r="AJ17" s="141"/>
      <c r="AK17" s="141"/>
      <c r="AL17" s="141"/>
      <c r="AM17" s="141"/>
      <c r="AN17" s="150">
        <f>AN16/AN66</f>
        <v>0.26368648181714222</v>
      </c>
      <c r="AO17" s="151"/>
      <c r="AQ17" s="104" t="s">
        <v>87</v>
      </c>
      <c r="AR17" s="105"/>
      <c r="AS17" s="106" t="s">
        <v>87</v>
      </c>
      <c r="AT17" s="107">
        <v>0.05</v>
      </c>
      <c r="AZ17" s="52"/>
      <c r="BA17" s="52"/>
      <c r="BB17" s="52"/>
      <c r="BC17" s="52"/>
    </row>
    <row r="18" spans="1:55" s="52" customFormat="1" ht="12.75" customHeight="1" thickBot="1">
      <c r="A18" s="704" t="s">
        <v>40</v>
      </c>
      <c r="B18" s="694" t="s">
        <v>41</v>
      </c>
      <c r="C18" s="775"/>
      <c r="D18" s="775" t="s">
        <v>42</v>
      </c>
      <c r="E18" s="775"/>
      <c r="F18" s="775" t="s">
        <v>15</v>
      </c>
      <c r="G18" s="775"/>
      <c r="H18" s="775"/>
      <c r="I18" s="775"/>
      <c r="J18" s="686" t="s">
        <v>43</v>
      </c>
      <c r="K18" s="694"/>
      <c r="L18" s="359"/>
      <c r="M18" s="359"/>
      <c r="N18" s="359"/>
      <c r="O18" s="359"/>
      <c r="P18" s="359"/>
      <c r="Q18" s="336"/>
      <c r="R18" s="338" t="s">
        <v>44</v>
      </c>
      <c r="S18" s="152" t="s">
        <v>32</v>
      </c>
      <c r="U18" s="708" t="s">
        <v>81</v>
      </c>
      <c r="V18" s="694" t="s">
        <v>41</v>
      </c>
      <c r="W18" s="775"/>
      <c r="X18" s="775" t="s">
        <v>42</v>
      </c>
      <c r="Y18" s="775"/>
      <c r="Z18" s="775" t="s">
        <v>15</v>
      </c>
      <c r="AA18" s="775"/>
      <c r="AB18" s="775"/>
      <c r="AC18" s="775"/>
      <c r="AD18" s="686" t="s">
        <v>43</v>
      </c>
      <c r="AE18" s="694"/>
      <c r="AF18" s="359"/>
      <c r="AG18" s="359"/>
      <c r="AH18" s="359"/>
      <c r="AI18" s="359"/>
      <c r="AJ18" s="359"/>
      <c r="AK18" s="359"/>
      <c r="AL18" s="338" t="s">
        <v>44</v>
      </c>
      <c r="AM18" s="338" t="s">
        <v>45</v>
      </c>
      <c r="AN18" s="152" t="s">
        <v>32</v>
      </c>
      <c r="AO18" s="153"/>
      <c r="AQ18" s="104" t="s">
        <v>88</v>
      </c>
      <c r="AR18" s="105"/>
      <c r="AS18" s="106" t="s">
        <v>88</v>
      </c>
      <c r="AT18" s="107">
        <v>0.1</v>
      </c>
    </row>
    <row r="19" spans="1:55" s="15" customFormat="1" ht="16">
      <c r="A19" s="711"/>
      <c r="B19" s="779">
        <f>V19</f>
        <v>0</v>
      </c>
      <c r="C19" s="723"/>
      <c r="D19" s="743" t="str">
        <f t="shared" ref="D19:D33" si="9">X19</f>
        <v>선오</v>
      </c>
      <c r="E19" s="723"/>
      <c r="F19" s="814" t="str">
        <f t="shared" ref="F19:F33" si="10">Z19</f>
        <v xml:space="preserve">THREAD </v>
      </c>
      <c r="G19" s="815"/>
      <c r="H19" s="815">
        <f t="shared" ref="H19:H33" si="11">AB19</f>
        <v>0</v>
      </c>
      <c r="I19" s="816"/>
      <c r="J19" s="154">
        <f>AN19</f>
        <v>0.1031</v>
      </c>
      <c r="K19" s="155" t="str">
        <f>AE19</f>
        <v>/ PC</v>
      </c>
      <c r="L19" s="156"/>
      <c r="M19" s="156"/>
      <c r="N19" s="156"/>
      <c r="O19" s="156"/>
      <c r="P19" s="156"/>
      <c r="Q19" s="157"/>
      <c r="R19" s="158">
        <v>1.1000000000000001</v>
      </c>
      <c r="S19" s="159">
        <f>J19*R19</f>
        <v>0.11341000000000001</v>
      </c>
      <c r="U19" s="776"/>
      <c r="V19" s="722"/>
      <c r="W19" s="723"/>
      <c r="X19" s="835" t="s">
        <v>120</v>
      </c>
      <c r="Y19" s="723"/>
      <c r="Z19" s="814" t="s">
        <v>46</v>
      </c>
      <c r="AA19" s="815"/>
      <c r="AB19" s="815"/>
      <c r="AC19" s="816"/>
      <c r="AD19" s="160">
        <v>0.1031</v>
      </c>
      <c r="AE19" s="155" t="s">
        <v>47</v>
      </c>
      <c r="AF19" s="156"/>
      <c r="AG19" s="156"/>
      <c r="AH19" s="156"/>
      <c r="AI19" s="156"/>
      <c r="AJ19" s="156"/>
      <c r="AK19" s="156"/>
      <c r="AL19" s="161">
        <v>1</v>
      </c>
      <c r="AM19" s="162">
        <v>0</v>
      </c>
      <c r="AN19" s="163">
        <f t="shared" ref="AN19:AN33" si="12">AD19*AL19*(1+AM19)</f>
        <v>0.1031</v>
      </c>
      <c r="AO19" s="82">
        <f t="shared" ref="AO19:AO34" si="13">S19-AN19</f>
        <v>1.0310000000000014E-2</v>
      </c>
      <c r="AQ19" s="104" t="s">
        <v>89</v>
      </c>
      <c r="AR19" s="105"/>
      <c r="AS19" s="106" t="s">
        <v>89</v>
      </c>
      <c r="AT19" s="107">
        <v>0.12</v>
      </c>
      <c r="AZ19" s="52"/>
      <c r="BA19" s="52"/>
      <c r="BB19" s="52"/>
      <c r="BC19" s="52"/>
    </row>
    <row r="20" spans="1:55" s="15" customFormat="1" ht="13">
      <c r="A20" s="711"/>
      <c r="B20" s="778" t="str">
        <f t="shared" ref="B20:B33" si="14">V20</f>
        <v>CU029</v>
      </c>
      <c r="C20" s="714"/>
      <c r="D20" s="715" t="str">
        <f t="shared" si="9"/>
        <v>Yibei</v>
      </c>
      <c r="E20" s="714"/>
      <c r="F20" s="772" t="str">
        <f t="shared" si="10"/>
        <v xml:space="preserve">BRA CUP </v>
      </c>
      <c r="G20" s="773"/>
      <c r="H20" s="773">
        <f t="shared" si="11"/>
        <v>0</v>
      </c>
      <c r="I20" s="774"/>
      <c r="J20" s="154">
        <f>AN20</f>
        <v>0.36049999999999999</v>
      </c>
      <c r="K20" s="164" t="str">
        <f t="shared" ref="K20:K33" si="15">AE20</f>
        <v>/ SET</v>
      </c>
      <c r="L20" s="165"/>
      <c r="M20" s="165"/>
      <c r="N20" s="165"/>
      <c r="O20" s="165"/>
      <c r="P20" s="165"/>
      <c r="Q20" s="166"/>
      <c r="R20" s="167">
        <v>1.1000000000000001</v>
      </c>
      <c r="S20" s="168">
        <f t="shared" ref="S20:S33" si="16">J20*R20</f>
        <v>0.39655000000000001</v>
      </c>
      <c r="U20" s="776"/>
      <c r="V20" s="713" t="s">
        <v>121</v>
      </c>
      <c r="W20" s="714"/>
      <c r="X20" s="715" t="s">
        <v>122</v>
      </c>
      <c r="Y20" s="714"/>
      <c r="Z20" s="772" t="s">
        <v>48</v>
      </c>
      <c r="AA20" s="773"/>
      <c r="AB20" s="773"/>
      <c r="AC20" s="774"/>
      <c r="AD20" s="160">
        <v>0.35</v>
      </c>
      <c r="AE20" s="164" t="s">
        <v>148</v>
      </c>
      <c r="AF20" s="165"/>
      <c r="AG20" s="165"/>
      <c r="AH20" s="165"/>
      <c r="AI20" s="165"/>
      <c r="AJ20" s="165"/>
      <c r="AK20" s="165"/>
      <c r="AL20" s="169">
        <v>1</v>
      </c>
      <c r="AM20" s="170">
        <v>0.03</v>
      </c>
      <c r="AN20" s="171">
        <f t="shared" si="12"/>
        <v>0.36049999999999999</v>
      </c>
      <c r="AO20" s="82">
        <f t="shared" si="13"/>
        <v>3.6050000000000026E-2</v>
      </c>
      <c r="AQ20" s="104" t="s">
        <v>90</v>
      </c>
      <c r="AR20" s="105"/>
      <c r="AS20" s="106" t="s">
        <v>90</v>
      </c>
      <c r="AT20" s="107">
        <v>0.06</v>
      </c>
      <c r="AZ20" s="52"/>
      <c r="BA20" s="52"/>
      <c r="BB20" s="52"/>
      <c r="BC20" s="52"/>
    </row>
    <row r="21" spans="1:55" s="15" customFormat="1" ht="13.5" thickBot="1">
      <c r="A21" s="711"/>
      <c r="B21" s="770" t="str">
        <f t="shared" si="14"/>
        <v>RAW RUBBER</v>
      </c>
      <c r="C21" s="745"/>
      <c r="D21" s="744" t="str">
        <f t="shared" si="9"/>
        <v>삼성 고무</v>
      </c>
      <c r="E21" s="745"/>
      <c r="F21" s="746" t="str">
        <f t="shared" si="10"/>
        <v>RAW RUBBER 10mm X 0.6mm</v>
      </c>
      <c r="G21" s="747"/>
      <c r="H21" s="747">
        <f t="shared" si="11"/>
        <v>0</v>
      </c>
      <c r="I21" s="748"/>
      <c r="J21" s="154">
        <f t="shared" ref="J21:J32" si="17">AN21</f>
        <v>3.2235840000000002E-2</v>
      </c>
      <c r="K21" s="164" t="str">
        <f t="shared" si="15"/>
        <v>/ PC</v>
      </c>
      <c r="L21" s="165"/>
      <c r="M21" s="165"/>
      <c r="N21" s="165"/>
      <c r="O21" s="165"/>
      <c r="P21" s="165"/>
      <c r="Q21" s="166"/>
      <c r="R21" s="167">
        <v>1.1000000000000001</v>
      </c>
      <c r="S21" s="172">
        <f t="shared" si="16"/>
        <v>3.5459424000000003E-2</v>
      </c>
      <c r="U21" s="776"/>
      <c r="V21" s="713" t="s">
        <v>94</v>
      </c>
      <c r="W21" s="714"/>
      <c r="X21" s="771" t="s">
        <v>95</v>
      </c>
      <c r="Y21" s="714"/>
      <c r="Z21" s="772" t="s">
        <v>123</v>
      </c>
      <c r="AA21" s="773"/>
      <c r="AB21" s="773"/>
      <c r="AC21" s="774"/>
      <c r="AD21" s="160">
        <v>2.7552000000000004E-2</v>
      </c>
      <c r="AE21" s="164" t="s">
        <v>47</v>
      </c>
      <c r="AF21" s="165"/>
      <c r="AG21" s="165"/>
      <c r="AH21" s="165"/>
      <c r="AI21" s="165"/>
      <c r="AJ21" s="165"/>
      <c r="AK21" s="165"/>
      <c r="AL21" s="169">
        <v>1.17</v>
      </c>
      <c r="AM21" s="170">
        <v>0</v>
      </c>
      <c r="AN21" s="171">
        <f>AD21*AL21*(1+AM21)</f>
        <v>3.2235840000000002E-2</v>
      </c>
      <c r="AO21" s="82">
        <f t="shared" si="13"/>
        <v>3.2235840000000016E-3</v>
      </c>
      <c r="AQ21" s="173"/>
      <c r="AR21" s="174"/>
      <c r="AS21" s="175"/>
      <c r="AT21" s="176"/>
      <c r="AZ21" s="52"/>
      <c r="BA21" s="52"/>
      <c r="BB21" s="52"/>
      <c r="BC21" s="52"/>
    </row>
    <row r="22" spans="1:55" s="15" customFormat="1" ht="13">
      <c r="A22" s="711"/>
      <c r="B22" s="770" t="str">
        <f t="shared" si="14"/>
        <v>RAW RUBBER</v>
      </c>
      <c r="C22" s="745"/>
      <c r="D22" s="744" t="str">
        <f t="shared" si="9"/>
        <v>삼성 고무</v>
      </c>
      <c r="E22" s="745"/>
      <c r="F22" s="746" t="str">
        <f t="shared" si="10"/>
        <v>RAW RUBBER 8mm X 0.6mm</v>
      </c>
      <c r="G22" s="747"/>
      <c r="H22" s="747">
        <f t="shared" si="11"/>
        <v>0</v>
      </c>
      <c r="I22" s="748"/>
      <c r="J22" s="154">
        <f t="shared" si="17"/>
        <v>3.9513600000000003E-2</v>
      </c>
      <c r="K22" s="164" t="str">
        <f t="shared" si="15"/>
        <v>/ PC</v>
      </c>
      <c r="L22" s="165"/>
      <c r="M22" s="165"/>
      <c r="N22" s="165"/>
      <c r="O22" s="165"/>
      <c r="P22" s="165"/>
      <c r="Q22" s="166"/>
      <c r="R22" s="167">
        <v>1.1000000000000001</v>
      </c>
      <c r="S22" s="172">
        <f t="shared" si="16"/>
        <v>4.3464960000000004E-2</v>
      </c>
      <c r="U22" s="776"/>
      <c r="V22" s="713" t="s">
        <v>94</v>
      </c>
      <c r="W22" s="714"/>
      <c r="X22" s="771" t="s">
        <v>95</v>
      </c>
      <c r="Y22" s="714"/>
      <c r="Z22" s="341" t="s">
        <v>124</v>
      </c>
      <c r="AA22" s="342"/>
      <c r="AB22" s="342"/>
      <c r="AC22" s="343"/>
      <c r="AD22" s="160">
        <v>2.1952000000000003E-2</v>
      </c>
      <c r="AE22" s="164" t="s">
        <v>47</v>
      </c>
      <c r="AF22" s="165"/>
      <c r="AG22" s="165"/>
      <c r="AH22" s="165"/>
      <c r="AI22" s="165"/>
      <c r="AJ22" s="165"/>
      <c r="AK22" s="165"/>
      <c r="AL22" s="169">
        <v>1.8</v>
      </c>
      <c r="AM22" s="170">
        <v>0</v>
      </c>
      <c r="AN22" s="171">
        <f t="shared" si="12"/>
        <v>3.9513600000000003E-2</v>
      </c>
      <c r="AO22" s="82">
        <f t="shared" si="13"/>
        <v>3.951360000000001E-3</v>
      </c>
      <c r="AQ22" s="177"/>
      <c r="AZ22" s="52"/>
      <c r="BA22" s="52"/>
      <c r="BB22" s="52"/>
      <c r="BC22" s="52"/>
    </row>
    <row r="23" spans="1:55" s="15" customFormat="1" ht="13">
      <c r="A23" s="711"/>
      <c r="B23" s="770" t="str">
        <f t="shared" si="14"/>
        <v>RAW RUBBER</v>
      </c>
      <c r="C23" s="745"/>
      <c r="D23" s="744" t="str">
        <f t="shared" si="9"/>
        <v>삼성 고무</v>
      </c>
      <c r="E23" s="745"/>
      <c r="F23" s="746" t="str">
        <f t="shared" si="10"/>
        <v>RAW RUBBER 12.7mm X 0.6mm</v>
      </c>
      <c r="G23" s="747"/>
      <c r="H23" s="747">
        <f t="shared" si="11"/>
        <v>0</v>
      </c>
      <c r="I23" s="748"/>
      <c r="J23" s="154">
        <f t="shared" si="17"/>
        <v>0</v>
      </c>
      <c r="K23" s="164" t="str">
        <f t="shared" si="15"/>
        <v>/ PC</v>
      </c>
      <c r="L23" s="165"/>
      <c r="M23" s="165"/>
      <c r="N23" s="165"/>
      <c r="O23" s="165"/>
      <c r="P23" s="165"/>
      <c r="Q23" s="166"/>
      <c r="R23" s="167">
        <v>1.1000000000000001</v>
      </c>
      <c r="S23" s="172">
        <f t="shared" si="16"/>
        <v>0</v>
      </c>
      <c r="U23" s="776"/>
      <c r="V23" s="713" t="s">
        <v>94</v>
      </c>
      <c r="W23" s="714"/>
      <c r="X23" s="771" t="s">
        <v>95</v>
      </c>
      <c r="Y23" s="714"/>
      <c r="Z23" s="341" t="s">
        <v>128</v>
      </c>
      <c r="AA23" s="342"/>
      <c r="AB23" s="342"/>
      <c r="AC23" s="343"/>
      <c r="AD23" s="160">
        <v>3.304E-2</v>
      </c>
      <c r="AE23" s="164" t="s">
        <v>47</v>
      </c>
      <c r="AF23" s="165"/>
      <c r="AG23" s="165"/>
      <c r="AH23" s="165"/>
      <c r="AI23" s="165"/>
      <c r="AJ23" s="165"/>
      <c r="AK23" s="165"/>
      <c r="AL23" s="169"/>
      <c r="AM23" s="170">
        <v>0</v>
      </c>
      <c r="AN23" s="171">
        <f t="shared" si="12"/>
        <v>0</v>
      </c>
      <c r="AO23" s="82">
        <f t="shared" si="13"/>
        <v>0</v>
      </c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</row>
    <row r="24" spans="1:55" s="15" customFormat="1" ht="13">
      <c r="A24" s="711"/>
      <c r="B24" s="769">
        <f t="shared" si="14"/>
        <v>0</v>
      </c>
      <c r="C24" s="745"/>
      <c r="D24" s="744" t="str">
        <f t="shared" si="9"/>
        <v>훠시즌</v>
      </c>
      <c r="E24" s="745"/>
      <c r="F24" s="746" t="str">
        <f t="shared" si="10"/>
        <v xml:space="preserve">Metal Ring </v>
      </c>
      <c r="G24" s="747"/>
      <c r="H24" s="747">
        <f t="shared" si="11"/>
        <v>0</v>
      </c>
      <c r="I24" s="748"/>
      <c r="J24" s="154">
        <f t="shared" si="17"/>
        <v>0</v>
      </c>
      <c r="K24" s="164" t="str">
        <f t="shared" si="15"/>
        <v>/ PC</v>
      </c>
      <c r="L24" s="165"/>
      <c r="M24" s="165"/>
      <c r="N24" s="165"/>
      <c r="O24" s="165"/>
      <c r="P24" s="165"/>
      <c r="Q24" s="166"/>
      <c r="R24" s="167">
        <v>1.1000000000000001</v>
      </c>
      <c r="S24" s="172">
        <f t="shared" si="16"/>
        <v>0</v>
      </c>
      <c r="U24" s="776"/>
      <c r="V24" s="713"/>
      <c r="W24" s="714"/>
      <c r="X24" s="755" t="s">
        <v>119</v>
      </c>
      <c r="Y24" s="714"/>
      <c r="Z24" s="772" t="s">
        <v>129</v>
      </c>
      <c r="AA24" s="773"/>
      <c r="AB24" s="773"/>
      <c r="AC24" s="774"/>
      <c r="AD24" s="160"/>
      <c r="AE24" s="164" t="s">
        <v>47</v>
      </c>
      <c r="AF24" s="165"/>
      <c r="AG24" s="165"/>
      <c r="AH24" s="165"/>
      <c r="AI24" s="165"/>
      <c r="AJ24" s="165"/>
      <c r="AK24" s="165"/>
      <c r="AL24" s="169">
        <v>1</v>
      </c>
      <c r="AM24" s="170">
        <v>0.03</v>
      </c>
      <c r="AN24" s="171">
        <f t="shared" si="12"/>
        <v>0</v>
      </c>
      <c r="AO24" s="82">
        <f t="shared" si="13"/>
        <v>0</v>
      </c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</row>
    <row r="25" spans="1:55" s="15" customFormat="1" ht="13">
      <c r="A25" s="711"/>
      <c r="B25" s="769">
        <f t="shared" si="14"/>
        <v>0</v>
      </c>
      <c r="C25" s="745"/>
      <c r="D25" s="744" t="str">
        <f t="shared" si="9"/>
        <v>훠시즌</v>
      </c>
      <c r="E25" s="745"/>
      <c r="F25" s="746" t="str">
        <f t="shared" si="10"/>
        <v xml:space="preserve">Metal Slider </v>
      </c>
      <c r="G25" s="747"/>
      <c r="H25" s="747">
        <f t="shared" si="11"/>
        <v>0</v>
      </c>
      <c r="I25" s="748"/>
      <c r="J25" s="154">
        <f t="shared" si="17"/>
        <v>0</v>
      </c>
      <c r="K25" s="164" t="str">
        <f t="shared" si="15"/>
        <v>/ PC</v>
      </c>
      <c r="L25" s="165"/>
      <c r="M25" s="165"/>
      <c r="N25" s="165"/>
      <c r="O25" s="165"/>
      <c r="P25" s="165"/>
      <c r="Q25" s="166"/>
      <c r="R25" s="167">
        <v>1.1000000000000001</v>
      </c>
      <c r="S25" s="172">
        <f t="shared" si="16"/>
        <v>0</v>
      </c>
      <c r="U25" s="776"/>
      <c r="V25" s="713"/>
      <c r="W25" s="714"/>
      <c r="X25" s="755" t="s">
        <v>119</v>
      </c>
      <c r="Y25" s="714"/>
      <c r="Z25" s="772" t="s">
        <v>130</v>
      </c>
      <c r="AA25" s="773"/>
      <c r="AB25" s="773"/>
      <c r="AC25" s="774"/>
      <c r="AD25" s="160"/>
      <c r="AE25" s="164" t="s">
        <v>47</v>
      </c>
      <c r="AF25" s="165"/>
      <c r="AG25" s="165"/>
      <c r="AH25" s="165"/>
      <c r="AI25" s="165"/>
      <c r="AJ25" s="165"/>
      <c r="AK25" s="165"/>
      <c r="AL25" s="169">
        <v>1</v>
      </c>
      <c r="AM25" s="170">
        <v>0.03</v>
      </c>
      <c r="AN25" s="171">
        <f t="shared" si="12"/>
        <v>0</v>
      </c>
      <c r="AO25" s="82">
        <f t="shared" si="13"/>
        <v>0</v>
      </c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</row>
    <row r="26" spans="1:55" s="15" customFormat="1" ht="13">
      <c r="A26" s="711"/>
      <c r="B26" s="752">
        <f t="shared" si="14"/>
        <v>0</v>
      </c>
      <c r="C26" s="753"/>
      <c r="D26" s="754" t="str">
        <f t="shared" si="9"/>
        <v>훠시즌</v>
      </c>
      <c r="E26" s="753"/>
      <c r="F26" s="746" t="str">
        <f t="shared" si="10"/>
        <v>Metal G-Hook</v>
      </c>
      <c r="G26" s="747"/>
      <c r="H26" s="747">
        <f t="shared" si="11"/>
        <v>0</v>
      </c>
      <c r="I26" s="748"/>
      <c r="J26" s="154">
        <f t="shared" si="17"/>
        <v>0</v>
      </c>
      <c r="K26" s="164" t="str">
        <f t="shared" si="15"/>
        <v>/ PC</v>
      </c>
      <c r="L26" s="165"/>
      <c r="M26" s="165"/>
      <c r="N26" s="165"/>
      <c r="O26" s="165"/>
      <c r="P26" s="165"/>
      <c r="Q26" s="166"/>
      <c r="R26" s="167">
        <v>1.1000000000000001</v>
      </c>
      <c r="S26" s="172">
        <f t="shared" si="16"/>
        <v>0</v>
      </c>
      <c r="U26" s="776"/>
      <c r="V26" s="713"/>
      <c r="W26" s="714"/>
      <c r="X26" s="755" t="s">
        <v>119</v>
      </c>
      <c r="Y26" s="714"/>
      <c r="Z26" s="772" t="s">
        <v>131</v>
      </c>
      <c r="AA26" s="773"/>
      <c r="AB26" s="773"/>
      <c r="AC26" s="774"/>
      <c r="AD26" s="160"/>
      <c r="AE26" s="164" t="s">
        <v>47</v>
      </c>
      <c r="AF26" s="165"/>
      <c r="AG26" s="165"/>
      <c r="AH26" s="165"/>
      <c r="AI26" s="165"/>
      <c r="AJ26" s="165"/>
      <c r="AK26" s="165"/>
      <c r="AL26" s="169">
        <v>1</v>
      </c>
      <c r="AM26" s="170">
        <v>0.03</v>
      </c>
      <c r="AN26" s="171">
        <f t="shared" si="12"/>
        <v>0</v>
      </c>
      <c r="AO26" s="82">
        <f t="shared" si="13"/>
        <v>0</v>
      </c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</row>
    <row r="27" spans="1:55" s="181" customFormat="1" ht="13">
      <c r="A27" s="711"/>
      <c r="B27" s="752">
        <f t="shared" si="14"/>
        <v>0</v>
      </c>
      <c r="C27" s="753"/>
      <c r="D27" s="754" t="str">
        <f t="shared" si="9"/>
        <v>선오</v>
      </c>
      <c r="E27" s="753"/>
      <c r="F27" s="746" t="str">
        <f t="shared" si="10"/>
        <v>Bra Elastic Picot Edge 3/4"</v>
      </c>
      <c r="G27" s="747"/>
      <c r="H27" s="747">
        <f t="shared" si="11"/>
        <v>0</v>
      </c>
      <c r="I27" s="748"/>
      <c r="J27" s="154">
        <f t="shared" si="17"/>
        <v>0</v>
      </c>
      <c r="K27" s="164" t="str">
        <f t="shared" si="15"/>
        <v>/ PC</v>
      </c>
      <c r="L27" s="165"/>
      <c r="M27" s="165"/>
      <c r="N27" s="165"/>
      <c r="O27" s="165"/>
      <c r="P27" s="165"/>
      <c r="Q27" s="166"/>
      <c r="R27" s="167">
        <v>1.1000000000000001</v>
      </c>
      <c r="S27" s="172">
        <f t="shared" si="16"/>
        <v>0</v>
      </c>
      <c r="U27" s="776"/>
      <c r="V27" s="354"/>
      <c r="W27" s="339"/>
      <c r="X27" s="363" t="s">
        <v>120</v>
      </c>
      <c r="Y27" s="339"/>
      <c r="Z27" s="341" t="s">
        <v>96</v>
      </c>
      <c r="AA27" s="342"/>
      <c r="AB27" s="342"/>
      <c r="AC27" s="343"/>
      <c r="AD27" s="160">
        <f>195/1100</f>
        <v>0.17727272727272728</v>
      </c>
      <c r="AE27" s="164" t="s">
        <v>47</v>
      </c>
      <c r="AF27" s="165"/>
      <c r="AG27" s="165"/>
      <c r="AH27" s="165"/>
      <c r="AI27" s="165"/>
      <c r="AJ27" s="165"/>
      <c r="AK27" s="165"/>
      <c r="AL27" s="169"/>
      <c r="AM27" s="170">
        <v>0</v>
      </c>
      <c r="AN27" s="171">
        <f t="shared" si="12"/>
        <v>0</v>
      </c>
      <c r="AO27" s="82">
        <f t="shared" si="13"/>
        <v>0</v>
      </c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</row>
    <row r="28" spans="1:55" s="181" customFormat="1" ht="13">
      <c r="A28" s="711"/>
      <c r="B28" s="765">
        <f t="shared" si="14"/>
        <v>0</v>
      </c>
      <c r="C28" s="753"/>
      <c r="D28" s="754" t="str">
        <f t="shared" si="9"/>
        <v>선오</v>
      </c>
      <c r="E28" s="753"/>
      <c r="F28" s="766" t="str">
        <f t="shared" si="10"/>
        <v>Bra Elastic Picot Edge 1"</v>
      </c>
      <c r="G28" s="767"/>
      <c r="H28" s="767">
        <f t="shared" si="11"/>
        <v>0</v>
      </c>
      <c r="I28" s="768"/>
      <c r="J28" s="154">
        <f t="shared" si="17"/>
        <v>5.8000000000000003E-2</v>
      </c>
      <c r="K28" s="164" t="str">
        <f t="shared" si="15"/>
        <v>/ PC</v>
      </c>
      <c r="L28" s="165"/>
      <c r="M28" s="165"/>
      <c r="N28" s="165"/>
      <c r="O28" s="165"/>
      <c r="P28" s="165"/>
      <c r="Q28" s="166"/>
      <c r="R28" s="167">
        <v>1.1000000000000001</v>
      </c>
      <c r="S28" s="172">
        <f t="shared" si="16"/>
        <v>6.3800000000000009E-2</v>
      </c>
      <c r="U28" s="776"/>
      <c r="V28" s="354"/>
      <c r="W28" s="339"/>
      <c r="X28" s="363" t="s">
        <v>120</v>
      </c>
      <c r="Y28" s="339"/>
      <c r="Z28" s="341" t="s">
        <v>132</v>
      </c>
      <c r="AA28" s="179"/>
      <c r="AB28" s="179"/>
      <c r="AC28" s="180"/>
      <c r="AD28" s="160">
        <f>290/1100</f>
        <v>0.26363636363636361</v>
      </c>
      <c r="AE28" s="164" t="s">
        <v>47</v>
      </c>
      <c r="AF28" s="165"/>
      <c r="AG28" s="165"/>
      <c r="AH28" s="165"/>
      <c r="AI28" s="165"/>
      <c r="AJ28" s="165"/>
      <c r="AK28" s="165"/>
      <c r="AL28" s="169">
        <v>0.2</v>
      </c>
      <c r="AM28" s="170">
        <v>0.1</v>
      </c>
      <c r="AN28" s="171">
        <f t="shared" si="12"/>
        <v>5.8000000000000003E-2</v>
      </c>
      <c r="AO28" s="82">
        <f t="shared" si="13"/>
        <v>5.8000000000000065E-3</v>
      </c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</row>
    <row r="29" spans="1:55" s="181" customFormat="1" ht="13">
      <c r="A29" s="711"/>
      <c r="B29" s="717">
        <f t="shared" si="14"/>
        <v>0</v>
      </c>
      <c r="C29" s="718"/>
      <c r="D29" s="698" t="str">
        <f t="shared" si="9"/>
        <v>선오</v>
      </c>
      <c r="E29" s="718"/>
      <c r="F29" s="762" t="str">
        <f t="shared" si="10"/>
        <v>mobilon tape 1/4" x 0.15mm side shirring</v>
      </c>
      <c r="G29" s="763"/>
      <c r="H29" s="763">
        <f t="shared" si="11"/>
        <v>0</v>
      </c>
      <c r="I29" s="764"/>
      <c r="J29" s="154">
        <f t="shared" si="17"/>
        <v>6.3800000000000011E-3</v>
      </c>
      <c r="K29" s="164" t="str">
        <f t="shared" si="15"/>
        <v>/ PC</v>
      </c>
      <c r="L29" s="165"/>
      <c r="M29" s="165" t="s">
        <v>49</v>
      </c>
      <c r="N29" s="165"/>
      <c r="O29" s="165"/>
      <c r="P29" s="165"/>
      <c r="Q29" s="166"/>
      <c r="R29" s="167">
        <v>1.1000000000000001</v>
      </c>
      <c r="S29" s="168">
        <f t="shared" si="16"/>
        <v>7.0180000000000017E-3</v>
      </c>
      <c r="U29" s="776"/>
      <c r="V29" s="354"/>
      <c r="W29" s="339"/>
      <c r="X29" s="363" t="s">
        <v>120</v>
      </c>
      <c r="Y29" s="339"/>
      <c r="Z29" s="178" t="s">
        <v>105</v>
      </c>
      <c r="AA29" s="179"/>
      <c r="AB29" s="179"/>
      <c r="AC29" s="180"/>
      <c r="AD29" s="160">
        <v>2.9000000000000001E-2</v>
      </c>
      <c r="AE29" s="164" t="s">
        <v>47</v>
      </c>
      <c r="AF29" s="165"/>
      <c r="AG29" s="165"/>
      <c r="AH29" s="165"/>
      <c r="AI29" s="165"/>
      <c r="AJ29" s="165"/>
      <c r="AK29" s="165"/>
      <c r="AL29" s="169">
        <v>0.2</v>
      </c>
      <c r="AM29" s="170">
        <v>0.1</v>
      </c>
      <c r="AN29" s="171">
        <f t="shared" si="12"/>
        <v>6.3800000000000011E-3</v>
      </c>
      <c r="AO29" s="82">
        <f t="shared" si="13"/>
        <v>6.3800000000000055E-4</v>
      </c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</row>
    <row r="30" spans="1:55" s="181" customFormat="1" ht="13">
      <c r="A30" s="711"/>
      <c r="B30" s="717" t="str">
        <f t="shared" si="14"/>
        <v>POLY TAPE</v>
      </c>
      <c r="C30" s="718"/>
      <c r="D30" s="754" t="str">
        <f t="shared" si="9"/>
        <v>선오</v>
      </c>
      <c r="E30" s="753"/>
      <c r="F30" s="766" t="str">
        <f t="shared" si="10"/>
        <v>1/4" twill tape at CF V</v>
      </c>
      <c r="G30" s="767"/>
      <c r="H30" s="767">
        <f t="shared" si="11"/>
        <v>0</v>
      </c>
      <c r="I30" s="768"/>
      <c r="J30" s="154">
        <f t="shared" si="17"/>
        <v>0</v>
      </c>
      <c r="K30" s="164" t="str">
        <f t="shared" si="15"/>
        <v>/ PC</v>
      </c>
      <c r="L30" s="165"/>
      <c r="M30" s="165"/>
      <c r="N30" s="165"/>
      <c r="O30" s="165"/>
      <c r="P30" s="165"/>
      <c r="Q30" s="166"/>
      <c r="R30" s="167">
        <v>1.1000000000000001</v>
      </c>
      <c r="S30" s="168">
        <f t="shared" si="16"/>
        <v>0</v>
      </c>
      <c r="U30" s="776"/>
      <c r="V30" s="713" t="s">
        <v>106</v>
      </c>
      <c r="W30" s="714"/>
      <c r="X30" s="363" t="s">
        <v>120</v>
      </c>
      <c r="Y30" s="339"/>
      <c r="Z30" s="341" t="s">
        <v>97</v>
      </c>
      <c r="AA30" s="342"/>
      <c r="AB30" s="342"/>
      <c r="AC30" s="343"/>
      <c r="AD30" s="160">
        <v>1.6E-2</v>
      </c>
      <c r="AE30" s="164" t="s">
        <v>47</v>
      </c>
      <c r="AF30" s="165"/>
      <c r="AG30" s="165"/>
      <c r="AH30" s="165"/>
      <c r="AI30" s="165"/>
      <c r="AJ30" s="165"/>
      <c r="AK30" s="165"/>
      <c r="AL30" s="169"/>
      <c r="AM30" s="170">
        <v>0</v>
      </c>
      <c r="AN30" s="171">
        <f t="shared" si="12"/>
        <v>0</v>
      </c>
      <c r="AO30" s="82">
        <f t="shared" si="13"/>
        <v>0</v>
      </c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</row>
    <row r="31" spans="1:55" s="181" customFormat="1" ht="13">
      <c r="A31" s="711"/>
      <c r="B31" s="717">
        <f t="shared" si="14"/>
        <v>0</v>
      </c>
      <c r="C31" s="718"/>
      <c r="D31" s="698" t="str">
        <f t="shared" si="9"/>
        <v>선오</v>
      </c>
      <c r="E31" s="718"/>
      <c r="F31" s="762" t="str">
        <f t="shared" si="10"/>
        <v>BONE&amp;CASING</v>
      </c>
      <c r="G31" s="763"/>
      <c r="H31" s="763">
        <f t="shared" si="11"/>
        <v>0</v>
      </c>
      <c r="I31" s="764"/>
      <c r="J31" s="154">
        <f t="shared" si="17"/>
        <v>0.21536363636363637</v>
      </c>
      <c r="K31" s="164" t="str">
        <f t="shared" si="15"/>
        <v>/ PC</v>
      </c>
      <c r="L31" s="165"/>
      <c r="M31" s="165"/>
      <c r="N31" s="165"/>
      <c r="O31" s="165"/>
      <c r="P31" s="165"/>
      <c r="Q31" s="166"/>
      <c r="R31" s="167">
        <v>1.1000000000000001</v>
      </c>
      <c r="S31" s="168">
        <f t="shared" si="16"/>
        <v>0.23690000000000003</v>
      </c>
      <c r="U31" s="776"/>
      <c r="V31" s="769"/>
      <c r="W31" s="745"/>
      <c r="X31" s="363" t="s">
        <v>120</v>
      </c>
      <c r="Y31" s="339"/>
      <c r="Z31" s="341" t="s">
        <v>125</v>
      </c>
      <c r="AA31" s="342"/>
      <c r="AB31" s="342"/>
      <c r="AC31" s="343"/>
      <c r="AD31" s="160">
        <f>230/1100</f>
        <v>0.20909090909090908</v>
      </c>
      <c r="AE31" s="164" t="s">
        <v>47</v>
      </c>
      <c r="AF31" s="165"/>
      <c r="AG31" s="165"/>
      <c r="AH31" s="165"/>
      <c r="AI31" s="165"/>
      <c r="AJ31" s="165"/>
      <c r="AK31" s="165"/>
      <c r="AL31" s="169">
        <v>1</v>
      </c>
      <c r="AM31" s="170">
        <v>0.03</v>
      </c>
      <c r="AN31" s="171">
        <f t="shared" si="12"/>
        <v>0.21536363636363637</v>
      </c>
      <c r="AO31" s="82">
        <f t="shared" si="13"/>
        <v>2.1536363636363659E-2</v>
      </c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</row>
    <row r="32" spans="1:55" s="181" customFormat="1" ht="13">
      <c r="A32" s="711"/>
      <c r="B32" s="717" t="str">
        <f t="shared" si="14"/>
        <v>BRA TAPE</v>
      </c>
      <c r="C32" s="718"/>
      <c r="D32" s="698" t="str">
        <f t="shared" si="9"/>
        <v>선오</v>
      </c>
      <c r="E32" s="718"/>
      <c r="F32" s="762" t="str">
        <f t="shared" si="10"/>
        <v>3/4" 19mm</v>
      </c>
      <c r="G32" s="763"/>
      <c r="H32" s="763">
        <f t="shared" si="11"/>
        <v>0</v>
      </c>
      <c r="I32" s="764"/>
      <c r="J32" s="154">
        <f t="shared" si="17"/>
        <v>2.06E-2</v>
      </c>
      <c r="K32" s="182" t="str">
        <f t="shared" si="15"/>
        <v>/ PC</v>
      </c>
      <c r="L32" s="183"/>
      <c r="M32" s="183"/>
      <c r="N32" s="183"/>
      <c r="O32" s="183"/>
      <c r="P32" s="183"/>
      <c r="Q32" s="184"/>
      <c r="R32" s="167">
        <v>1.1000000000000001</v>
      </c>
      <c r="S32" s="185">
        <f t="shared" si="16"/>
        <v>2.2660000000000003E-2</v>
      </c>
      <c r="U32" s="776"/>
      <c r="V32" s="716" t="s">
        <v>127</v>
      </c>
      <c r="W32" s="718"/>
      <c r="X32" s="363" t="s">
        <v>120</v>
      </c>
      <c r="Y32" s="339"/>
      <c r="Z32" s="341" t="s">
        <v>126</v>
      </c>
      <c r="AA32" s="342"/>
      <c r="AB32" s="342"/>
      <c r="AC32" s="343"/>
      <c r="AD32" s="160">
        <v>0.02</v>
      </c>
      <c r="AE32" s="164" t="s">
        <v>47</v>
      </c>
      <c r="AF32" s="165"/>
      <c r="AG32" s="165"/>
      <c r="AH32" s="165"/>
      <c r="AI32" s="165"/>
      <c r="AJ32" s="165"/>
      <c r="AK32" s="165"/>
      <c r="AL32" s="169">
        <v>1</v>
      </c>
      <c r="AM32" s="170">
        <v>0.03</v>
      </c>
      <c r="AN32" s="171">
        <f t="shared" si="12"/>
        <v>2.06E-2</v>
      </c>
      <c r="AO32" s="82">
        <f t="shared" si="13"/>
        <v>2.0600000000000028E-3</v>
      </c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</row>
    <row r="33" spans="1:55" s="15" customFormat="1" ht="13.5" thickBot="1">
      <c r="A33" s="712"/>
      <c r="B33" s="756">
        <f t="shared" si="14"/>
        <v>0</v>
      </c>
      <c r="C33" s="757"/>
      <c r="D33" s="758">
        <f t="shared" si="9"/>
        <v>0</v>
      </c>
      <c r="E33" s="757"/>
      <c r="F33" s="759">
        <f t="shared" si="10"/>
        <v>0</v>
      </c>
      <c r="G33" s="760"/>
      <c r="H33" s="760">
        <f t="shared" si="11"/>
        <v>0</v>
      </c>
      <c r="I33" s="761"/>
      <c r="J33" s="187">
        <f>AN33</f>
        <v>0</v>
      </c>
      <c r="K33" s="188" t="str">
        <f t="shared" si="15"/>
        <v>/ PC</v>
      </c>
      <c r="L33" s="189"/>
      <c r="M33" s="189"/>
      <c r="N33" s="189"/>
      <c r="O33" s="189"/>
      <c r="P33" s="189"/>
      <c r="Q33" s="190"/>
      <c r="R33" s="191">
        <v>1.1000000000000001</v>
      </c>
      <c r="S33" s="192">
        <f t="shared" si="16"/>
        <v>0</v>
      </c>
      <c r="U33" s="777"/>
      <c r="V33" s="756"/>
      <c r="W33" s="757"/>
      <c r="X33" s="758"/>
      <c r="Y33" s="757"/>
      <c r="Z33" s="759"/>
      <c r="AA33" s="760"/>
      <c r="AB33" s="760"/>
      <c r="AC33" s="761"/>
      <c r="AD33" s="193"/>
      <c r="AE33" s="188" t="s">
        <v>47</v>
      </c>
      <c r="AF33" s="328"/>
      <c r="AG33" s="189"/>
      <c r="AH33" s="189"/>
      <c r="AI33" s="189"/>
      <c r="AJ33" s="189"/>
      <c r="AK33" s="189"/>
      <c r="AL33" s="194"/>
      <c r="AM33" s="195">
        <v>0.1</v>
      </c>
      <c r="AN33" s="196">
        <f t="shared" si="12"/>
        <v>0</v>
      </c>
      <c r="AO33" s="82">
        <f t="shared" si="13"/>
        <v>0</v>
      </c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</row>
    <row r="34" spans="1:55" s="15" customFormat="1" ht="13.5" thickBot="1">
      <c r="A34" s="33"/>
      <c r="B34" s="33"/>
      <c r="C34" s="33"/>
      <c r="D34" s="33"/>
      <c r="E34" s="33"/>
      <c r="F34" s="33"/>
      <c r="G34" s="197"/>
      <c r="H34" s="197"/>
      <c r="I34" s="197"/>
      <c r="J34" s="197"/>
      <c r="K34" s="198"/>
      <c r="L34" s="198"/>
      <c r="M34" s="198"/>
      <c r="N34" s="198"/>
      <c r="O34" s="198"/>
      <c r="P34" s="198"/>
      <c r="Q34" s="198"/>
      <c r="R34" s="141" t="s">
        <v>39</v>
      </c>
      <c r="S34" s="199">
        <f>SUM(S19:S33)</f>
        <v>0.91926238399999993</v>
      </c>
      <c r="U34" s="33"/>
      <c r="V34" s="33"/>
      <c r="W34" s="33"/>
      <c r="X34" s="33"/>
      <c r="Y34" s="33"/>
      <c r="Z34" s="33"/>
      <c r="AA34" s="197"/>
      <c r="AB34" s="197"/>
      <c r="AC34" s="197"/>
      <c r="AD34" s="197"/>
      <c r="AE34" s="198"/>
      <c r="AF34" s="198"/>
      <c r="AG34" s="198"/>
      <c r="AH34" s="198"/>
      <c r="AI34" s="198"/>
      <c r="AJ34" s="198"/>
      <c r="AK34" s="198"/>
      <c r="AL34" s="198"/>
      <c r="AM34" s="141" t="s">
        <v>39</v>
      </c>
      <c r="AN34" s="200">
        <f>SUM(AN19:AN33)</f>
        <v>0.83569307636363654</v>
      </c>
      <c r="AO34" s="146">
        <f t="shared" si="13"/>
        <v>8.3569307636363388E-2</v>
      </c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</row>
    <row r="35" spans="1:55" s="181" customFormat="1" ht="13.5" thickBot="1">
      <c r="K35" s="201"/>
      <c r="L35" s="201"/>
      <c r="M35" s="201"/>
      <c r="N35" s="201"/>
      <c r="O35" s="201"/>
      <c r="P35" s="201"/>
      <c r="Q35" s="201"/>
      <c r="R35" s="202"/>
      <c r="S35" s="203"/>
      <c r="AE35" s="201"/>
      <c r="AF35" s="201"/>
      <c r="AG35" s="201"/>
      <c r="AH35" s="201"/>
      <c r="AI35" s="201"/>
      <c r="AJ35" s="201"/>
      <c r="AK35" s="201"/>
      <c r="AL35" s="201"/>
      <c r="AM35" s="202"/>
      <c r="AN35" s="150">
        <f>AN34/AN66</f>
        <v>0.20284882934679424</v>
      </c>
      <c r="AO35" s="151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</row>
    <row r="36" spans="1:55" s="52" customFormat="1" ht="12.75" customHeight="1" thickBot="1">
      <c r="A36" s="704" t="s">
        <v>50</v>
      </c>
      <c r="B36" s="736" t="s">
        <v>41</v>
      </c>
      <c r="C36" s="737"/>
      <c r="D36" s="738" t="s">
        <v>42</v>
      </c>
      <c r="E36" s="737"/>
      <c r="F36" s="738" t="s">
        <v>15</v>
      </c>
      <c r="G36" s="739"/>
      <c r="H36" s="739"/>
      <c r="I36" s="737"/>
      <c r="J36" s="738" t="s">
        <v>43</v>
      </c>
      <c r="K36" s="737"/>
      <c r="L36" s="356"/>
      <c r="M36" s="356"/>
      <c r="N36" s="356"/>
      <c r="O36" s="356"/>
      <c r="P36" s="356"/>
      <c r="Q36" s="359"/>
      <c r="R36" s="204" t="s">
        <v>44</v>
      </c>
      <c r="S36" s="205" t="s">
        <v>32</v>
      </c>
      <c r="U36" s="704" t="s">
        <v>50</v>
      </c>
      <c r="V36" s="736" t="s">
        <v>41</v>
      </c>
      <c r="W36" s="737"/>
      <c r="X36" s="738" t="s">
        <v>42</v>
      </c>
      <c r="Y36" s="737"/>
      <c r="Z36" s="738" t="s">
        <v>15</v>
      </c>
      <c r="AA36" s="739"/>
      <c r="AB36" s="739"/>
      <c r="AC36" s="737"/>
      <c r="AD36" s="738" t="s">
        <v>43</v>
      </c>
      <c r="AE36" s="737"/>
      <c r="AF36" s="356"/>
      <c r="AG36" s="356"/>
      <c r="AH36" s="356"/>
      <c r="AI36" s="356"/>
      <c r="AJ36" s="356"/>
      <c r="AK36" s="356"/>
      <c r="AL36" s="338" t="s">
        <v>44</v>
      </c>
      <c r="AM36" s="204" t="s">
        <v>51</v>
      </c>
      <c r="AN36" s="152" t="s">
        <v>32</v>
      </c>
      <c r="AO36" s="153"/>
    </row>
    <row r="37" spans="1:55" s="15" customFormat="1" ht="13">
      <c r="A37" s="705"/>
      <c r="B37" s="740" t="str">
        <f>V37</f>
        <v>MAU-BTM-CARELBL</v>
      </c>
      <c r="C37" s="741"/>
      <c r="D37" s="741" t="str">
        <f t="shared" ref="D37:D44" si="18">X37</f>
        <v>NEXGEN</v>
      </c>
      <c r="E37" s="741"/>
      <c r="F37" s="742" t="str">
        <f t="shared" ref="F37:F44" si="19">Z37</f>
        <v>TPU LABEL(BRAND/SIZE/CO/CONTENT/CARE)</v>
      </c>
      <c r="G37" s="742"/>
      <c r="H37" s="742">
        <f t="shared" ref="H37:H44" si="20">AB37</f>
        <v>0</v>
      </c>
      <c r="I37" s="742"/>
      <c r="J37" s="206">
        <f>AN37</f>
        <v>1.5950000000000002E-2</v>
      </c>
      <c r="K37" s="155" t="str">
        <f>AE37</f>
        <v>/ PC</v>
      </c>
      <c r="L37" s="156"/>
      <c r="M37" s="156"/>
      <c r="N37" s="156"/>
      <c r="O37" s="156"/>
      <c r="P37" s="156"/>
      <c r="Q37" s="207"/>
      <c r="R37" s="208">
        <v>1.1000000000000001</v>
      </c>
      <c r="S37" s="209">
        <f>J37*R37</f>
        <v>1.7545000000000005E-2</v>
      </c>
      <c r="U37" s="705"/>
      <c r="V37" s="722" t="s">
        <v>134</v>
      </c>
      <c r="W37" s="723"/>
      <c r="X37" s="743" t="s">
        <v>137</v>
      </c>
      <c r="Y37" s="723"/>
      <c r="Z37" s="351" t="s">
        <v>99</v>
      </c>
      <c r="AA37" s="352"/>
      <c r="AB37" s="352"/>
      <c r="AC37" s="353"/>
      <c r="AD37" s="206">
        <f>AH37</f>
        <v>1.4500000000000001E-2</v>
      </c>
      <c r="AE37" s="155" t="s">
        <v>47</v>
      </c>
      <c r="AF37" s="156"/>
      <c r="AG37" s="210">
        <v>14.5</v>
      </c>
      <c r="AH37" s="211">
        <f>AG37/1000</f>
        <v>1.4500000000000001E-2</v>
      </c>
      <c r="AI37" s="156"/>
      <c r="AJ37" s="156"/>
      <c r="AK37" s="156"/>
      <c r="AL37" s="212">
        <v>1</v>
      </c>
      <c r="AM37" s="213">
        <v>0.1</v>
      </c>
      <c r="AN37" s="209">
        <f t="shared" ref="AN37:AN44" si="21">AD37*AL37*(1+AM37)</f>
        <v>1.5950000000000002E-2</v>
      </c>
      <c r="AO37" s="82">
        <f t="shared" ref="AO37:AO45" si="22">S37-AN37</f>
        <v>1.5950000000000027E-3</v>
      </c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</row>
    <row r="38" spans="1:55" s="15" customFormat="1" ht="13">
      <c r="A38" s="705"/>
      <c r="B38" s="733" t="str">
        <f t="shared" ref="B38:B44" si="23">V38</f>
        <v>MAU-TWO-PART</v>
      </c>
      <c r="C38" s="734"/>
      <c r="D38" s="734" t="str">
        <f t="shared" si="18"/>
        <v>NEXGEN</v>
      </c>
      <c r="E38" s="734"/>
      <c r="F38" s="735" t="str">
        <f t="shared" si="19"/>
        <v xml:space="preserve">PRIMARY HANG TAG </v>
      </c>
      <c r="G38" s="735"/>
      <c r="H38" s="735">
        <f t="shared" si="20"/>
        <v>0</v>
      </c>
      <c r="I38" s="735"/>
      <c r="J38" s="214">
        <f>AN38</f>
        <v>1.1117999999999999E-2</v>
      </c>
      <c r="K38" s="164" t="str">
        <f t="shared" ref="K38:K44" si="24">AE38</f>
        <v>/ PC</v>
      </c>
      <c r="L38" s="165"/>
      <c r="M38" s="165"/>
      <c r="N38" s="165"/>
      <c r="O38" s="165"/>
      <c r="P38" s="165"/>
      <c r="Q38" s="344"/>
      <c r="R38" s="215">
        <v>1.1000000000000001</v>
      </c>
      <c r="S38" s="216">
        <f t="shared" ref="S38:S44" si="25">J38*R38</f>
        <v>1.2229800000000001E-2</v>
      </c>
      <c r="U38" s="705"/>
      <c r="V38" s="713" t="s">
        <v>135</v>
      </c>
      <c r="W38" s="714"/>
      <c r="X38" s="715" t="s">
        <v>137</v>
      </c>
      <c r="Y38" s="714"/>
      <c r="Z38" s="341" t="s">
        <v>100</v>
      </c>
      <c r="AA38" s="342"/>
      <c r="AB38" s="342"/>
      <c r="AC38" s="343"/>
      <c r="AD38" s="214">
        <f>AH38</f>
        <v>1.09E-2</v>
      </c>
      <c r="AE38" s="164" t="s">
        <v>47</v>
      </c>
      <c r="AF38" s="165"/>
      <c r="AG38" s="217">
        <v>10.9</v>
      </c>
      <c r="AH38" s="218">
        <f>AG38/1000</f>
        <v>1.09E-2</v>
      </c>
      <c r="AI38" s="165"/>
      <c r="AJ38" s="165"/>
      <c r="AK38" s="165"/>
      <c r="AL38" s="345">
        <v>1</v>
      </c>
      <c r="AM38" s="219">
        <v>0.02</v>
      </c>
      <c r="AN38" s="216">
        <f t="shared" si="21"/>
        <v>1.1117999999999999E-2</v>
      </c>
      <c r="AO38" s="82">
        <f t="shared" si="22"/>
        <v>1.1118000000000013E-3</v>
      </c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</row>
    <row r="39" spans="1:55" s="15" customFormat="1" ht="13">
      <c r="A39" s="705"/>
      <c r="B39" s="733" t="str">
        <f t="shared" si="23"/>
        <v>MAU-ECOM-STK</v>
      </c>
      <c r="C39" s="734"/>
      <c r="D39" s="734" t="str">
        <f t="shared" si="18"/>
        <v>NEXGEN</v>
      </c>
      <c r="E39" s="734"/>
      <c r="F39" s="735" t="str">
        <f t="shared" si="19"/>
        <v>ECOM-STK</v>
      </c>
      <c r="G39" s="735"/>
      <c r="H39" s="735">
        <f t="shared" si="20"/>
        <v>0</v>
      </c>
      <c r="I39" s="735"/>
      <c r="J39" s="214">
        <f t="shared" ref="J39:J43" si="26">AN39</f>
        <v>1.2240000000000001E-2</v>
      </c>
      <c r="K39" s="164" t="str">
        <f t="shared" si="24"/>
        <v>/ PC</v>
      </c>
      <c r="L39" s="165"/>
      <c r="M39" s="165"/>
      <c r="N39" s="165"/>
      <c r="O39" s="165"/>
      <c r="P39" s="165"/>
      <c r="Q39" s="344"/>
      <c r="R39" s="215">
        <v>1.1000000000000001</v>
      </c>
      <c r="S39" s="216">
        <f t="shared" si="25"/>
        <v>1.3464000000000002E-2</v>
      </c>
      <c r="U39" s="705"/>
      <c r="V39" s="713" t="s">
        <v>136</v>
      </c>
      <c r="W39" s="714"/>
      <c r="X39" s="715" t="s">
        <v>137</v>
      </c>
      <c r="Y39" s="714"/>
      <c r="Z39" s="362" t="s">
        <v>149</v>
      </c>
      <c r="AA39" s="342"/>
      <c r="AB39" s="342"/>
      <c r="AC39" s="343"/>
      <c r="AD39" s="214">
        <v>1.2E-2</v>
      </c>
      <c r="AE39" s="164" t="s">
        <v>47</v>
      </c>
      <c r="AF39" s="165"/>
      <c r="AG39" s="217">
        <v>12</v>
      </c>
      <c r="AH39" s="218">
        <f t="shared" ref="AH39" si="27">AG39/1000</f>
        <v>1.2E-2</v>
      </c>
      <c r="AI39" s="165"/>
      <c r="AJ39" s="165"/>
      <c r="AK39" s="165"/>
      <c r="AL39" s="345">
        <v>1</v>
      </c>
      <c r="AM39" s="219">
        <v>0.02</v>
      </c>
      <c r="AN39" s="216">
        <f t="shared" si="21"/>
        <v>1.2240000000000001E-2</v>
      </c>
      <c r="AO39" s="82">
        <f t="shared" si="22"/>
        <v>1.2240000000000011E-3</v>
      </c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</row>
    <row r="40" spans="1:55" s="15" customFormat="1" ht="13">
      <c r="A40" s="705"/>
      <c r="B40" s="733" t="str">
        <f t="shared" si="23"/>
        <v>2nd Hang tag</v>
      </c>
      <c r="C40" s="734"/>
      <c r="D40" s="734" t="str">
        <f t="shared" si="18"/>
        <v>R-PAC</v>
      </c>
      <c r="E40" s="734"/>
      <c r="F40" s="735" t="str">
        <f t="shared" si="19"/>
        <v>2nd Hang tag</v>
      </c>
      <c r="G40" s="735"/>
      <c r="H40" s="735">
        <f t="shared" si="20"/>
        <v>0</v>
      </c>
      <c r="I40" s="735"/>
      <c r="J40" s="214">
        <f t="shared" si="26"/>
        <v>9.1799999999999993E-2</v>
      </c>
      <c r="K40" s="164" t="str">
        <f t="shared" si="24"/>
        <v>/ PC</v>
      </c>
      <c r="L40" s="165"/>
      <c r="M40" s="165"/>
      <c r="N40" s="165"/>
      <c r="O40" s="165"/>
      <c r="P40" s="165"/>
      <c r="Q40" s="344"/>
      <c r="R40" s="215">
        <v>1.1000000000000001</v>
      </c>
      <c r="S40" s="216">
        <f t="shared" si="25"/>
        <v>0.10098</v>
      </c>
      <c r="U40" s="705"/>
      <c r="V40" s="713" t="s">
        <v>133</v>
      </c>
      <c r="W40" s="714"/>
      <c r="X40" s="715" t="s">
        <v>98</v>
      </c>
      <c r="Y40" s="714"/>
      <c r="Z40" s="341" t="s">
        <v>133</v>
      </c>
      <c r="AA40" s="342"/>
      <c r="AB40" s="342"/>
      <c r="AC40" s="343"/>
      <c r="AD40" s="214">
        <v>0.09</v>
      </c>
      <c r="AE40" s="164" t="s">
        <v>47</v>
      </c>
      <c r="AF40" s="165"/>
      <c r="AG40" s="217"/>
      <c r="AH40" s="218"/>
      <c r="AI40" s="165"/>
      <c r="AJ40" s="165"/>
      <c r="AK40" s="165"/>
      <c r="AL40" s="345">
        <v>1</v>
      </c>
      <c r="AM40" s="219">
        <v>0.02</v>
      </c>
      <c r="AN40" s="216">
        <f t="shared" si="21"/>
        <v>9.1799999999999993E-2</v>
      </c>
      <c r="AO40" s="82">
        <f t="shared" si="22"/>
        <v>9.1800000000000076E-3</v>
      </c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</row>
    <row r="41" spans="1:55" s="15" customFormat="1" ht="13">
      <c r="A41" s="705"/>
      <c r="B41" s="733" t="str">
        <f t="shared" si="23"/>
        <v>Tracking label</v>
      </c>
      <c r="C41" s="734"/>
      <c r="D41" s="734" t="str">
        <f t="shared" si="18"/>
        <v>Local</v>
      </c>
      <c r="E41" s="734"/>
      <c r="F41" s="735" t="str">
        <f t="shared" si="19"/>
        <v>Tracking Label=Factory Sourced</v>
      </c>
      <c r="G41" s="735"/>
      <c r="H41" s="735">
        <f t="shared" si="20"/>
        <v>0</v>
      </c>
      <c r="I41" s="735"/>
      <c r="J41" s="214">
        <f t="shared" si="26"/>
        <v>2.1000000000000001E-2</v>
      </c>
      <c r="K41" s="164" t="str">
        <f t="shared" si="24"/>
        <v>/ PC</v>
      </c>
      <c r="L41" s="165"/>
      <c r="M41" s="165"/>
      <c r="N41" s="165"/>
      <c r="O41" s="165"/>
      <c r="P41" s="165"/>
      <c r="Q41" s="344"/>
      <c r="R41" s="215">
        <v>1.1000000000000001</v>
      </c>
      <c r="S41" s="216">
        <f t="shared" si="25"/>
        <v>2.3100000000000002E-2</v>
      </c>
      <c r="U41" s="705"/>
      <c r="V41" s="713" t="s">
        <v>138</v>
      </c>
      <c r="W41" s="714"/>
      <c r="X41" s="715" t="s">
        <v>139</v>
      </c>
      <c r="Y41" s="714"/>
      <c r="Z41" s="341" t="s">
        <v>140</v>
      </c>
      <c r="AA41" s="342"/>
      <c r="AB41" s="342"/>
      <c r="AC41" s="343"/>
      <c r="AD41" s="214">
        <v>0.02</v>
      </c>
      <c r="AE41" s="164" t="s">
        <v>47</v>
      </c>
      <c r="AF41" s="165"/>
      <c r="AG41" s="165"/>
      <c r="AH41" s="218"/>
      <c r="AI41" s="165"/>
      <c r="AJ41" s="165"/>
      <c r="AK41" s="165"/>
      <c r="AL41" s="345">
        <v>1</v>
      </c>
      <c r="AM41" s="219">
        <v>0.05</v>
      </c>
      <c r="AN41" s="216">
        <f t="shared" si="21"/>
        <v>2.1000000000000001E-2</v>
      </c>
      <c r="AO41" s="82">
        <f t="shared" si="22"/>
        <v>2.1000000000000012E-3</v>
      </c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</row>
    <row r="42" spans="1:55" s="15" customFormat="1" ht="13">
      <c r="A42" s="705"/>
      <c r="B42" s="733">
        <f t="shared" si="23"/>
        <v>0</v>
      </c>
      <c r="C42" s="734"/>
      <c r="D42" s="734">
        <f t="shared" si="18"/>
        <v>0</v>
      </c>
      <c r="E42" s="734"/>
      <c r="F42" s="735">
        <f t="shared" si="19"/>
        <v>0</v>
      </c>
      <c r="G42" s="735"/>
      <c r="H42" s="735">
        <f t="shared" si="20"/>
        <v>0</v>
      </c>
      <c r="I42" s="735"/>
      <c r="J42" s="214">
        <f t="shared" si="26"/>
        <v>0</v>
      </c>
      <c r="K42" s="164" t="str">
        <f t="shared" si="24"/>
        <v>/ PC</v>
      </c>
      <c r="L42" s="165"/>
      <c r="M42" s="165"/>
      <c r="N42" s="165"/>
      <c r="O42" s="165"/>
      <c r="P42" s="165"/>
      <c r="Q42" s="344"/>
      <c r="R42" s="215">
        <v>1.1000000000000001</v>
      </c>
      <c r="S42" s="220">
        <f t="shared" si="25"/>
        <v>0</v>
      </c>
      <c r="U42" s="705"/>
      <c r="V42" s="354"/>
      <c r="W42" s="339"/>
      <c r="X42" s="340"/>
      <c r="Y42" s="339"/>
      <c r="Z42" s="341"/>
      <c r="AA42" s="342"/>
      <c r="AB42" s="342"/>
      <c r="AC42" s="343"/>
      <c r="AD42" s="214">
        <v>0.02</v>
      </c>
      <c r="AE42" s="164" t="s">
        <v>47</v>
      </c>
      <c r="AF42" s="165"/>
      <c r="AG42" s="165"/>
      <c r="AH42" s="218"/>
      <c r="AI42" s="165"/>
      <c r="AJ42" s="165"/>
      <c r="AK42" s="165"/>
      <c r="AL42" s="345"/>
      <c r="AM42" s="219">
        <v>0.02</v>
      </c>
      <c r="AN42" s="220">
        <f t="shared" si="21"/>
        <v>0</v>
      </c>
      <c r="AO42" s="82">
        <f t="shared" si="22"/>
        <v>0</v>
      </c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</row>
    <row r="43" spans="1:55" s="181" customFormat="1" ht="13">
      <c r="A43" s="705"/>
      <c r="B43" s="749">
        <f t="shared" si="23"/>
        <v>0</v>
      </c>
      <c r="C43" s="750"/>
      <c r="D43" s="750">
        <f t="shared" si="18"/>
        <v>0</v>
      </c>
      <c r="E43" s="750"/>
      <c r="F43" s="751">
        <f t="shared" si="19"/>
        <v>0</v>
      </c>
      <c r="G43" s="751"/>
      <c r="H43" s="751">
        <f t="shared" si="20"/>
        <v>0</v>
      </c>
      <c r="I43" s="751"/>
      <c r="J43" s="214">
        <f t="shared" si="26"/>
        <v>0</v>
      </c>
      <c r="K43" s="221" t="str">
        <f t="shared" si="24"/>
        <v>/ PC</v>
      </c>
      <c r="L43" s="222"/>
      <c r="M43" s="222"/>
      <c r="N43" s="222"/>
      <c r="O43" s="222"/>
      <c r="P43" s="222"/>
      <c r="Q43" s="344"/>
      <c r="R43" s="215">
        <v>1.1000000000000001</v>
      </c>
      <c r="S43" s="223">
        <f t="shared" si="25"/>
        <v>0</v>
      </c>
      <c r="U43" s="705"/>
      <c r="V43" s="224"/>
      <c r="W43" s="225"/>
      <c r="X43" s="340"/>
      <c r="Y43" s="339"/>
      <c r="Z43" s="341"/>
      <c r="AA43" s="342"/>
      <c r="AB43" s="342"/>
      <c r="AC43" s="343"/>
      <c r="AD43" s="214"/>
      <c r="AE43" s="164" t="s">
        <v>47</v>
      </c>
      <c r="AF43" s="165"/>
      <c r="AG43" s="222"/>
      <c r="AH43" s="226"/>
      <c r="AI43" s="222"/>
      <c r="AJ43" s="222"/>
      <c r="AK43" s="222"/>
      <c r="AL43" s="345"/>
      <c r="AM43" s="219">
        <v>0.02</v>
      </c>
      <c r="AN43" s="223">
        <f t="shared" si="21"/>
        <v>0</v>
      </c>
      <c r="AO43" s="82">
        <f t="shared" si="22"/>
        <v>0</v>
      </c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</row>
    <row r="44" spans="1:55" s="181" customFormat="1" ht="13.5" thickBot="1">
      <c r="A44" s="706"/>
      <c r="B44" s="695">
        <f t="shared" si="23"/>
        <v>0</v>
      </c>
      <c r="C44" s="692"/>
      <c r="D44" s="692">
        <f t="shared" si="18"/>
        <v>0</v>
      </c>
      <c r="E44" s="692"/>
      <c r="F44" s="693">
        <f t="shared" si="19"/>
        <v>0</v>
      </c>
      <c r="G44" s="693"/>
      <c r="H44" s="693">
        <f t="shared" si="20"/>
        <v>0</v>
      </c>
      <c r="I44" s="693"/>
      <c r="J44" s="227">
        <f>AN44</f>
        <v>0</v>
      </c>
      <c r="K44" s="228" t="str">
        <f t="shared" si="24"/>
        <v>/PC</v>
      </c>
      <c r="L44" s="229"/>
      <c r="M44" s="229"/>
      <c r="N44" s="229"/>
      <c r="O44" s="229"/>
      <c r="P44" s="229"/>
      <c r="Q44" s="230"/>
      <c r="R44" s="231">
        <v>1.1000000000000001</v>
      </c>
      <c r="S44" s="232">
        <f t="shared" si="25"/>
        <v>0</v>
      </c>
      <c r="U44" s="706"/>
      <c r="V44" s="233"/>
      <c r="W44" s="346"/>
      <c r="X44" s="347"/>
      <c r="Y44" s="346"/>
      <c r="Z44" s="348"/>
      <c r="AA44" s="349"/>
      <c r="AB44" s="349"/>
      <c r="AC44" s="350"/>
      <c r="AD44" s="234"/>
      <c r="AE44" s="228" t="s">
        <v>79</v>
      </c>
      <c r="AF44" s="229"/>
      <c r="AG44" s="229"/>
      <c r="AH44" s="235"/>
      <c r="AI44" s="229"/>
      <c r="AJ44" s="229"/>
      <c r="AK44" s="229"/>
      <c r="AL44" s="361"/>
      <c r="AM44" s="236">
        <v>0.02</v>
      </c>
      <c r="AN44" s="232">
        <f t="shared" si="21"/>
        <v>0</v>
      </c>
      <c r="AO44" s="82">
        <f t="shared" si="22"/>
        <v>0</v>
      </c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</row>
    <row r="45" spans="1:55" s="15" customFormat="1" ht="13.5" thickBot="1">
      <c r="A45" s="33"/>
      <c r="B45" s="33"/>
      <c r="C45" s="33"/>
      <c r="D45" s="33"/>
      <c r="E45" s="33"/>
      <c r="F45" s="33"/>
      <c r="G45" s="197"/>
      <c r="H45" s="197"/>
      <c r="I45" s="197"/>
      <c r="J45" s="197"/>
      <c r="K45" s="198"/>
      <c r="L45" s="198"/>
      <c r="M45" s="198"/>
      <c r="N45" s="198"/>
      <c r="O45" s="198"/>
      <c r="P45" s="198"/>
      <c r="Q45" s="198"/>
      <c r="R45" s="141" t="s">
        <v>39</v>
      </c>
      <c r="S45" s="237">
        <f>SUM(S37:S44)</f>
        <v>0.16731880000000002</v>
      </c>
      <c r="U45" s="33"/>
      <c r="V45" s="33"/>
      <c r="W45" s="33"/>
      <c r="X45" s="33"/>
      <c r="Y45" s="33"/>
      <c r="Z45" s="33"/>
      <c r="AA45" s="197"/>
      <c r="AB45" s="197"/>
      <c r="AC45" s="197"/>
      <c r="AD45" s="197"/>
      <c r="AE45" s="198"/>
      <c r="AF45" s="198"/>
      <c r="AG45" s="198"/>
      <c r="AH45" s="198"/>
      <c r="AI45" s="198"/>
      <c r="AJ45" s="198"/>
      <c r="AK45" s="198"/>
      <c r="AL45" s="198"/>
      <c r="AM45" s="141" t="s">
        <v>39</v>
      </c>
      <c r="AN45" s="238">
        <f>SUM(AN37:AN44)</f>
        <v>0.15210799999999999</v>
      </c>
      <c r="AO45" s="146">
        <f t="shared" si="22"/>
        <v>1.5210800000000024E-2</v>
      </c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</row>
    <row r="46" spans="1:55" s="181" customFormat="1" ht="13.5" thickBot="1">
      <c r="K46" s="201"/>
      <c r="L46" s="201"/>
      <c r="M46" s="201"/>
      <c r="N46" s="201"/>
      <c r="O46" s="201"/>
      <c r="P46" s="201"/>
      <c r="Q46" s="201"/>
      <c r="R46" s="202"/>
      <c r="S46" s="203"/>
      <c r="AE46" s="201"/>
      <c r="AF46" s="201"/>
      <c r="AG46" s="201"/>
      <c r="AH46" s="201"/>
      <c r="AI46" s="201"/>
      <c r="AJ46" s="201"/>
      <c r="AK46" s="201"/>
      <c r="AL46" s="201"/>
      <c r="AM46" s="202"/>
      <c r="AN46" s="150">
        <f>AN45/AN66</f>
        <v>3.6921365758517087E-2</v>
      </c>
      <c r="AO46" s="151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</row>
    <row r="47" spans="1:55" s="52" customFormat="1" ht="12.75" customHeight="1" thickBot="1">
      <c r="A47" s="704" t="s">
        <v>52</v>
      </c>
      <c r="B47" s="707" t="s">
        <v>41</v>
      </c>
      <c r="C47" s="694"/>
      <c r="D47" s="686" t="s">
        <v>42</v>
      </c>
      <c r="E47" s="694"/>
      <c r="F47" s="687" t="s">
        <v>15</v>
      </c>
      <c r="G47" s="687"/>
      <c r="H47" s="687"/>
      <c r="I47" s="694"/>
      <c r="J47" s="686" t="s">
        <v>43</v>
      </c>
      <c r="K47" s="694"/>
      <c r="L47" s="356"/>
      <c r="M47" s="356"/>
      <c r="N47" s="356"/>
      <c r="O47" s="356"/>
      <c r="P47" s="356"/>
      <c r="Q47" s="359"/>
      <c r="R47" s="204" t="s">
        <v>44</v>
      </c>
      <c r="S47" s="205" t="s">
        <v>32</v>
      </c>
      <c r="U47" s="704" t="s">
        <v>52</v>
      </c>
      <c r="V47" s="707" t="s">
        <v>41</v>
      </c>
      <c r="W47" s="694"/>
      <c r="X47" s="686" t="s">
        <v>42</v>
      </c>
      <c r="Y47" s="694"/>
      <c r="Z47" s="687" t="s">
        <v>15</v>
      </c>
      <c r="AA47" s="687"/>
      <c r="AB47" s="687"/>
      <c r="AC47" s="694"/>
      <c r="AD47" s="686" t="s">
        <v>43</v>
      </c>
      <c r="AE47" s="694"/>
      <c r="AF47" s="356"/>
      <c r="AG47" s="356"/>
      <c r="AH47" s="356"/>
      <c r="AI47" s="356"/>
      <c r="AJ47" s="356"/>
      <c r="AK47" s="356"/>
      <c r="AL47" s="338" t="s">
        <v>44</v>
      </c>
      <c r="AM47" s="204" t="s">
        <v>51</v>
      </c>
      <c r="AN47" s="152" t="s">
        <v>32</v>
      </c>
      <c r="AO47" s="153"/>
    </row>
    <row r="48" spans="1:55" s="15" customFormat="1" ht="13">
      <c r="A48" s="711"/>
      <c r="B48" s="719">
        <f>V48</f>
        <v>8012</v>
      </c>
      <c r="C48" s="720"/>
      <c r="D48" s="721" t="str">
        <f t="shared" ref="D48:D55" si="28">X48</f>
        <v>MAINETTI</v>
      </c>
      <c r="E48" s="720"/>
      <c r="F48" s="690" t="str">
        <f t="shared" ref="F48:F55" si="29">Z48</f>
        <v>HANGER</v>
      </c>
      <c r="G48" s="690"/>
      <c r="H48" s="690">
        <f t="shared" ref="H48:H55" si="30">AB48</f>
        <v>0</v>
      </c>
      <c r="I48" s="690"/>
      <c r="J48" s="239">
        <f>AN48</f>
        <v>0</v>
      </c>
      <c r="K48" s="240" t="str">
        <f>AE48</f>
        <v>/ PC</v>
      </c>
      <c r="L48" s="241"/>
      <c r="M48" s="241"/>
      <c r="N48" s="241"/>
      <c r="O48" s="241"/>
      <c r="P48" s="241"/>
      <c r="Q48" s="207"/>
      <c r="R48" s="208">
        <v>1.1000000000000001</v>
      </c>
      <c r="S48" s="209">
        <f>J48*R48</f>
        <v>0</v>
      </c>
      <c r="U48" s="711"/>
      <c r="V48" s="722">
        <v>8012</v>
      </c>
      <c r="W48" s="723"/>
      <c r="X48" s="724" t="s">
        <v>101</v>
      </c>
      <c r="Y48" s="725"/>
      <c r="Z48" s="351" t="s">
        <v>53</v>
      </c>
      <c r="AA48" s="352"/>
      <c r="AB48" s="352"/>
      <c r="AC48" s="353"/>
      <c r="AD48" s="246">
        <v>0</v>
      </c>
      <c r="AE48" s="242" t="s">
        <v>47</v>
      </c>
      <c r="AF48" s="329"/>
      <c r="AG48" s="241"/>
      <c r="AH48" s="241"/>
      <c r="AI48" s="241"/>
      <c r="AJ48" s="241"/>
      <c r="AK48" s="241"/>
      <c r="AL48" s="212">
        <v>0</v>
      </c>
      <c r="AM48" s="213">
        <v>0.02</v>
      </c>
      <c r="AN48" s="209">
        <f t="shared" ref="AN48:AN55" si="31">AD48*AL48*(1+AM48)</f>
        <v>0</v>
      </c>
      <c r="AO48" s="82">
        <f t="shared" ref="AO48:AO56" si="32">S48-AN48</f>
        <v>0</v>
      </c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</row>
    <row r="49" spans="1:54" s="15" customFormat="1" ht="13">
      <c r="A49" s="711"/>
      <c r="B49" s="726">
        <f t="shared" ref="B49:B55" si="33">V49</f>
        <v>0</v>
      </c>
      <c r="C49" s="727"/>
      <c r="D49" s="728" t="str">
        <f t="shared" si="28"/>
        <v>MAINETTI</v>
      </c>
      <c r="E49" s="729"/>
      <c r="F49" s="691" t="str">
        <f t="shared" si="29"/>
        <v>SIZER</v>
      </c>
      <c r="G49" s="691"/>
      <c r="H49" s="691">
        <f t="shared" si="30"/>
        <v>0</v>
      </c>
      <c r="I49" s="691"/>
      <c r="J49" s="243">
        <f>AN49</f>
        <v>0</v>
      </c>
      <c r="K49" s="244" t="str">
        <f t="shared" ref="K49:K55" si="34">AE49</f>
        <v>/ PC</v>
      </c>
      <c r="L49" s="245"/>
      <c r="M49" s="245"/>
      <c r="N49" s="245"/>
      <c r="O49" s="245"/>
      <c r="P49" s="245"/>
      <c r="Q49" s="344"/>
      <c r="R49" s="215">
        <v>1.1000000000000001</v>
      </c>
      <c r="S49" s="216">
        <f t="shared" ref="S49:S55" si="35">J49*R49</f>
        <v>0</v>
      </c>
      <c r="U49" s="711"/>
      <c r="V49" s="730"/>
      <c r="W49" s="731"/>
      <c r="X49" s="732" t="s">
        <v>101</v>
      </c>
      <c r="Y49" s="731"/>
      <c r="Z49" s="341" t="s">
        <v>54</v>
      </c>
      <c r="AA49" s="342"/>
      <c r="AB49" s="342"/>
      <c r="AC49" s="343"/>
      <c r="AD49" s="246">
        <v>0</v>
      </c>
      <c r="AE49" s="247" t="s">
        <v>47</v>
      </c>
      <c r="AF49" s="330"/>
      <c r="AG49" s="245"/>
      <c r="AH49" s="245"/>
      <c r="AI49" s="245"/>
      <c r="AJ49" s="245"/>
      <c r="AK49" s="245"/>
      <c r="AL49" s="345">
        <v>0</v>
      </c>
      <c r="AM49" s="219">
        <v>0.02</v>
      </c>
      <c r="AN49" s="216">
        <f t="shared" si="31"/>
        <v>0</v>
      </c>
      <c r="AO49" s="82">
        <f t="shared" si="32"/>
        <v>0</v>
      </c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</row>
    <row r="50" spans="1:54" s="15" customFormat="1" ht="13">
      <c r="A50" s="711"/>
      <c r="B50" s="716">
        <f t="shared" si="33"/>
        <v>0</v>
      </c>
      <c r="C50" s="717"/>
      <c r="D50" s="698">
        <f t="shared" si="28"/>
        <v>0</v>
      </c>
      <c r="E50" s="718"/>
      <c r="F50" s="691" t="str">
        <f t="shared" si="29"/>
        <v>TAG PIN</v>
      </c>
      <c r="G50" s="691"/>
      <c r="H50" s="691">
        <f t="shared" si="30"/>
        <v>0</v>
      </c>
      <c r="I50" s="691"/>
      <c r="J50" s="243">
        <f t="shared" ref="J50:J54" si="36">AN50</f>
        <v>5.1000000000000004E-3</v>
      </c>
      <c r="K50" s="244" t="str">
        <f t="shared" si="34"/>
        <v>/ PC</v>
      </c>
      <c r="L50" s="245"/>
      <c r="M50" s="245"/>
      <c r="N50" s="245"/>
      <c r="O50" s="245"/>
      <c r="P50" s="245"/>
      <c r="Q50" s="344"/>
      <c r="R50" s="215">
        <v>1.1000000000000001</v>
      </c>
      <c r="S50" s="216">
        <f t="shared" si="35"/>
        <v>5.6100000000000013E-3</v>
      </c>
      <c r="U50" s="711"/>
      <c r="V50" s="713"/>
      <c r="W50" s="714"/>
      <c r="X50" s="715"/>
      <c r="Y50" s="714"/>
      <c r="Z50" s="341" t="s">
        <v>56</v>
      </c>
      <c r="AA50" s="342"/>
      <c r="AB50" s="342"/>
      <c r="AC50" s="343"/>
      <c r="AD50" s="246">
        <v>5.0000000000000001E-3</v>
      </c>
      <c r="AE50" s="247" t="s">
        <v>47</v>
      </c>
      <c r="AF50" s="330"/>
      <c r="AG50" s="245"/>
      <c r="AH50" s="245"/>
      <c r="AI50" s="245"/>
      <c r="AJ50" s="245"/>
      <c r="AK50" s="245"/>
      <c r="AL50" s="345">
        <v>1</v>
      </c>
      <c r="AM50" s="219">
        <v>0.02</v>
      </c>
      <c r="AN50" s="216">
        <f t="shared" si="31"/>
        <v>5.1000000000000004E-3</v>
      </c>
      <c r="AO50" s="82">
        <f t="shared" si="32"/>
        <v>5.100000000000009E-4</v>
      </c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</row>
    <row r="51" spans="1:54" s="15" customFormat="1" ht="13">
      <c r="A51" s="711"/>
      <c r="B51" s="716">
        <f t="shared" si="33"/>
        <v>0</v>
      </c>
      <c r="C51" s="717"/>
      <c r="D51" s="698" t="str">
        <f t="shared" si="28"/>
        <v>FTY</v>
      </c>
      <c r="E51" s="718"/>
      <c r="F51" s="691" t="str">
        <f t="shared" si="29"/>
        <v>POLY BAG</v>
      </c>
      <c r="G51" s="691"/>
      <c r="H51" s="691">
        <f t="shared" si="30"/>
        <v>0</v>
      </c>
      <c r="I51" s="691"/>
      <c r="J51" s="243">
        <f t="shared" si="36"/>
        <v>0</v>
      </c>
      <c r="K51" s="244" t="str">
        <f t="shared" si="34"/>
        <v>/ PC</v>
      </c>
      <c r="L51" s="245"/>
      <c r="M51" s="245"/>
      <c r="N51" s="245"/>
      <c r="O51" s="245"/>
      <c r="P51" s="245"/>
      <c r="Q51" s="344"/>
      <c r="R51" s="215">
        <v>1.1000000000000001</v>
      </c>
      <c r="S51" s="216">
        <f t="shared" si="35"/>
        <v>0</v>
      </c>
      <c r="U51" s="711"/>
      <c r="V51" s="713"/>
      <c r="W51" s="714"/>
      <c r="X51" s="715" t="s">
        <v>55</v>
      </c>
      <c r="Y51" s="714"/>
      <c r="Z51" s="341" t="s">
        <v>57</v>
      </c>
      <c r="AA51" s="342"/>
      <c r="AB51" s="342"/>
      <c r="AC51" s="343"/>
      <c r="AD51" s="246">
        <v>0</v>
      </c>
      <c r="AE51" s="247" t="s">
        <v>47</v>
      </c>
      <c r="AF51" s="330"/>
      <c r="AG51" s="245"/>
      <c r="AH51" s="245"/>
      <c r="AI51" s="245"/>
      <c r="AJ51" s="245"/>
      <c r="AK51" s="245"/>
      <c r="AL51" s="345">
        <v>1</v>
      </c>
      <c r="AM51" s="219">
        <v>0.02</v>
      </c>
      <c r="AN51" s="216">
        <f t="shared" si="31"/>
        <v>0</v>
      </c>
      <c r="AO51" s="82">
        <f t="shared" si="32"/>
        <v>0</v>
      </c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</row>
    <row r="52" spans="1:54" s="15" customFormat="1" ht="13">
      <c r="A52" s="711"/>
      <c r="B52" s="716" t="str">
        <f t="shared" si="33"/>
        <v>5.5" Tag pin</v>
      </c>
      <c r="C52" s="717"/>
      <c r="D52" s="698">
        <f t="shared" si="28"/>
        <v>0</v>
      </c>
      <c r="E52" s="718"/>
      <c r="F52" s="691" t="str">
        <f t="shared" si="29"/>
        <v>TAG PIN for COLD SHOULDER</v>
      </c>
      <c r="G52" s="691"/>
      <c r="H52" s="691">
        <f t="shared" si="30"/>
        <v>0</v>
      </c>
      <c r="I52" s="691"/>
      <c r="J52" s="243">
        <f t="shared" si="36"/>
        <v>0</v>
      </c>
      <c r="K52" s="244" t="str">
        <f t="shared" si="34"/>
        <v>/ PC</v>
      </c>
      <c r="L52" s="245"/>
      <c r="M52" s="245"/>
      <c r="N52" s="245"/>
      <c r="O52" s="245"/>
      <c r="P52" s="245"/>
      <c r="Q52" s="344"/>
      <c r="R52" s="215">
        <v>1.1000000000000001</v>
      </c>
      <c r="S52" s="216">
        <f t="shared" si="35"/>
        <v>0</v>
      </c>
      <c r="U52" s="711"/>
      <c r="V52" s="713" t="s">
        <v>141</v>
      </c>
      <c r="W52" s="714"/>
      <c r="X52" s="715"/>
      <c r="Y52" s="714"/>
      <c r="Z52" s="341" t="s">
        <v>143</v>
      </c>
      <c r="AA52" s="342"/>
      <c r="AB52" s="342"/>
      <c r="AC52" s="343"/>
      <c r="AD52" s="246">
        <v>0.02</v>
      </c>
      <c r="AE52" s="247" t="s">
        <v>47</v>
      </c>
      <c r="AF52" s="335"/>
      <c r="AG52" s="245"/>
      <c r="AH52" s="245"/>
      <c r="AI52" s="245"/>
      <c r="AJ52" s="245"/>
      <c r="AK52" s="245"/>
      <c r="AL52" s="345">
        <v>0</v>
      </c>
      <c r="AM52" s="219">
        <v>0.02</v>
      </c>
      <c r="AN52" s="216">
        <f t="shared" si="31"/>
        <v>0</v>
      </c>
      <c r="AO52" s="82">
        <f t="shared" si="32"/>
        <v>0</v>
      </c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</row>
    <row r="53" spans="1:54" s="181" customFormat="1" ht="13">
      <c r="A53" s="711"/>
      <c r="B53" s="716">
        <f t="shared" si="33"/>
        <v>0</v>
      </c>
      <c r="C53" s="717"/>
      <c r="D53" s="698">
        <f t="shared" si="28"/>
        <v>0</v>
      </c>
      <c r="E53" s="718"/>
      <c r="F53" s="691" t="str">
        <f t="shared" si="29"/>
        <v>POLY BAG for STRAP</v>
      </c>
      <c r="G53" s="691"/>
      <c r="H53" s="691">
        <f t="shared" si="30"/>
        <v>0</v>
      </c>
      <c r="I53" s="691"/>
      <c r="J53" s="243">
        <f t="shared" si="36"/>
        <v>0</v>
      </c>
      <c r="K53" s="244" t="str">
        <f t="shared" si="34"/>
        <v>/ PC</v>
      </c>
      <c r="L53" s="245"/>
      <c r="M53" s="245"/>
      <c r="N53" s="245"/>
      <c r="O53" s="245"/>
      <c r="P53" s="245"/>
      <c r="Q53" s="344"/>
      <c r="R53" s="215">
        <v>1.1000000000000001</v>
      </c>
      <c r="S53" s="220">
        <f t="shared" si="35"/>
        <v>0</v>
      </c>
      <c r="U53" s="711"/>
      <c r="V53" s="713"/>
      <c r="W53" s="714"/>
      <c r="X53" s="715"/>
      <c r="Y53" s="714"/>
      <c r="Z53" s="341" t="s">
        <v>142</v>
      </c>
      <c r="AA53" s="342"/>
      <c r="AB53" s="342"/>
      <c r="AC53" s="343"/>
      <c r="AD53" s="246">
        <v>0.02</v>
      </c>
      <c r="AE53" s="247" t="s">
        <v>47</v>
      </c>
      <c r="AF53" s="330"/>
      <c r="AG53" s="245"/>
      <c r="AH53" s="245"/>
      <c r="AI53" s="245"/>
      <c r="AJ53" s="245"/>
      <c r="AK53" s="245"/>
      <c r="AL53" s="345">
        <v>0</v>
      </c>
      <c r="AM53" s="219">
        <v>0.02</v>
      </c>
      <c r="AN53" s="220">
        <f t="shared" si="31"/>
        <v>0</v>
      </c>
      <c r="AO53" s="82">
        <f t="shared" si="32"/>
        <v>0</v>
      </c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</row>
    <row r="54" spans="1:54" s="181" customFormat="1" ht="13">
      <c r="A54" s="711"/>
      <c r="B54" s="716">
        <f t="shared" si="33"/>
        <v>0</v>
      </c>
      <c r="C54" s="717"/>
      <c r="D54" s="698" t="str">
        <f t="shared" si="28"/>
        <v>?</v>
      </c>
      <c r="E54" s="718"/>
      <c r="F54" s="691" t="str">
        <f t="shared" si="29"/>
        <v>ALL CARTON STICKERS</v>
      </c>
      <c r="G54" s="691"/>
      <c r="H54" s="691">
        <f t="shared" si="30"/>
        <v>0</v>
      </c>
      <c r="I54" s="691"/>
      <c r="J54" s="243">
        <f t="shared" si="36"/>
        <v>1.0200000000000001E-2</v>
      </c>
      <c r="K54" s="244" t="str">
        <f t="shared" si="34"/>
        <v>/ PC</v>
      </c>
      <c r="L54" s="245"/>
      <c r="M54" s="245"/>
      <c r="N54" s="245"/>
      <c r="O54" s="245"/>
      <c r="P54" s="245"/>
      <c r="Q54" s="344"/>
      <c r="R54" s="215">
        <v>1.1000000000000001</v>
      </c>
      <c r="S54" s="223">
        <f t="shared" si="35"/>
        <v>1.1220000000000003E-2</v>
      </c>
      <c r="U54" s="711"/>
      <c r="V54" s="713"/>
      <c r="W54" s="714"/>
      <c r="X54" s="715" t="s">
        <v>103</v>
      </c>
      <c r="Y54" s="714"/>
      <c r="Z54" s="341" t="s">
        <v>58</v>
      </c>
      <c r="AA54" s="342"/>
      <c r="AB54" s="342"/>
      <c r="AC54" s="343"/>
      <c r="AD54" s="246">
        <v>0.01</v>
      </c>
      <c r="AE54" s="247" t="s">
        <v>47</v>
      </c>
      <c r="AF54" s="330"/>
      <c r="AG54" s="245"/>
      <c r="AH54" s="245"/>
      <c r="AI54" s="245"/>
      <c r="AJ54" s="245"/>
      <c r="AK54" s="245"/>
      <c r="AL54" s="345">
        <v>1</v>
      </c>
      <c r="AM54" s="219">
        <v>0.02</v>
      </c>
      <c r="AN54" s="223">
        <f t="shared" si="31"/>
        <v>1.0200000000000001E-2</v>
      </c>
      <c r="AO54" s="82">
        <f t="shared" si="32"/>
        <v>1.0200000000000018E-3</v>
      </c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</row>
    <row r="55" spans="1:54" s="181" customFormat="1" ht="13.5" thickBot="1">
      <c r="A55" s="712"/>
      <c r="B55" s="695">
        <f t="shared" si="33"/>
        <v>0</v>
      </c>
      <c r="C55" s="692"/>
      <c r="D55" s="692" t="str">
        <f t="shared" si="28"/>
        <v>FTY</v>
      </c>
      <c r="E55" s="692"/>
      <c r="F55" s="693" t="str">
        <f t="shared" si="29"/>
        <v>ALL BOXES</v>
      </c>
      <c r="G55" s="693"/>
      <c r="H55" s="693">
        <f t="shared" si="30"/>
        <v>0</v>
      </c>
      <c r="I55" s="693"/>
      <c r="J55" s="227">
        <f>AN55</f>
        <v>0</v>
      </c>
      <c r="K55" s="248" t="str">
        <f t="shared" si="34"/>
        <v>/ PC</v>
      </c>
      <c r="L55" s="249"/>
      <c r="M55" s="249"/>
      <c r="N55" s="249"/>
      <c r="O55" s="249"/>
      <c r="P55" s="249"/>
      <c r="Q55" s="230"/>
      <c r="R55" s="231">
        <v>1.1000000000000001</v>
      </c>
      <c r="S55" s="232">
        <f t="shared" si="35"/>
        <v>0</v>
      </c>
      <c r="U55" s="712"/>
      <c r="V55" s="364"/>
      <c r="W55" s="365"/>
      <c r="X55" s="817" t="s">
        <v>55</v>
      </c>
      <c r="Y55" s="818"/>
      <c r="Z55" s="366" t="s">
        <v>59</v>
      </c>
      <c r="AA55" s="367"/>
      <c r="AB55" s="367"/>
      <c r="AC55" s="368"/>
      <c r="AD55" s="369">
        <v>0</v>
      </c>
      <c r="AE55" s="250" t="s">
        <v>47</v>
      </c>
      <c r="AF55" s="331"/>
      <c r="AG55" s="249"/>
      <c r="AH55" s="249"/>
      <c r="AI55" s="249"/>
      <c r="AJ55" s="249"/>
      <c r="AK55" s="249"/>
      <c r="AL55" s="361">
        <v>1</v>
      </c>
      <c r="AM55" s="236">
        <v>0.02</v>
      </c>
      <c r="AN55" s="232">
        <f t="shared" si="31"/>
        <v>0</v>
      </c>
      <c r="AO55" s="82">
        <f t="shared" si="32"/>
        <v>0</v>
      </c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</row>
    <row r="56" spans="1:54" s="15" customFormat="1" ht="13.5" thickBot="1">
      <c r="A56" s="33"/>
      <c r="B56" s="33"/>
      <c r="C56" s="33"/>
      <c r="D56" s="33"/>
      <c r="E56" s="33"/>
      <c r="F56" s="33"/>
      <c r="G56" s="197"/>
      <c r="H56" s="197"/>
      <c r="I56" s="197"/>
      <c r="J56" s="197"/>
      <c r="K56" s="198"/>
      <c r="L56" s="251">
        <f>SUM(L48:L55)</f>
        <v>0</v>
      </c>
      <c r="M56" s="252"/>
      <c r="N56" s="251">
        <f>SUM(N48:N55)</f>
        <v>0</v>
      </c>
      <c r="O56" s="198"/>
      <c r="P56" s="198"/>
      <c r="Q56" s="198"/>
      <c r="R56" s="141" t="s">
        <v>39</v>
      </c>
      <c r="S56" s="237">
        <f>SUM(S48:S55)</f>
        <v>1.6830000000000005E-2</v>
      </c>
      <c r="U56" s="33"/>
      <c r="V56" s="33"/>
      <c r="W56" s="33"/>
      <c r="X56" s="33"/>
      <c r="Y56" s="33"/>
      <c r="Z56" s="33"/>
      <c r="AA56" s="197"/>
      <c r="AB56" s="197"/>
      <c r="AC56" s="197"/>
      <c r="AD56" s="197"/>
      <c r="AE56" s="198"/>
      <c r="AF56" s="198"/>
      <c r="AG56" s="198"/>
      <c r="AH56" s="198"/>
      <c r="AI56" s="198"/>
      <c r="AJ56" s="198"/>
      <c r="AK56" s="198"/>
      <c r="AL56" s="198"/>
      <c r="AM56" s="141" t="s">
        <v>39</v>
      </c>
      <c r="AN56" s="238">
        <f>SUM(AN48:AN55)</f>
        <v>1.5300000000000001E-2</v>
      </c>
      <c r="AO56" s="146">
        <f t="shared" si="32"/>
        <v>1.5300000000000036E-3</v>
      </c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</row>
    <row r="57" spans="1:54" s="15" customFormat="1" ht="13.5" thickBot="1">
      <c r="A57" s="253"/>
      <c r="B57" s="253"/>
      <c r="G57" s="33"/>
      <c r="H57" s="33"/>
      <c r="I57" s="33"/>
      <c r="J57" s="33"/>
      <c r="K57" s="26"/>
      <c r="L57" s="26"/>
      <c r="M57" s="26"/>
      <c r="N57" s="26"/>
      <c r="O57" s="26"/>
      <c r="P57" s="26"/>
      <c r="Q57" s="26"/>
      <c r="R57" s="141"/>
      <c r="S57" s="254"/>
      <c r="U57" s="253"/>
      <c r="V57" s="253"/>
      <c r="AA57" s="33"/>
      <c r="AB57" s="33"/>
      <c r="AC57" s="33"/>
      <c r="AD57" s="33"/>
      <c r="AE57" s="26"/>
      <c r="AF57" s="26"/>
      <c r="AG57" s="26"/>
      <c r="AH57" s="26"/>
      <c r="AI57" s="26"/>
      <c r="AJ57" s="26"/>
      <c r="AK57" s="26"/>
      <c r="AL57" s="26"/>
      <c r="AM57" s="141"/>
      <c r="AN57" s="150">
        <f>AN56/AN66</f>
        <v>3.7137882038111836E-3</v>
      </c>
      <c r="AO57" s="151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</row>
    <row r="58" spans="1:54" s="52" customFormat="1" ht="12.75" customHeight="1" thickBot="1">
      <c r="A58" s="704" t="s">
        <v>60</v>
      </c>
      <c r="B58" s="707" t="s">
        <v>41</v>
      </c>
      <c r="C58" s="687"/>
      <c r="D58" s="687"/>
      <c r="E58" s="686" t="s">
        <v>15</v>
      </c>
      <c r="F58" s="687"/>
      <c r="G58" s="687"/>
      <c r="H58" s="687"/>
      <c r="I58" s="694"/>
      <c r="J58" s="686" t="s">
        <v>43</v>
      </c>
      <c r="K58" s="687"/>
      <c r="L58" s="355"/>
      <c r="M58" s="356"/>
      <c r="N58" s="356"/>
      <c r="O58" s="356"/>
      <c r="P58" s="356"/>
      <c r="Q58" s="356"/>
      <c r="R58" s="255" t="s">
        <v>44</v>
      </c>
      <c r="S58" s="152" t="s">
        <v>32</v>
      </c>
      <c r="U58" s="708" t="s">
        <v>60</v>
      </c>
      <c r="V58" s="707" t="s">
        <v>41</v>
      </c>
      <c r="W58" s="687"/>
      <c r="X58" s="687"/>
      <c r="Y58" s="686" t="s">
        <v>15</v>
      </c>
      <c r="Z58" s="687"/>
      <c r="AA58" s="687"/>
      <c r="AB58" s="687"/>
      <c r="AC58" s="694"/>
      <c r="AD58" s="686" t="s">
        <v>43</v>
      </c>
      <c r="AE58" s="687"/>
      <c r="AF58" s="356"/>
      <c r="AG58" s="355"/>
      <c r="AH58" s="356"/>
      <c r="AI58" s="356"/>
      <c r="AJ58" s="356"/>
      <c r="AK58" s="356"/>
      <c r="AL58" s="356"/>
      <c r="AM58" s="255" t="s">
        <v>44</v>
      </c>
      <c r="AN58" s="152" t="s">
        <v>32</v>
      </c>
      <c r="AO58" s="153"/>
    </row>
    <row r="59" spans="1:54" s="15" customFormat="1" ht="13">
      <c r="A59" s="705"/>
      <c r="B59" s="688" t="s">
        <v>60</v>
      </c>
      <c r="C59" s="689"/>
      <c r="D59" s="689"/>
      <c r="E59" s="690" t="s">
        <v>61</v>
      </c>
      <c r="F59" s="690"/>
      <c r="G59" s="690"/>
      <c r="H59" s="690"/>
      <c r="I59" s="690"/>
      <c r="J59" s="256">
        <f>AN59</f>
        <v>1.91</v>
      </c>
      <c r="K59" s="257" t="s">
        <v>62</v>
      </c>
      <c r="L59" s="258">
        <v>999</v>
      </c>
      <c r="M59" s="156"/>
      <c r="N59" s="156"/>
      <c r="O59" s="156"/>
      <c r="P59" s="156"/>
      <c r="Q59" s="156"/>
      <c r="R59" s="259">
        <v>1.1000000000000001</v>
      </c>
      <c r="S59" s="72">
        <f>J59*R59</f>
        <v>2.101</v>
      </c>
      <c r="U59" s="709"/>
      <c r="V59" s="688" t="s">
        <v>60</v>
      </c>
      <c r="W59" s="689"/>
      <c r="X59" s="689"/>
      <c r="Y59" s="690" t="s">
        <v>61</v>
      </c>
      <c r="Z59" s="690"/>
      <c r="AA59" s="690"/>
      <c r="AB59" s="690"/>
      <c r="AC59" s="690"/>
      <c r="AD59" s="260">
        <v>1.91</v>
      </c>
      <c r="AE59" s="257" t="s">
        <v>62</v>
      </c>
      <c r="AF59" s="332"/>
      <c r="AG59" s="261"/>
      <c r="AH59" s="262"/>
      <c r="AI59" s="263"/>
      <c r="AJ59" s="264"/>
      <c r="AK59" s="264"/>
      <c r="AL59" s="156"/>
      <c r="AM59" s="259">
        <v>1</v>
      </c>
      <c r="AN59" s="81">
        <f>AD59*AM59</f>
        <v>1.91</v>
      </c>
      <c r="AO59" s="82">
        <f>S59-AN59</f>
        <v>0.19100000000000006</v>
      </c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</row>
    <row r="60" spans="1:54" s="15" customFormat="1" ht="13">
      <c r="A60" s="705"/>
      <c r="B60" s="696"/>
      <c r="C60" s="697"/>
      <c r="D60" s="698"/>
      <c r="E60" s="691" t="s">
        <v>63</v>
      </c>
      <c r="F60" s="691"/>
      <c r="G60" s="691"/>
      <c r="H60" s="691"/>
      <c r="I60" s="691"/>
      <c r="J60" s="265">
        <v>0.32</v>
      </c>
      <c r="K60" s="183" t="s">
        <v>62</v>
      </c>
      <c r="L60" s="266"/>
      <c r="M60" s="267">
        <f>J60/S66</f>
        <v>6.6472489667175533E-2</v>
      </c>
      <c r="N60" s="183"/>
      <c r="O60" s="183"/>
      <c r="P60" s="183"/>
      <c r="Q60" s="183"/>
      <c r="R60" s="268">
        <v>1</v>
      </c>
      <c r="S60" s="122">
        <f>J60*R60</f>
        <v>0.32</v>
      </c>
      <c r="U60" s="709"/>
      <c r="V60" s="696"/>
      <c r="W60" s="697"/>
      <c r="X60" s="698"/>
      <c r="Y60" s="691" t="s">
        <v>64</v>
      </c>
      <c r="Z60" s="691"/>
      <c r="AA60" s="691"/>
      <c r="AB60" s="691"/>
      <c r="AC60" s="691"/>
      <c r="AD60" s="269">
        <f>VLOOKUP($AB$4,AQ3:AR7,2,FALSE)</f>
        <v>0</v>
      </c>
      <c r="AE60" s="183" t="s">
        <v>62</v>
      </c>
      <c r="AF60" s="183"/>
      <c r="AG60" s="270"/>
      <c r="AH60" s="271"/>
      <c r="AI60" s="183"/>
      <c r="AJ60" s="183"/>
      <c r="AK60" s="183"/>
      <c r="AL60" s="183"/>
      <c r="AM60" s="268">
        <v>1</v>
      </c>
      <c r="AN60" s="186">
        <f>AD60*AM60</f>
        <v>0</v>
      </c>
      <c r="AO60" s="8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</row>
    <row r="61" spans="1:54" s="15" customFormat="1" ht="13">
      <c r="A61" s="705"/>
      <c r="B61" s="696"/>
      <c r="C61" s="697"/>
      <c r="D61" s="698"/>
      <c r="E61" s="691" t="s">
        <v>65</v>
      </c>
      <c r="F61" s="691"/>
      <c r="G61" s="691"/>
      <c r="H61" s="691"/>
      <c r="I61" s="691"/>
      <c r="J61" s="265">
        <v>0.05</v>
      </c>
      <c r="K61" s="183" t="s">
        <v>62</v>
      </c>
      <c r="L61" s="272"/>
      <c r="M61" s="183"/>
      <c r="N61" s="183"/>
      <c r="O61" s="183"/>
      <c r="P61" s="183"/>
      <c r="Q61" s="183"/>
      <c r="R61" s="268">
        <v>1</v>
      </c>
      <c r="S61" s="122">
        <f>J61*R61</f>
        <v>0.05</v>
      </c>
      <c r="U61" s="709"/>
      <c r="V61" s="696"/>
      <c r="W61" s="697"/>
      <c r="X61" s="698"/>
      <c r="Y61" s="691" t="s">
        <v>66</v>
      </c>
      <c r="Z61" s="691"/>
      <c r="AA61" s="691"/>
      <c r="AB61" s="691"/>
      <c r="AC61" s="691"/>
      <c r="AD61" s="273">
        <v>2.5000000000000001E-2</v>
      </c>
      <c r="AE61" s="183" t="s">
        <v>62</v>
      </c>
      <c r="AF61" s="183"/>
      <c r="AG61" s="274"/>
      <c r="AH61" s="183"/>
      <c r="AI61" s="183"/>
      <c r="AJ61" s="183"/>
      <c r="AK61" s="183"/>
      <c r="AL61" s="183"/>
      <c r="AM61" s="268">
        <v>1</v>
      </c>
      <c r="AN61" s="275">
        <f>AN67*AD61</f>
        <v>0.1203505396</v>
      </c>
      <c r="AO61" s="82">
        <f>S60-AN61-AN60</f>
        <v>0.19964946040000001</v>
      </c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</row>
    <row r="62" spans="1:54" s="15" customFormat="1" ht="13.5">
      <c r="A62" s="705"/>
      <c r="B62" s="696"/>
      <c r="C62" s="697"/>
      <c r="D62" s="698"/>
      <c r="E62" s="699" t="s">
        <v>107</v>
      </c>
      <c r="F62" s="699"/>
      <c r="G62" s="699"/>
      <c r="H62" s="699"/>
      <c r="I62" s="699"/>
      <c r="J62" s="265">
        <v>0.05</v>
      </c>
      <c r="K62" s="183"/>
      <c r="L62" s="276"/>
      <c r="M62" s="165"/>
      <c r="N62" s="165"/>
      <c r="O62" s="165"/>
      <c r="P62" s="165"/>
      <c r="Q62" s="165"/>
      <c r="R62" s="277">
        <v>1</v>
      </c>
      <c r="S62" s="122">
        <f>J62*R62</f>
        <v>0.05</v>
      </c>
      <c r="U62" s="709"/>
      <c r="V62" s="696"/>
      <c r="W62" s="697"/>
      <c r="X62" s="698"/>
      <c r="Y62" s="691" t="s">
        <v>67</v>
      </c>
      <c r="Z62" s="691"/>
      <c r="AA62" s="691"/>
      <c r="AB62" s="691"/>
      <c r="AC62" s="691"/>
      <c r="AD62" s="278">
        <f>AJ16+0.01+0.02</f>
        <v>6.0765121248722478E-2</v>
      </c>
      <c r="AE62" s="183" t="s">
        <v>62</v>
      </c>
      <c r="AF62" s="165"/>
      <c r="AG62" s="276"/>
      <c r="AH62" s="165"/>
      <c r="AI62" s="165"/>
      <c r="AJ62" s="165"/>
      <c r="AK62" s="165"/>
      <c r="AL62" s="165"/>
      <c r="AM62" s="277">
        <v>0</v>
      </c>
      <c r="AN62" s="275">
        <f>AD62*AM62</f>
        <v>0</v>
      </c>
      <c r="AO62" s="82">
        <f>S61-AN62</f>
        <v>0.05</v>
      </c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</row>
    <row r="63" spans="1:54" s="15" customFormat="1" ht="13.5" thickBot="1">
      <c r="A63" s="706"/>
      <c r="B63" s="700"/>
      <c r="C63" s="701"/>
      <c r="D63" s="702"/>
      <c r="E63" s="703"/>
      <c r="F63" s="703"/>
      <c r="G63" s="703"/>
      <c r="H63" s="703"/>
      <c r="I63" s="703"/>
      <c r="J63" s="279"/>
      <c r="K63" s="280"/>
      <c r="L63" s="281"/>
      <c r="M63" s="280"/>
      <c r="N63" s="280"/>
      <c r="O63" s="280"/>
      <c r="P63" s="280"/>
      <c r="Q63" s="280"/>
      <c r="R63" s="231"/>
      <c r="S63" s="134"/>
      <c r="U63" s="710"/>
      <c r="V63" s="700"/>
      <c r="W63" s="701"/>
      <c r="X63" s="702"/>
      <c r="Y63" s="703"/>
      <c r="Z63" s="703"/>
      <c r="AA63" s="703"/>
      <c r="AB63" s="703"/>
      <c r="AC63" s="703"/>
      <c r="AD63" s="334"/>
      <c r="AE63" s="280"/>
      <c r="AF63" s="280"/>
      <c r="AG63" s="281"/>
      <c r="AH63" s="280"/>
      <c r="AI63" s="280"/>
      <c r="AJ63" s="280"/>
      <c r="AK63" s="280"/>
      <c r="AL63" s="280"/>
      <c r="AM63" s="231"/>
      <c r="AN63" s="140">
        <f>AN67*AD63</f>
        <v>0</v>
      </c>
      <c r="AO63" s="82">
        <f>S63-AN63</f>
        <v>0</v>
      </c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</row>
    <row r="64" spans="1:54" s="15" customFormat="1" ht="13.5" thickBot="1">
      <c r="A64" s="33"/>
      <c r="B64" s="33"/>
      <c r="C64" s="33"/>
      <c r="D64" s="33"/>
      <c r="E64" s="33"/>
      <c r="F64" s="33"/>
      <c r="K64" s="13"/>
      <c r="L64" s="13"/>
      <c r="M64" s="13"/>
      <c r="N64" s="13"/>
      <c r="O64" s="13"/>
      <c r="P64" s="13"/>
      <c r="Q64" s="13"/>
      <c r="R64" s="141" t="s">
        <v>39</v>
      </c>
      <c r="S64" s="282">
        <f>SUM(S59:S63)</f>
        <v>2.5209999999999995</v>
      </c>
      <c r="U64" s="33"/>
      <c r="V64" s="33"/>
      <c r="W64" s="33"/>
      <c r="X64" s="33"/>
      <c r="Y64" s="33"/>
      <c r="Z64" s="33"/>
      <c r="AE64" s="13"/>
      <c r="AF64" s="13"/>
      <c r="AG64" s="13"/>
      <c r="AH64" s="13"/>
      <c r="AI64" s="13"/>
      <c r="AJ64" s="13"/>
      <c r="AK64" s="13"/>
      <c r="AL64" s="13"/>
      <c r="AM64" s="141" t="s">
        <v>39</v>
      </c>
      <c r="AN64" s="283">
        <f>SUM(AN59:AN63)</f>
        <v>2.0303505396000001</v>
      </c>
      <c r="AO64" s="146">
        <f>S64-AN64</f>
        <v>0.49064946039999935</v>
      </c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</row>
    <row r="65" spans="1:54" s="15" customFormat="1" ht="13">
      <c r="A65" s="33"/>
      <c r="F65" s="33"/>
      <c r="G65" s="33"/>
      <c r="H65" s="33"/>
      <c r="I65" s="33"/>
      <c r="K65" s="13"/>
      <c r="L65" s="13"/>
      <c r="M65" s="13"/>
      <c r="N65" s="13"/>
      <c r="O65" s="13"/>
      <c r="P65" s="13"/>
      <c r="Q65" s="13"/>
      <c r="R65" s="284"/>
      <c r="S65" s="285"/>
      <c r="U65" s="33"/>
      <c r="Z65" s="33"/>
      <c r="AA65" s="33"/>
      <c r="AB65" s="33"/>
      <c r="AC65" s="33"/>
      <c r="AE65" s="13"/>
      <c r="AF65" s="13"/>
      <c r="AG65" s="13"/>
      <c r="AH65" s="13"/>
      <c r="AI65" s="13"/>
      <c r="AJ65" s="13"/>
      <c r="AK65" s="13"/>
      <c r="AL65" s="13"/>
      <c r="AM65" s="284"/>
      <c r="AN65" s="150">
        <f>AN64/AN66</f>
        <v>0.49282953487373538</v>
      </c>
      <c r="AO65" s="151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</row>
    <row r="66" spans="1:54" s="15" customFormat="1" ht="13.5" thickBot="1">
      <c r="K66" s="13"/>
      <c r="L66" s="13"/>
      <c r="M66" s="13"/>
      <c r="N66" s="13"/>
      <c r="O66" s="13"/>
      <c r="P66" s="13"/>
      <c r="Q66" s="13"/>
      <c r="R66" s="286" t="s">
        <v>68</v>
      </c>
      <c r="S66" s="287">
        <f>SUM(S16,S34,S45,S56,S64)</f>
        <v>4.8140215839999998</v>
      </c>
      <c r="AE66" s="13"/>
      <c r="AF66" s="13"/>
      <c r="AG66" s="13"/>
      <c r="AH66" s="13"/>
      <c r="AI66" s="288" t="s">
        <v>69</v>
      </c>
      <c r="AJ66" s="289">
        <f>AN67-AN66</f>
        <v>0.69423898996333566</v>
      </c>
      <c r="AK66" s="290">
        <f>AJ66/AN67</f>
        <v>0.14421185652152566</v>
      </c>
      <c r="AL66" s="13"/>
      <c r="AM66" s="286" t="s">
        <v>70</v>
      </c>
      <c r="AN66" s="287">
        <f>SUM(AN16,AN34,AN45,AN56,AN64)</f>
        <v>4.1197825940366641</v>
      </c>
      <c r="AO66" s="291"/>
      <c r="AQ66" s="287" t="s">
        <v>152</v>
      </c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</row>
    <row r="67" spans="1:54" s="15" customFormat="1" ht="13.5" thickBot="1">
      <c r="R67" s="292"/>
      <c r="S67" s="293"/>
      <c r="AM67" s="286" t="s">
        <v>68</v>
      </c>
      <c r="AN67" s="287">
        <f>S66</f>
        <v>4.8140215839999998</v>
      </c>
      <c r="AO67" s="18">
        <v>4.28</v>
      </c>
      <c r="AQ67" s="287">
        <f>AN67-AO67</f>
        <v>0.53402158399999955</v>
      </c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</row>
    <row r="68" spans="1:54" s="15" customFormat="1" ht="13.5" thickBot="1">
      <c r="K68" s="13"/>
      <c r="L68" s="13"/>
      <c r="M68" s="13"/>
      <c r="N68" s="13"/>
      <c r="O68" s="13"/>
      <c r="P68" s="13"/>
      <c r="Q68" s="13"/>
      <c r="R68" s="294" t="s">
        <v>71</v>
      </c>
      <c r="S68" s="289"/>
      <c r="V68" s="295"/>
      <c r="AE68" s="13"/>
      <c r="AF68" s="13"/>
      <c r="AG68" s="13"/>
      <c r="AH68" s="13"/>
      <c r="AI68" s="13"/>
      <c r="AJ68" s="13"/>
      <c r="AK68" s="13"/>
      <c r="AM68" s="288" t="s">
        <v>72</v>
      </c>
      <c r="AN68" s="296">
        <v>0.249</v>
      </c>
      <c r="AO68" s="291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</row>
    <row r="69" spans="1:54" s="15" customFormat="1" ht="13.5" thickBot="1">
      <c r="AM69" s="288" t="s">
        <v>73</v>
      </c>
      <c r="AN69" s="287">
        <f>AN70*0.1</f>
        <v>0</v>
      </c>
      <c r="AO69" s="297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</row>
    <row r="70" spans="1:54" s="15" customFormat="1" ht="13.5" thickBot="1">
      <c r="AM70" s="286" t="s">
        <v>74</v>
      </c>
      <c r="AN70" s="287"/>
      <c r="AO70" s="291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</row>
    <row r="71" spans="1:54" s="15" customFormat="1" ht="13.5" thickBot="1">
      <c r="AM71" s="288" t="s">
        <v>75</v>
      </c>
      <c r="AN71" s="296" t="e">
        <f>(AN70-(AN67+(AN67*AN68)+0.1+AN69))/AN70</f>
        <v>#DIV/0!</v>
      </c>
      <c r="AO71" s="18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</row>
    <row r="72" spans="1:54" s="15" customFormat="1" ht="13"/>
    <row r="73" spans="1:54" s="15" customFormat="1" ht="12.75" customHeight="1"/>
    <row r="74" spans="1:54" s="15" customFormat="1" ht="13"/>
    <row r="75" spans="1:54" s="15" customFormat="1" ht="13"/>
    <row r="76" spans="1:54" s="15" customFormat="1" ht="13"/>
    <row r="77" spans="1:54" s="15" customFormat="1" ht="13"/>
    <row r="78" spans="1:54" s="15" customFormat="1" ht="13"/>
    <row r="79" spans="1:54" s="15" customFormat="1" ht="13"/>
    <row r="80" spans="1:54" s="15" customFormat="1" ht="13"/>
    <row r="81" spans="41:41" s="15" customFormat="1" ht="13"/>
    <row r="82" spans="41:41" s="15" customFormat="1" ht="13"/>
    <row r="83" spans="41:41" s="15" customFormat="1" ht="13"/>
    <row r="84" spans="41:41" s="15" customFormat="1" ht="13"/>
    <row r="85" spans="41:41" s="15" customFormat="1" ht="13"/>
    <row r="86" spans="41:41" s="15" customFormat="1" ht="13"/>
    <row r="87" spans="41:41" s="15" customFormat="1" ht="13"/>
    <row r="88" spans="41:41" s="15" customFormat="1" ht="13"/>
    <row r="89" spans="41:41" s="15" customFormat="1" ht="13"/>
    <row r="90" spans="41:41" s="15" customFormat="1" ht="13"/>
    <row r="91" spans="41:41" s="15" customFormat="1" ht="13">
      <c r="AO91" s="298"/>
    </row>
    <row r="92" spans="41:41" s="15" customFormat="1" ht="13">
      <c r="AO92" s="298"/>
    </row>
    <row r="93" spans="41:41" s="15" customFormat="1" ht="13">
      <c r="AO93" s="298"/>
    </row>
    <row r="94" spans="41:41" s="15" customFormat="1" ht="13">
      <c r="AO94" s="298"/>
    </row>
    <row r="95" spans="41:41" s="15" customFormat="1" ht="13">
      <c r="AO95" s="298"/>
    </row>
    <row r="96" spans="41:41" s="15" customFormat="1" ht="13">
      <c r="AO96" s="298"/>
    </row>
    <row r="97" spans="11:41" ht="13">
      <c r="K97" s="5"/>
      <c r="L97" s="5"/>
      <c r="M97" s="5"/>
      <c r="N97" s="5"/>
      <c r="O97" s="5"/>
      <c r="P97" s="5"/>
      <c r="Q97" s="5"/>
      <c r="R97" s="5"/>
      <c r="S97" s="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298"/>
    </row>
    <row r="98" spans="11:41" ht="13">
      <c r="K98" s="5"/>
      <c r="L98" s="5"/>
      <c r="M98" s="5"/>
      <c r="N98" s="5"/>
      <c r="O98" s="5"/>
      <c r="P98" s="5"/>
      <c r="Q98" s="5"/>
      <c r="R98" s="5"/>
      <c r="S98" s="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298"/>
    </row>
    <row r="99" spans="11:41" ht="13">
      <c r="K99" s="5"/>
      <c r="L99" s="5"/>
      <c r="M99" s="5"/>
      <c r="N99" s="5"/>
      <c r="O99" s="5"/>
      <c r="P99" s="5"/>
      <c r="Q99" s="5"/>
      <c r="R99" s="5"/>
      <c r="S99" s="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298"/>
    </row>
    <row r="100" spans="11:41" ht="13">
      <c r="K100" s="5"/>
      <c r="L100" s="5"/>
      <c r="M100" s="5"/>
      <c r="N100" s="5"/>
      <c r="O100" s="5"/>
      <c r="P100" s="5"/>
      <c r="Q100" s="5"/>
      <c r="R100" s="5"/>
      <c r="S100" s="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298"/>
    </row>
    <row r="101" spans="11:41" ht="13">
      <c r="K101" s="5"/>
      <c r="L101" s="5"/>
      <c r="M101" s="5"/>
      <c r="N101" s="5"/>
      <c r="O101" s="5"/>
      <c r="P101" s="5"/>
      <c r="Q101" s="5"/>
      <c r="R101" s="5"/>
      <c r="S101" s="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298"/>
    </row>
    <row r="102" spans="11:41" ht="13">
      <c r="K102" s="5"/>
      <c r="L102" s="5"/>
      <c r="M102" s="5"/>
      <c r="N102" s="5"/>
      <c r="O102" s="5"/>
      <c r="P102" s="5"/>
      <c r="Q102" s="5"/>
      <c r="R102" s="5"/>
      <c r="S102" s="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98"/>
    </row>
    <row r="103" spans="11:41" ht="13">
      <c r="K103" s="5"/>
      <c r="L103" s="5"/>
      <c r="M103" s="5"/>
      <c r="N103" s="5"/>
      <c r="O103" s="5"/>
      <c r="P103" s="5"/>
      <c r="Q103" s="5"/>
      <c r="R103" s="5"/>
      <c r="S103" s="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298"/>
    </row>
    <row r="104" spans="11:41">
      <c r="K104" s="5"/>
      <c r="L104" s="5"/>
      <c r="M104" s="5"/>
      <c r="N104" s="5"/>
      <c r="O104" s="5"/>
      <c r="P104" s="5"/>
      <c r="Q104" s="5"/>
      <c r="R104" s="5"/>
      <c r="S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298"/>
    </row>
    <row r="105" spans="11:41">
      <c r="K105" s="5"/>
      <c r="L105" s="5"/>
      <c r="M105" s="5"/>
      <c r="N105" s="5"/>
      <c r="O105" s="5"/>
      <c r="P105" s="5"/>
      <c r="Q105" s="5"/>
      <c r="R105" s="5"/>
      <c r="S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298"/>
    </row>
    <row r="106" spans="11:41">
      <c r="K106" s="5"/>
      <c r="L106" s="5"/>
      <c r="M106" s="5"/>
      <c r="N106" s="5"/>
      <c r="O106" s="5"/>
      <c r="P106" s="5"/>
      <c r="Q106" s="5"/>
      <c r="R106" s="5"/>
      <c r="S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298"/>
    </row>
    <row r="107" spans="11:41">
      <c r="K107" s="5"/>
      <c r="L107" s="5"/>
      <c r="M107" s="5"/>
      <c r="N107" s="5"/>
      <c r="O107" s="5"/>
      <c r="P107" s="5"/>
      <c r="Q107" s="5"/>
      <c r="R107" s="5"/>
      <c r="S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298"/>
    </row>
    <row r="108" spans="11:41">
      <c r="K108" s="5"/>
      <c r="L108" s="5"/>
      <c r="M108" s="5"/>
      <c r="N108" s="5"/>
      <c r="O108" s="5"/>
      <c r="P108" s="5"/>
      <c r="Q108" s="5"/>
      <c r="R108" s="5"/>
      <c r="S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298"/>
    </row>
    <row r="109" spans="11:41">
      <c r="K109" s="5"/>
      <c r="L109" s="5"/>
      <c r="M109" s="5"/>
      <c r="N109" s="5"/>
      <c r="O109" s="5"/>
      <c r="P109" s="5"/>
      <c r="Q109" s="5"/>
      <c r="R109" s="5"/>
      <c r="S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298"/>
    </row>
    <row r="110" spans="11:41">
      <c r="K110" s="5"/>
      <c r="L110" s="5"/>
      <c r="M110" s="5"/>
      <c r="N110" s="5"/>
      <c r="O110" s="5"/>
      <c r="P110" s="5"/>
      <c r="Q110" s="5"/>
      <c r="R110" s="5"/>
      <c r="S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298"/>
    </row>
  </sheetData>
  <mergeCells count="249">
    <mergeCell ref="V63:X63"/>
    <mergeCell ref="Y63:AC63"/>
    <mergeCell ref="B60:D60"/>
    <mergeCell ref="E60:I60"/>
    <mergeCell ref="V60:X60"/>
    <mergeCell ref="Y60:AC60"/>
    <mergeCell ref="B61:D61"/>
    <mergeCell ref="E61:I61"/>
    <mergeCell ref="V61:X61"/>
    <mergeCell ref="Y61:AC61"/>
    <mergeCell ref="AD58:AE58"/>
    <mergeCell ref="B59:D59"/>
    <mergeCell ref="E59:I59"/>
    <mergeCell ref="V59:X59"/>
    <mergeCell ref="Y59:AC59"/>
    <mergeCell ref="B55:C55"/>
    <mergeCell ref="D55:E55"/>
    <mergeCell ref="F55:I55"/>
    <mergeCell ref="X55:Y55"/>
    <mergeCell ref="A58:A63"/>
    <mergeCell ref="B58:D58"/>
    <mergeCell ref="E58:I58"/>
    <mergeCell ref="J58:K58"/>
    <mergeCell ref="U58:U63"/>
    <mergeCell ref="V58:X58"/>
    <mergeCell ref="B53:C53"/>
    <mergeCell ref="D53:E53"/>
    <mergeCell ref="F53:I53"/>
    <mergeCell ref="V53:W53"/>
    <mergeCell ref="X53:Y53"/>
    <mergeCell ref="B54:C54"/>
    <mergeCell ref="D54:E54"/>
    <mergeCell ref="F54:I54"/>
    <mergeCell ref="V54:W54"/>
    <mergeCell ref="X54:Y54"/>
    <mergeCell ref="A47:A55"/>
    <mergeCell ref="Y58:AC58"/>
    <mergeCell ref="B62:D62"/>
    <mergeCell ref="E62:I62"/>
    <mergeCell ref="V62:X62"/>
    <mergeCell ref="Y62:AC62"/>
    <mergeCell ref="B63:D63"/>
    <mergeCell ref="E63:I63"/>
    <mergeCell ref="F50:I50"/>
    <mergeCell ref="V50:W50"/>
    <mergeCell ref="X50:Y50"/>
    <mergeCell ref="B51:C51"/>
    <mergeCell ref="D51:E51"/>
    <mergeCell ref="F51:I51"/>
    <mergeCell ref="V51:W51"/>
    <mergeCell ref="X51:Y51"/>
    <mergeCell ref="B52:C52"/>
    <mergeCell ref="D52:E52"/>
    <mergeCell ref="F52:I52"/>
    <mergeCell ref="V52:W52"/>
    <mergeCell ref="X52:Y52"/>
    <mergeCell ref="J47:K47"/>
    <mergeCell ref="U47:U55"/>
    <mergeCell ref="V47:W47"/>
    <mergeCell ref="X47:Y47"/>
    <mergeCell ref="Z47:AC47"/>
    <mergeCell ref="AD47:AE47"/>
    <mergeCell ref="V48:W48"/>
    <mergeCell ref="X48:Y48"/>
    <mergeCell ref="B44:C44"/>
    <mergeCell ref="D44:E44"/>
    <mergeCell ref="F44:I44"/>
    <mergeCell ref="B47:C47"/>
    <mergeCell ref="D47:E47"/>
    <mergeCell ref="F47:I47"/>
    <mergeCell ref="B48:C48"/>
    <mergeCell ref="D48:E48"/>
    <mergeCell ref="F48:I48"/>
    <mergeCell ref="B49:C49"/>
    <mergeCell ref="D49:E49"/>
    <mergeCell ref="F49:I49"/>
    <mergeCell ref="V49:W49"/>
    <mergeCell ref="X49:Y49"/>
    <mergeCell ref="B50:C50"/>
    <mergeCell ref="D50:E50"/>
    <mergeCell ref="X40:Y40"/>
    <mergeCell ref="B41:C41"/>
    <mergeCell ref="D41:E41"/>
    <mergeCell ref="F41:I41"/>
    <mergeCell ref="V41:W41"/>
    <mergeCell ref="X41:Y41"/>
    <mergeCell ref="V38:W38"/>
    <mergeCell ref="X38:Y38"/>
    <mergeCell ref="B39:C39"/>
    <mergeCell ref="D39:E39"/>
    <mergeCell ref="F39:I39"/>
    <mergeCell ref="V39:W39"/>
    <mergeCell ref="X39:Y39"/>
    <mergeCell ref="D40:E40"/>
    <mergeCell ref="F40:I40"/>
    <mergeCell ref="V40:W40"/>
    <mergeCell ref="V36:W36"/>
    <mergeCell ref="X36:Y36"/>
    <mergeCell ref="Z36:AC36"/>
    <mergeCell ref="AD36:AE36"/>
    <mergeCell ref="B37:C37"/>
    <mergeCell ref="D37:E37"/>
    <mergeCell ref="F37:I37"/>
    <mergeCell ref="V37:W37"/>
    <mergeCell ref="X37:Y37"/>
    <mergeCell ref="A36:A44"/>
    <mergeCell ref="B36:C36"/>
    <mergeCell ref="D36:E36"/>
    <mergeCell ref="F36:I36"/>
    <mergeCell ref="J36:K36"/>
    <mergeCell ref="U36:U44"/>
    <mergeCell ref="B38:C38"/>
    <mergeCell ref="D38:E38"/>
    <mergeCell ref="F38:I38"/>
    <mergeCell ref="B40:C40"/>
    <mergeCell ref="B42:C42"/>
    <mergeCell ref="D42:E42"/>
    <mergeCell ref="F42:I42"/>
    <mergeCell ref="B43:C43"/>
    <mergeCell ref="D43:E43"/>
    <mergeCell ref="F43:I43"/>
    <mergeCell ref="Z33:AC33"/>
    <mergeCell ref="V30:W30"/>
    <mergeCell ref="B31:C31"/>
    <mergeCell ref="D31:E31"/>
    <mergeCell ref="F31:I31"/>
    <mergeCell ref="V31:W31"/>
    <mergeCell ref="B32:C32"/>
    <mergeCell ref="D32:E32"/>
    <mergeCell ref="F32:I32"/>
    <mergeCell ref="V32:W32"/>
    <mergeCell ref="F27:I27"/>
    <mergeCell ref="B28:C28"/>
    <mergeCell ref="D28:E28"/>
    <mergeCell ref="F28:I28"/>
    <mergeCell ref="B33:C33"/>
    <mergeCell ref="D33:E33"/>
    <mergeCell ref="F33:I33"/>
    <mergeCell ref="V33:W33"/>
    <mergeCell ref="X33:Y33"/>
    <mergeCell ref="V26:W26"/>
    <mergeCell ref="X26:Y26"/>
    <mergeCell ref="Z26:AC26"/>
    <mergeCell ref="B25:C25"/>
    <mergeCell ref="D25:E25"/>
    <mergeCell ref="F25:I25"/>
    <mergeCell ref="V25:W25"/>
    <mergeCell ref="X25:Y25"/>
    <mergeCell ref="Z25:AC25"/>
    <mergeCell ref="V24:W24"/>
    <mergeCell ref="X24:Y24"/>
    <mergeCell ref="Z24:AC24"/>
    <mergeCell ref="D22:E22"/>
    <mergeCell ref="F22:I22"/>
    <mergeCell ref="V22:W22"/>
    <mergeCell ref="X22:Y22"/>
    <mergeCell ref="B23:C23"/>
    <mergeCell ref="D23:E23"/>
    <mergeCell ref="F23:I23"/>
    <mergeCell ref="V23:W23"/>
    <mergeCell ref="X23:Y23"/>
    <mergeCell ref="V20:W20"/>
    <mergeCell ref="X20:Y20"/>
    <mergeCell ref="Z20:AC20"/>
    <mergeCell ref="B21:C21"/>
    <mergeCell ref="D21:E21"/>
    <mergeCell ref="F21:I21"/>
    <mergeCell ref="V21:W21"/>
    <mergeCell ref="X21:Y21"/>
    <mergeCell ref="Z21:AC21"/>
    <mergeCell ref="V18:W18"/>
    <mergeCell ref="X18:Y18"/>
    <mergeCell ref="Z18:AC18"/>
    <mergeCell ref="AD18:AE18"/>
    <mergeCell ref="B19:C19"/>
    <mergeCell ref="D19:E19"/>
    <mergeCell ref="F19:I19"/>
    <mergeCell ref="V19:W19"/>
    <mergeCell ref="X19:Y19"/>
    <mergeCell ref="Z19:AC19"/>
    <mergeCell ref="A18:A33"/>
    <mergeCell ref="B18:C18"/>
    <mergeCell ref="D18:E18"/>
    <mergeCell ref="F18:I18"/>
    <mergeCell ref="J18:K18"/>
    <mergeCell ref="U18:U33"/>
    <mergeCell ref="B20:C20"/>
    <mergeCell ref="D20:E20"/>
    <mergeCell ref="F20:I20"/>
    <mergeCell ref="B22:C22"/>
    <mergeCell ref="B24:C24"/>
    <mergeCell ref="D24:E24"/>
    <mergeCell ref="F24:I24"/>
    <mergeCell ref="B26:C26"/>
    <mergeCell ref="D26:E26"/>
    <mergeCell ref="F26:I26"/>
    <mergeCell ref="B29:C29"/>
    <mergeCell ref="D29:E29"/>
    <mergeCell ref="F29:I29"/>
    <mergeCell ref="B30:C30"/>
    <mergeCell ref="D30:E30"/>
    <mergeCell ref="F30:I30"/>
    <mergeCell ref="B27:C27"/>
    <mergeCell ref="D27:E27"/>
    <mergeCell ref="Z12:AC12"/>
    <mergeCell ref="F13:I13"/>
    <mergeCell ref="Z13:AC13"/>
    <mergeCell ref="F14:I14"/>
    <mergeCell ref="Z14:AC14"/>
    <mergeCell ref="F15:I15"/>
    <mergeCell ref="Z15:AC15"/>
    <mergeCell ref="AE8:AN8"/>
    <mergeCell ref="A10:A15"/>
    <mergeCell ref="F10:I10"/>
    <mergeCell ref="P10:R10"/>
    <mergeCell ref="U10:U15"/>
    <mergeCell ref="Z10:AC10"/>
    <mergeCell ref="AK10:AM10"/>
    <mergeCell ref="F11:I11"/>
    <mergeCell ref="Z11:AC11"/>
    <mergeCell ref="F12:I12"/>
    <mergeCell ref="C7:E7"/>
    <mergeCell ref="H7:J7"/>
    <mergeCell ref="W7:Y7"/>
    <mergeCell ref="AB7:AD7"/>
    <mergeCell ref="H8:J8"/>
    <mergeCell ref="K8:S8"/>
    <mergeCell ref="AB8:AD8"/>
    <mergeCell ref="C5:E5"/>
    <mergeCell ref="H5:J5"/>
    <mergeCell ref="W5:Y5"/>
    <mergeCell ref="AB5:AD5"/>
    <mergeCell ref="H6:J6"/>
    <mergeCell ref="W6:Y6"/>
    <mergeCell ref="AB6:AD6"/>
    <mergeCell ref="C3:E3"/>
    <mergeCell ref="H3:J3"/>
    <mergeCell ref="W3:Y3"/>
    <mergeCell ref="AB3:AD3"/>
    <mergeCell ref="C4:E4"/>
    <mergeCell ref="H4:J4"/>
    <mergeCell ref="W4:Y4"/>
    <mergeCell ref="AB4:AD4"/>
    <mergeCell ref="A1:J1"/>
    <mergeCell ref="U1:AD1"/>
    <mergeCell ref="C2:E2"/>
    <mergeCell ref="H2:J2"/>
    <mergeCell ref="W2:Y2"/>
    <mergeCell ref="AB2:AD2"/>
  </mergeCells>
  <phoneticPr fontId="3" type="noConversion"/>
  <dataValidations count="2">
    <dataValidation type="list" allowBlank="1" showInputMessage="1" showErrorMessage="1" sqref="AB4:AD4 H4:J4" xr:uid="{9D83F2D9-B97E-4EFA-8180-56E7DAB8392E}">
      <formula1>$AQ$3:$AQ$8</formula1>
    </dataValidation>
    <dataValidation type="list" allowBlank="1" showInputMessage="1" showErrorMessage="1" sqref="J11:J15 AD11:AD15" xr:uid="{7CA3BA26-E1EF-4FF6-918C-9489D7AD3EB6}">
      <formula1>$AQ$11:$AQ$21</formula1>
    </dataValidation>
  </dataValidations>
  <pageMargins left="0.15748031496062992" right="0.15748031496062992" top="0.19685039370078741" bottom="0.19685039370078741" header="0.15748031496062992" footer="0.15748031496062992"/>
  <pageSetup paperSize="9" scale="58" orientation="landscape" r:id="rId1"/>
  <colBreaks count="1" manualBreakCount="1">
    <brk id="4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9</vt:i4>
      </vt:variant>
    </vt:vector>
  </HeadingPairs>
  <TitlesOfParts>
    <vt:vector size="14" baseType="lpstr">
      <vt:lpstr>DHGK-2143</vt:lpstr>
      <vt:lpstr>803841(KARIMA)</vt:lpstr>
      <vt:lpstr>803841(XS01)</vt:lpstr>
      <vt:lpstr>803841(XS01)(Neon)</vt:lpstr>
      <vt:lpstr>803871-803877</vt:lpstr>
      <vt:lpstr>'803841(KARIMA)'!Criteria</vt:lpstr>
      <vt:lpstr>'803841(XS01)'!Criteria</vt:lpstr>
      <vt:lpstr>'803841(XS01)(Neon)'!Criteria</vt:lpstr>
      <vt:lpstr>'803871-803877'!Criteria</vt:lpstr>
      <vt:lpstr>'803841(KARIMA)'!Print_Area</vt:lpstr>
      <vt:lpstr>'803841(XS01)'!Print_Area</vt:lpstr>
      <vt:lpstr>'803841(XS01)(Neon)'!Print_Area</vt:lpstr>
      <vt:lpstr>'803871-803877'!Print_Area</vt:lpstr>
      <vt:lpstr>'DHGK-2143'!Print_Area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</dc:creator>
  <cp:lastModifiedBy>Antonio</cp:lastModifiedBy>
  <cp:lastPrinted>2021-12-14T04:31:34Z</cp:lastPrinted>
  <dcterms:created xsi:type="dcterms:W3CDTF">2021-05-10T08:49:40Z</dcterms:created>
  <dcterms:modified xsi:type="dcterms:W3CDTF">2021-12-15T08:58:15Z</dcterms:modified>
</cp:coreProperties>
</file>