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Z:\DHG Sales#5\Maurices\SS22\사전원가\"/>
    </mc:Choice>
  </mc:AlternateContent>
  <xr:revisionPtr revIDLastSave="0" documentId="13_ncr:1_{02409267-0454-483B-A77E-527949CADB25}" xr6:coauthVersionLast="47" xr6:coauthVersionMax="47" xr10:uidLastSave="{00000000-0000-0000-0000-000000000000}"/>
  <bookViews>
    <workbookView xWindow="-120" yWindow="-120" windowWidth="38640" windowHeight="15840" tabRatio="910" xr2:uid="{2CFFB407-D218-41B6-AA64-D815316893B8}"/>
  </bookViews>
  <sheets>
    <sheet name="803841(KARIMA)" sheetId="3" r:id="rId1"/>
    <sheet name="803841(XS01)" sheetId="39" r:id="rId2"/>
    <sheet name="803841(XS01)(Neon)" sheetId="40" r:id="rId3"/>
    <sheet name="803871-803877" sheetId="41" r:id="rId4"/>
    <sheet name="902386(KARIMA)" sheetId="42" r:id="rId5"/>
    <sheet name="902386(XS01)" sheetId="43" r:id="rId6"/>
    <sheet name="902386(XS01)(NEON)" sheetId="44" r:id="rId7"/>
    <sheet name="902387-902388" sheetId="45" r:id="rId8"/>
    <sheet name="803840(KARIMA)" sheetId="46" r:id="rId9"/>
    <sheet name="803840(XS01)" sheetId="47" r:id="rId10"/>
    <sheet name="902360(KARIMA)" sheetId="48" r:id="rId11"/>
    <sheet name="902360(XS01)" sheetId="49" r:id="rId12"/>
    <sheet name="803842(KARIMA)" sheetId="50" r:id="rId13"/>
    <sheet name="803842(XS01)" sheetId="51" r:id="rId14"/>
    <sheet name="803855" sheetId="53" r:id="rId15"/>
    <sheet name="803860-803866" sheetId="54" r:id="rId16"/>
    <sheet name="803846(K80S2-230)" sheetId="55" r:id="rId17"/>
    <sheet name="803856(K80S2-230)(OMBRE)" sheetId="56" r:id="rId18"/>
    <sheet name="803862-68-74(K80S2-230)" sheetId="57" r:id="rId19"/>
    <sheet name="902363(K80S2-230)" sheetId="58" r:id="rId20"/>
    <sheet name="902371(K80S2-230)(OMBRE)" sheetId="59" r:id="rId21"/>
    <sheet name="902374-79-82(K80S2-230)" sheetId="60" r:id="rId22"/>
    <sheet name="803844(KARIMA)" sheetId="61" r:id="rId23"/>
    <sheet name="803844(XS01)" sheetId="62" r:id="rId24"/>
    <sheet name="803844(XS01)(NEON)" sheetId="63" r:id="rId25"/>
    <sheet name="803873" sheetId="64" r:id="rId26"/>
    <sheet name="902362(KARIMA)" sheetId="65" r:id="rId27"/>
    <sheet name="902362(XS01)" sheetId="66" r:id="rId28"/>
    <sheet name="902362(XS01)(NEON)" sheetId="68" r:id="rId29"/>
    <sheet name="902381" sheetId="67" r:id="rId30"/>
    <sheet name="803843(K80S2-230)" sheetId="69" r:id="rId31"/>
    <sheet name="803863(K80S2-230)" sheetId="70" r:id="rId32"/>
    <sheet name="803845(KARIMA)" sheetId="71" r:id="rId33"/>
    <sheet name="803845(XS01)" sheetId="72" r:id="rId34"/>
    <sheet name="803845(XS01)(NEON)" sheetId="73" r:id="rId35"/>
    <sheet name="803847(KARIMA)" sheetId="74" r:id="rId36"/>
    <sheet name="803847(XS01)" sheetId="75" r:id="rId37"/>
    <sheet name="803847(XS01)(NEON)" sheetId="76" r:id="rId38"/>
    <sheet name="803857(OMBRE)" sheetId="77" r:id="rId39"/>
    <sheet name="803864-69-75(PRINT)" sheetId="78" r:id="rId40"/>
    <sheet name="803848(KARIMA)" sheetId="79" r:id="rId41"/>
    <sheet name="803848(XS01)" sheetId="80" r:id="rId42"/>
    <sheet name="803848(XS01)(NEON)" sheetId="81" r:id="rId43"/>
    <sheet name="803858(KARIMA)(OMBRE)" sheetId="82" r:id="rId44"/>
    <sheet name="803861-67-72(PRINT)" sheetId="83" r:id="rId45"/>
    <sheet name="902364(KARIMA)" sheetId="84" r:id="rId46"/>
    <sheet name="902364(XS01)" sheetId="85" r:id="rId47"/>
    <sheet name="902364(XS01)(NEON)" sheetId="86" r:id="rId48"/>
    <sheet name="902370(KARIMA)(OMBRE)" sheetId="87" r:id="rId49"/>
    <sheet name="902373-78-80(KARIMA)(PRINT)" sheetId="88" r:id="rId50"/>
    <sheet name="803849(KARIMA)" sheetId="89" r:id="rId51"/>
    <sheet name="803849(XS01)" sheetId="90" r:id="rId52"/>
    <sheet name="803849(XS01)(NEON)" sheetId="91" r:id="rId53"/>
    <sheet name="803850(KARIMA)" sheetId="92" r:id="rId54"/>
    <sheet name="902365(KARIMA)" sheetId="93" r:id="rId55"/>
    <sheet name="803851(KARIMA)" sheetId="94" r:id="rId56"/>
    <sheet name="803851(XS01)" sheetId="95" r:id="rId57"/>
    <sheet name="803851(XS01)(NEON)" sheetId="96" r:id="rId58"/>
    <sheet name="803878(KARIMA)(PRINT)" sheetId="97" r:id="rId59"/>
    <sheet name="902366(KARIMA)" sheetId="98" r:id="rId60"/>
    <sheet name="902366(XS01)" sheetId="99" r:id="rId61"/>
    <sheet name="902366(XS01)(NEON)" sheetId="100" r:id="rId62"/>
    <sheet name="902384(KARIMA)(PRINT)" sheetId="101" r:id="rId63"/>
    <sheet name="803852(KARIMA)" sheetId="102" r:id="rId64"/>
    <sheet name="803852(XS01)" sheetId="103" r:id="rId65"/>
    <sheet name="803852(XS01)(NEON)" sheetId="104" r:id="rId66"/>
    <sheet name="803879(KARIMA)(PRINT)" sheetId="105" r:id="rId67"/>
    <sheet name="902367(KARIMA)" sheetId="106" r:id="rId68"/>
    <sheet name="902367(XS01)" sheetId="107" r:id="rId69"/>
    <sheet name="902367(XS01)(NEON)" sheetId="108" r:id="rId70"/>
    <sheet name="902385(KARIMA)(PRINT)" sheetId="109" r:id="rId71"/>
    <sheet name="803853(KARIMA)" sheetId="110" r:id="rId72"/>
    <sheet name="803859(KARIMA)(OMBRE)" sheetId="111" r:id="rId73"/>
    <sheet name="803870(KARIMA)(PRINT)" sheetId="112" r:id="rId74"/>
    <sheet name="803854(KARIMA)" sheetId="113" r:id="rId75"/>
    <sheet name="803854(XS01)" sheetId="115" r:id="rId76"/>
    <sheet name="803854(XS01)(NEON)" sheetId="117" r:id="rId77"/>
    <sheet name="803865(KARIMA)(PRINT)" sheetId="118" r:id="rId78"/>
    <sheet name="902368(KARIMA)" sheetId="114" r:id="rId79"/>
    <sheet name="902368(XS01)" sheetId="116" r:id="rId80"/>
    <sheet name="902368(XS01)(NEON)" sheetId="120" r:id="rId81"/>
    <sheet name="902376(KARIMA)(PRINT)" sheetId="121" r:id="rId82"/>
    <sheet name="Blank - Original" sheetId="1" r:id="rId83"/>
    <sheet name="example" sheetId="2" r:id="rId84"/>
    <sheet name="R.Rubber, s.thread" sheetId="37" r:id="rId85"/>
    <sheet name="CM" sheetId="38" r:id="rId86"/>
  </sheets>
  <definedNames>
    <definedName name="_xlnm._FilterDatabase" localSheetId="8" hidden="1">'803840(KARIMA)'!$AQ$3:$AQ$8</definedName>
    <definedName name="_xlnm._FilterDatabase" localSheetId="9" hidden="1">'803840(XS01)'!$AQ$3:$AQ$8</definedName>
    <definedName name="_xlnm._FilterDatabase" localSheetId="0" hidden="1">'803841(KARIMA)'!$AQ$3:$AQ$8</definedName>
    <definedName name="_xlnm._FilterDatabase" localSheetId="1" hidden="1">'803841(XS01)'!$AQ$3:$AQ$8</definedName>
    <definedName name="_xlnm._FilterDatabase" localSheetId="2" hidden="1">'803841(XS01)(Neon)'!$AQ$3:$AQ$8</definedName>
    <definedName name="_xlnm._FilterDatabase" localSheetId="12" hidden="1">'803842(KARIMA)'!$AQ$3:$AQ$8</definedName>
    <definedName name="_xlnm._FilterDatabase" localSheetId="13" hidden="1">'803842(XS01)'!$AQ$3:$AQ$8</definedName>
    <definedName name="_xlnm._FilterDatabase" localSheetId="30" hidden="1">'803843(K80S2-230)'!$AQ$3:$AQ$8</definedName>
    <definedName name="_xlnm._FilterDatabase" localSheetId="22" hidden="1">'803844(KARIMA)'!$AQ$3:$AQ$8</definedName>
    <definedName name="_xlnm._FilterDatabase" localSheetId="23" hidden="1">'803844(XS01)'!$AQ$3:$AQ$8</definedName>
    <definedName name="_xlnm._FilterDatabase" localSheetId="24" hidden="1">'803844(XS01)(NEON)'!$AQ$3:$AQ$8</definedName>
    <definedName name="_xlnm._FilterDatabase" localSheetId="32" hidden="1">'803845(KARIMA)'!$AQ$3:$AQ$8</definedName>
    <definedName name="_xlnm._FilterDatabase" localSheetId="33" hidden="1">'803845(XS01)'!$AQ$3:$AQ$8</definedName>
    <definedName name="_xlnm._FilterDatabase" localSheetId="34" hidden="1">'803845(XS01)(NEON)'!$AQ$3:$AQ$8</definedName>
    <definedName name="_xlnm._FilterDatabase" localSheetId="16" hidden="1">'803846(K80S2-230)'!$AQ$3:$AQ$8</definedName>
    <definedName name="_xlnm._FilterDatabase" localSheetId="35" hidden="1">'803847(KARIMA)'!$AQ$3:$AQ$8</definedName>
    <definedName name="_xlnm._FilterDatabase" localSheetId="36" hidden="1">'803847(XS01)'!$AQ$3:$AQ$8</definedName>
    <definedName name="_xlnm._FilterDatabase" localSheetId="37" hidden="1">'803847(XS01)(NEON)'!$AQ$3:$AQ$8</definedName>
    <definedName name="_xlnm._FilterDatabase" localSheetId="40" hidden="1">'803848(KARIMA)'!$AQ$3:$AQ$8</definedName>
    <definedName name="_xlnm._FilterDatabase" localSheetId="41" hidden="1">'803848(XS01)'!$AQ$3:$AQ$8</definedName>
    <definedName name="_xlnm._FilterDatabase" localSheetId="42" hidden="1">'803848(XS01)(NEON)'!$AQ$3:$AQ$8</definedName>
    <definedName name="_xlnm._FilterDatabase" localSheetId="50" hidden="1">'803849(KARIMA)'!$AQ$3:$AQ$8</definedName>
    <definedName name="_xlnm._FilterDatabase" localSheetId="51" hidden="1">'803849(XS01)'!$AQ$3:$AQ$8</definedName>
    <definedName name="_xlnm._FilterDatabase" localSheetId="52" hidden="1">'803849(XS01)(NEON)'!$AQ$3:$AQ$8</definedName>
    <definedName name="_xlnm._FilterDatabase" localSheetId="53" hidden="1">'803850(KARIMA)'!$AQ$3:$AQ$8</definedName>
    <definedName name="_xlnm._FilterDatabase" localSheetId="55" hidden="1">'803851(KARIMA)'!$AQ$3:$AQ$8</definedName>
    <definedName name="_xlnm._FilterDatabase" localSheetId="56" hidden="1">'803851(XS01)'!$AQ$3:$AQ$8</definedName>
    <definedName name="_xlnm._FilterDatabase" localSheetId="57" hidden="1">'803851(XS01)(NEON)'!$AQ$3:$AQ$8</definedName>
    <definedName name="_xlnm._FilterDatabase" localSheetId="63" hidden="1">'803852(KARIMA)'!$AQ$3:$AQ$8</definedName>
    <definedName name="_xlnm._FilterDatabase" localSheetId="64" hidden="1">'803852(XS01)'!$AQ$3:$AQ$8</definedName>
    <definedName name="_xlnm._FilterDatabase" localSheetId="65" hidden="1">'803852(XS01)(NEON)'!$AQ$3:$AQ$8</definedName>
    <definedName name="_xlnm._FilterDatabase" localSheetId="71" hidden="1">'803853(KARIMA)'!$AQ$3:$AQ$8</definedName>
    <definedName name="_xlnm._FilterDatabase" localSheetId="74" hidden="1">'803854(KARIMA)'!$AQ$3:$AQ$8</definedName>
    <definedName name="_xlnm._FilterDatabase" localSheetId="75" hidden="1">'803854(XS01)'!$AQ$3:$AQ$8</definedName>
    <definedName name="_xlnm._FilterDatabase" localSheetId="76" hidden="1">'803854(XS01)(NEON)'!$AQ$3:$AQ$8</definedName>
    <definedName name="_xlnm._FilterDatabase" localSheetId="14" hidden="1">'803855'!$AQ$3:$AQ$8</definedName>
    <definedName name="_xlnm._FilterDatabase" localSheetId="17" hidden="1">'803856(K80S2-230)(OMBRE)'!$AQ$3:$AQ$8</definedName>
    <definedName name="_xlnm._FilterDatabase" localSheetId="38" hidden="1">'803857(OMBRE)'!$AQ$3:$AQ$8</definedName>
    <definedName name="_xlnm._FilterDatabase" localSheetId="43" hidden="1">'803858(KARIMA)(OMBRE)'!$AQ$3:$AQ$8</definedName>
    <definedName name="_xlnm._FilterDatabase" localSheetId="72" hidden="1">'803859(KARIMA)(OMBRE)'!$AQ$3:$AQ$8</definedName>
    <definedName name="_xlnm._FilterDatabase" localSheetId="15" hidden="1">'803860-803866'!$AQ$3:$AQ$8</definedName>
    <definedName name="_xlnm._FilterDatabase" localSheetId="44" hidden="1">'803861-67-72(PRINT)'!$AQ$3:$AQ$8</definedName>
    <definedName name="_xlnm._FilterDatabase" localSheetId="18" hidden="1">'803862-68-74(K80S2-230)'!$AQ$3:$AQ$8</definedName>
    <definedName name="_xlnm._FilterDatabase" localSheetId="31" hidden="1">'803863(K80S2-230)'!$AQ$3:$AQ$8</definedName>
    <definedName name="_xlnm._FilterDatabase" localSheetId="39" hidden="1">'803864-69-75(PRINT)'!$AQ$3:$AQ$8</definedName>
    <definedName name="_xlnm._FilterDatabase" localSheetId="77" hidden="1">'803865(KARIMA)(PRINT)'!$AQ$3:$AQ$8</definedName>
    <definedName name="_xlnm._FilterDatabase" localSheetId="73" hidden="1">'803870(KARIMA)(PRINT)'!$AQ$3:$AQ$8</definedName>
    <definedName name="_xlnm._FilterDatabase" localSheetId="3" hidden="1">'803871-803877'!$AQ$3:$AQ$8</definedName>
    <definedName name="_xlnm._FilterDatabase" localSheetId="25" hidden="1">'803873'!$AQ$3:$AQ$8</definedName>
    <definedName name="_xlnm._FilterDatabase" localSheetId="58" hidden="1">'803878(KARIMA)(PRINT)'!$AQ$3:$AQ$8</definedName>
    <definedName name="_xlnm._FilterDatabase" localSheetId="66" hidden="1">'803879(KARIMA)(PRINT)'!$AQ$3:$AQ$8</definedName>
    <definedName name="_xlnm._FilterDatabase" localSheetId="10" hidden="1">'902360(KARIMA)'!$AQ$3:$AQ$8</definedName>
    <definedName name="_xlnm._FilterDatabase" localSheetId="11" hidden="1">'902360(XS01)'!$AQ$3:$AQ$8</definedName>
    <definedName name="_xlnm._FilterDatabase" localSheetId="26" hidden="1">'902362(KARIMA)'!$AQ$3:$AQ$8</definedName>
    <definedName name="_xlnm._FilterDatabase" localSheetId="27" hidden="1">'902362(XS01)'!$AQ$3:$AQ$8</definedName>
    <definedName name="_xlnm._FilterDatabase" localSheetId="28" hidden="1">'902362(XS01)(NEON)'!$AQ$3:$AQ$8</definedName>
    <definedName name="_xlnm._FilterDatabase" localSheetId="19" hidden="1">'902363(K80S2-230)'!$AQ$3:$AQ$8</definedName>
    <definedName name="_xlnm._FilterDatabase" localSheetId="45" hidden="1">'902364(KARIMA)'!$AQ$3:$AQ$8</definedName>
    <definedName name="_xlnm._FilterDatabase" localSheetId="46" hidden="1">'902364(XS01)'!$AQ$3:$AQ$8</definedName>
    <definedName name="_xlnm._FilterDatabase" localSheetId="47" hidden="1">'902364(XS01)(NEON)'!$AQ$3:$AQ$8</definedName>
    <definedName name="_xlnm._FilterDatabase" localSheetId="54" hidden="1">'902365(KARIMA)'!$AQ$3:$AQ$8</definedName>
    <definedName name="_xlnm._FilterDatabase" localSheetId="59" hidden="1">'902366(KARIMA)'!$AQ$3:$AQ$8</definedName>
    <definedName name="_xlnm._FilterDatabase" localSheetId="60" hidden="1">'902366(XS01)'!$AQ$3:$AQ$8</definedName>
    <definedName name="_xlnm._FilterDatabase" localSheetId="61" hidden="1">'902366(XS01)(NEON)'!$AQ$3:$AQ$8</definedName>
    <definedName name="_xlnm._FilterDatabase" localSheetId="67" hidden="1">'902367(KARIMA)'!$AQ$3:$AQ$8</definedName>
    <definedName name="_xlnm._FilterDatabase" localSheetId="68" hidden="1">'902367(XS01)'!$AQ$3:$AQ$8</definedName>
    <definedName name="_xlnm._FilterDatabase" localSheetId="69" hidden="1">'902367(XS01)(NEON)'!$AQ$3:$AQ$8</definedName>
    <definedName name="_xlnm._FilterDatabase" localSheetId="78" hidden="1">'902368(KARIMA)'!$AQ$3:$AQ$8</definedName>
    <definedName name="_xlnm._FilterDatabase" localSheetId="79" hidden="1">'902368(XS01)'!$AQ$3:$AQ$8</definedName>
    <definedName name="_xlnm._FilterDatabase" localSheetId="80" hidden="1">'902368(XS01)(NEON)'!$AQ$3:$AQ$8</definedName>
    <definedName name="_xlnm._FilterDatabase" localSheetId="48" hidden="1">'902370(KARIMA)(OMBRE)'!$AQ$3:$AQ$8</definedName>
    <definedName name="_xlnm._FilterDatabase" localSheetId="20" hidden="1">'902371(K80S2-230)(OMBRE)'!$AQ$3:$AQ$8</definedName>
    <definedName name="_xlnm._FilterDatabase" localSheetId="49" hidden="1">'902373-78-80(KARIMA)(PRINT)'!$AQ$3:$AQ$8</definedName>
    <definedName name="_xlnm._FilterDatabase" localSheetId="21" hidden="1">'902374-79-82(K80S2-230)'!$AQ$3:$AQ$8</definedName>
    <definedName name="_xlnm._FilterDatabase" localSheetId="81" hidden="1">'902376(KARIMA)(PRINT)'!$AQ$3:$AQ$8</definedName>
    <definedName name="_xlnm._FilterDatabase" localSheetId="29" hidden="1">'902381'!$AQ$3:$AQ$8</definedName>
    <definedName name="_xlnm._FilterDatabase" localSheetId="62" hidden="1">'902384(KARIMA)(PRINT)'!$AQ$3:$AQ$8</definedName>
    <definedName name="_xlnm._FilterDatabase" localSheetId="70" hidden="1">'902385(KARIMA)(PRINT)'!$AQ$3:$AQ$8</definedName>
    <definedName name="_xlnm._FilterDatabase" localSheetId="4" hidden="1">'902386(KARIMA)'!$AQ$3:$AQ$8</definedName>
    <definedName name="_xlnm._FilterDatabase" localSheetId="5" hidden="1">'902386(XS01)'!$AQ$3:$AQ$8</definedName>
    <definedName name="_xlnm._FilterDatabase" localSheetId="6" hidden="1">'902386(XS01)(NEON)'!$AQ$3:$AQ$8</definedName>
    <definedName name="_xlnm._FilterDatabase" localSheetId="7" hidden="1">'902387-902388'!$AQ$3:$AQ$8</definedName>
    <definedName name="_xlnm._FilterDatabase" localSheetId="82" hidden="1">'Blank - Original'!$AP$3:$AP$8</definedName>
    <definedName name="_xlnm._FilterDatabase" localSheetId="83" hidden="1">example!$AP$3:$AP$8</definedName>
    <definedName name="_xlnm.Criteria" localSheetId="8">'803840(KARIMA)'!$AQ$3:$AQ$8</definedName>
    <definedName name="_xlnm.Criteria" localSheetId="9">'803840(XS01)'!$AQ$3:$AQ$8</definedName>
    <definedName name="_xlnm.Criteria" localSheetId="0">'803841(KARIMA)'!$AQ$3:$AQ$8</definedName>
    <definedName name="_xlnm.Criteria" localSheetId="1">'803841(XS01)'!$AQ$3:$AQ$8</definedName>
    <definedName name="_xlnm.Criteria" localSheetId="2">'803841(XS01)(Neon)'!$AQ$3:$AQ$8</definedName>
    <definedName name="_xlnm.Criteria" localSheetId="12">'803842(KARIMA)'!$AQ$3:$AQ$8</definedName>
    <definedName name="_xlnm.Criteria" localSheetId="13">'803842(XS01)'!$AQ$3:$AQ$8</definedName>
    <definedName name="_xlnm.Criteria" localSheetId="30">'803843(K80S2-230)'!$AQ$3:$AQ$8</definedName>
    <definedName name="_xlnm.Criteria" localSheetId="22">'803844(KARIMA)'!$AQ$3:$AQ$8</definedName>
    <definedName name="_xlnm.Criteria" localSheetId="23">'803844(XS01)'!$AQ$3:$AQ$8</definedName>
    <definedName name="_xlnm.Criteria" localSheetId="24">'803844(XS01)(NEON)'!$AQ$3:$AQ$8</definedName>
    <definedName name="_xlnm.Criteria" localSheetId="32">'803845(KARIMA)'!$AQ$3:$AQ$8</definedName>
    <definedName name="_xlnm.Criteria" localSheetId="33">'803845(XS01)'!$AQ$3:$AQ$8</definedName>
    <definedName name="_xlnm.Criteria" localSheetId="34">'803845(XS01)(NEON)'!$AQ$3:$AQ$8</definedName>
    <definedName name="_xlnm.Criteria" localSheetId="16">'803846(K80S2-230)'!$AQ$3:$AQ$8</definedName>
    <definedName name="_xlnm.Criteria" localSheetId="35">'803847(KARIMA)'!$AQ$3:$AQ$8</definedName>
    <definedName name="_xlnm.Criteria" localSheetId="36">'803847(XS01)'!$AQ$3:$AQ$8</definedName>
    <definedName name="_xlnm.Criteria" localSheetId="37">'803847(XS01)(NEON)'!$AQ$3:$AQ$8</definedName>
    <definedName name="_xlnm.Criteria" localSheetId="40">'803848(KARIMA)'!$AQ$3:$AQ$8</definedName>
    <definedName name="_xlnm.Criteria" localSheetId="41">'803848(XS01)'!$AQ$3:$AQ$8</definedName>
    <definedName name="_xlnm.Criteria" localSheetId="42">'803848(XS01)(NEON)'!$AQ$3:$AQ$8</definedName>
    <definedName name="_xlnm.Criteria" localSheetId="50">'803849(KARIMA)'!$AQ$3:$AQ$8</definedName>
    <definedName name="_xlnm.Criteria" localSheetId="51">'803849(XS01)'!$AQ$3:$AQ$8</definedName>
    <definedName name="_xlnm.Criteria" localSheetId="52">'803849(XS01)(NEON)'!$AQ$3:$AQ$8</definedName>
    <definedName name="_xlnm.Criteria" localSheetId="53">'803850(KARIMA)'!$AQ$3:$AQ$8</definedName>
    <definedName name="_xlnm.Criteria" localSheetId="55">'803851(KARIMA)'!$AQ$3:$AQ$8</definedName>
    <definedName name="_xlnm.Criteria" localSheetId="56">'803851(XS01)'!$AQ$3:$AQ$8</definedName>
    <definedName name="_xlnm.Criteria" localSheetId="57">'803851(XS01)(NEON)'!$AQ$3:$AQ$8</definedName>
    <definedName name="_xlnm.Criteria" localSheetId="63">'803852(KARIMA)'!$AQ$3:$AQ$8</definedName>
    <definedName name="_xlnm.Criteria" localSheetId="64">'803852(XS01)'!$AQ$3:$AQ$8</definedName>
    <definedName name="_xlnm.Criteria" localSheetId="65">'803852(XS01)(NEON)'!$AQ$3:$AQ$8</definedName>
    <definedName name="_xlnm.Criteria" localSheetId="71">'803853(KARIMA)'!$AQ$3:$AQ$8</definedName>
    <definedName name="_xlnm.Criteria" localSheetId="74">'803854(KARIMA)'!$AQ$3:$AQ$8</definedName>
    <definedName name="_xlnm.Criteria" localSheetId="75">'803854(XS01)'!$AQ$3:$AQ$8</definedName>
    <definedName name="_xlnm.Criteria" localSheetId="76">'803854(XS01)(NEON)'!$AQ$3:$AQ$8</definedName>
    <definedName name="_xlnm.Criteria" localSheetId="14">'803855'!$AQ$3:$AQ$8</definedName>
    <definedName name="_xlnm.Criteria" localSheetId="17">'803856(K80S2-230)(OMBRE)'!$AQ$3:$AQ$8</definedName>
    <definedName name="_xlnm.Criteria" localSheetId="38">'803857(OMBRE)'!$AQ$3:$AQ$8</definedName>
    <definedName name="_xlnm.Criteria" localSheetId="43">'803858(KARIMA)(OMBRE)'!$AQ$3:$AQ$8</definedName>
    <definedName name="_xlnm.Criteria" localSheetId="72">'803859(KARIMA)(OMBRE)'!$AQ$3:$AQ$8</definedName>
    <definedName name="_xlnm.Criteria" localSheetId="15">'803860-803866'!$AQ$3:$AQ$8</definedName>
    <definedName name="_xlnm.Criteria" localSheetId="44">'803861-67-72(PRINT)'!$AQ$3:$AQ$8</definedName>
    <definedName name="_xlnm.Criteria" localSheetId="18">'803862-68-74(K80S2-230)'!$AQ$3:$AQ$8</definedName>
    <definedName name="_xlnm.Criteria" localSheetId="31">'803863(K80S2-230)'!$AQ$3:$AQ$8</definedName>
    <definedName name="_xlnm.Criteria" localSheetId="39">'803864-69-75(PRINT)'!$AQ$3:$AQ$8</definedName>
    <definedName name="_xlnm.Criteria" localSheetId="77">'803865(KARIMA)(PRINT)'!$AQ$3:$AQ$8</definedName>
    <definedName name="_xlnm.Criteria" localSheetId="73">'803870(KARIMA)(PRINT)'!$AQ$3:$AQ$8</definedName>
    <definedName name="_xlnm.Criteria" localSheetId="3">'803871-803877'!$AQ$3:$AQ$8</definedName>
    <definedName name="_xlnm.Criteria" localSheetId="25">'803873'!$AQ$3:$AQ$8</definedName>
    <definedName name="_xlnm.Criteria" localSheetId="58">'803878(KARIMA)(PRINT)'!$AQ$3:$AQ$8</definedName>
    <definedName name="_xlnm.Criteria" localSheetId="66">'803879(KARIMA)(PRINT)'!$AQ$3:$AQ$8</definedName>
    <definedName name="_xlnm.Criteria" localSheetId="10">'902360(KARIMA)'!$AQ$3:$AQ$8</definedName>
    <definedName name="_xlnm.Criteria" localSheetId="11">'902360(XS01)'!$AQ$3:$AQ$8</definedName>
    <definedName name="_xlnm.Criteria" localSheetId="26">'902362(KARIMA)'!$AQ$3:$AQ$8</definedName>
    <definedName name="_xlnm.Criteria" localSheetId="27">'902362(XS01)'!$AQ$3:$AQ$8</definedName>
    <definedName name="_xlnm.Criteria" localSheetId="28">'902362(XS01)(NEON)'!$AQ$3:$AQ$8</definedName>
    <definedName name="_xlnm.Criteria" localSheetId="19">'902363(K80S2-230)'!$AQ$3:$AQ$8</definedName>
    <definedName name="_xlnm.Criteria" localSheetId="45">'902364(KARIMA)'!$AQ$3:$AQ$8</definedName>
    <definedName name="_xlnm.Criteria" localSheetId="46">'902364(XS01)'!$AQ$3:$AQ$8</definedName>
    <definedName name="_xlnm.Criteria" localSheetId="47">'902364(XS01)(NEON)'!$AQ$3:$AQ$8</definedName>
    <definedName name="_xlnm.Criteria" localSheetId="54">'902365(KARIMA)'!$AQ$3:$AQ$8</definedName>
    <definedName name="_xlnm.Criteria" localSheetId="59">'902366(KARIMA)'!$AQ$3:$AQ$8</definedName>
    <definedName name="_xlnm.Criteria" localSheetId="60">'902366(XS01)'!$AQ$3:$AQ$8</definedName>
    <definedName name="_xlnm.Criteria" localSheetId="61">'902366(XS01)(NEON)'!$AQ$3:$AQ$8</definedName>
    <definedName name="_xlnm.Criteria" localSheetId="67">'902367(KARIMA)'!$AQ$3:$AQ$8</definedName>
    <definedName name="_xlnm.Criteria" localSheetId="68">'902367(XS01)'!$AQ$3:$AQ$8</definedName>
    <definedName name="_xlnm.Criteria" localSheetId="69">'902367(XS01)(NEON)'!$AQ$3:$AQ$8</definedName>
    <definedName name="_xlnm.Criteria" localSheetId="78">'902368(KARIMA)'!$AQ$3:$AQ$8</definedName>
    <definedName name="_xlnm.Criteria" localSheetId="79">'902368(XS01)'!$AQ$3:$AQ$8</definedName>
    <definedName name="_xlnm.Criteria" localSheetId="80">'902368(XS01)(NEON)'!$AQ$3:$AQ$8</definedName>
    <definedName name="_xlnm.Criteria" localSheetId="48">'902370(KARIMA)(OMBRE)'!$AQ$3:$AQ$8</definedName>
    <definedName name="_xlnm.Criteria" localSheetId="20">'902371(K80S2-230)(OMBRE)'!$AQ$3:$AQ$8</definedName>
    <definedName name="_xlnm.Criteria" localSheetId="49">'902373-78-80(KARIMA)(PRINT)'!$AQ$3:$AQ$8</definedName>
    <definedName name="_xlnm.Criteria" localSheetId="21">'902374-79-82(K80S2-230)'!$AQ$3:$AQ$8</definedName>
    <definedName name="_xlnm.Criteria" localSheetId="81">'902376(KARIMA)(PRINT)'!$AQ$3:$AQ$8</definedName>
    <definedName name="_xlnm.Criteria" localSheetId="29">'902381'!$AQ$3:$AQ$8</definedName>
    <definedName name="_xlnm.Criteria" localSheetId="62">'902384(KARIMA)(PRINT)'!$AQ$3:$AQ$8</definedName>
    <definedName name="_xlnm.Criteria" localSheetId="70">'902385(KARIMA)(PRINT)'!$AQ$3:$AQ$8</definedName>
    <definedName name="_xlnm.Criteria" localSheetId="4">'902386(KARIMA)'!$AQ$3:$AQ$8</definedName>
    <definedName name="_xlnm.Criteria" localSheetId="5">'902386(XS01)'!$AQ$3:$AQ$8</definedName>
    <definedName name="_xlnm.Criteria" localSheetId="6">'902386(XS01)(NEON)'!$AQ$3:$AQ$8</definedName>
    <definedName name="_xlnm.Criteria" localSheetId="7">'902387-902388'!$AQ$3:$AQ$8</definedName>
    <definedName name="_xlnm.Criteria" localSheetId="82">'Blank - Original'!$AP$3:$AP$8</definedName>
    <definedName name="_xlnm.Criteria" localSheetId="83">example!$AP$3:$AP$8</definedName>
    <definedName name="_xlnm.Print_Area" localSheetId="8">'803840(KARIMA)'!$A$1:$AN$77</definedName>
    <definedName name="_xlnm.Print_Area" localSheetId="9">'803840(XS01)'!$A$1:$AN$77</definedName>
    <definedName name="_xlnm.Print_Area" localSheetId="0">'803841(KARIMA)'!$A$1:$AN$71</definedName>
    <definedName name="_xlnm.Print_Area" localSheetId="1">'803841(XS01)'!$A$1:$AN$71</definedName>
    <definedName name="_xlnm.Print_Area" localSheetId="2">'803841(XS01)(Neon)'!$A$1:$AN$71</definedName>
    <definedName name="_xlnm.Print_Area" localSheetId="12">'803842(KARIMA)'!$A$1:$AN$77</definedName>
    <definedName name="_xlnm.Print_Area" localSheetId="13">'803842(XS01)'!$A$1:$AN$77</definedName>
    <definedName name="_xlnm.Print_Area" localSheetId="30">'803843(K80S2-230)'!$A$1:$AN$77</definedName>
    <definedName name="_xlnm.Print_Area" localSheetId="22">'803844(KARIMA)'!$A$1:$AN$77</definedName>
    <definedName name="_xlnm.Print_Area" localSheetId="23">'803844(XS01)'!$A$1:$AN$77</definedName>
    <definedName name="_xlnm.Print_Area" localSheetId="24">'803844(XS01)(NEON)'!$A$1:$AN$77</definedName>
    <definedName name="_xlnm.Print_Area" localSheetId="32">'803845(KARIMA)'!$A$1:$AN$77</definedName>
    <definedName name="_xlnm.Print_Area" localSheetId="33">'803845(XS01)'!$A$1:$AN$77</definedName>
    <definedName name="_xlnm.Print_Area" localSheetId="34">'803845(XS01)(NEON)'!$A$1:$AN$77</definedName>
    <definedName name="_xlnm.Print_Area" localSheetId="16">'803846(K80S2-230)'!$A$1:$AN$77</definedName>
    <definedName name="_xlnm.Print_Area" localSheetId="35">'803847(KARIMA)'!$A$1:$AN$77</definedName>
    <definedName name="_xlnm.Print_Area" localSheetId="36">'803847(XS01)'!$A$1:$AN$77</definedName>
    <definedName name="_xlnm.Print_Area" localSheetId="37">'803847(XS01)(NEON)'!$A$1:$AN$77</definedName>
    <definedName name="_xlnm.Print_Area" localSheetId="40">'803848(KARIMA)'!$A$1:$AN$77</definedName>
    <definedName name="_xlnm.Print_Area" localSheetId="41">'803848(XS01)'!$A$1:$AN$77</definedName>
    <definedName name="_xlnm.Print_Area" localSheetId="42">'803848(XS01)(NEON)'!$A$1:$AN$77</definedName>
    <definedName name="_xlnm.Print_Area" localSheetId="50">'803849(KARIMA)'!$A$1:$AN$77</definedName>
    <definedName name="_xlnm.Print_Area" localSheetId="51">'803849(XS01)'!$A$1:$AN$77</definedName>
    <definedName name="_xlnm.Print_Area" localSheetId="52">'803849(XS01)(NEON)'!$A$1:$AN$77</definedName>
    <definedName name="_xlnm.Print_Area" localSheetId="53">'803850(KARIMA)'!$A$1:$AN$77</definedName>
    <definedName name="_xlnm.Print_Area" localSheetId="55">'803851(KARIMA)'!$A$1:$AN$77</definedName>
    <definedName name="_xlnm.Print_Area" localSheetId="56">'803851(XS01)'!$A$1:$AN$77</definedName>
    <definedName name="_xlnm.Print_Area" localSheetId="57">'803851(XS01)(NEON)'!$A$1:$AN$77</definedName>
    <definedName name="_xlnm.Print_Area" localSheetId="63">'803852(KARIMA)'!$A$1:$AN$77</definedName>
    <definedName name="_xlnm.Print_Area" localSheetId="64">'803852(XS01)'!$A$1:$AN$77</definedName>
    <definedName name="_xlnm.Print_Area" localSheetId="65">'803852(XS01)(NEON)'!$A$1:$AN$77</definedName>
    <definedName name="_xlnm.Print_Area" localSheetId="71">'803853(KARIMA)'!$A$1:$AN$77</definedName>
    <definedName name="_xlnm.Print_Area" localSheetId="74">'803854(KARIMA)'!$A$1:$AN$79</definedName>
    <definedName name="_xlnm.Print_Area" localSheetId="75">'803854(XS01)'!$A$1:$AN$79</definedName>
    <definedName name="_xlnm.Print_Area" localSheetId="76">'803854(XS01)(NEON)'!$A$1:$AN$79</definedName>
    <definedName name="_xlnm.Print_Area" localSheetId="14">'803855'!$A$1:$AN$77</definedName>
    <definedName name="_xlnm.Print_Area" localSheetId="17">'803856(K80S2-230)(OMBRE)'!$A$1:$AN$77</definedName>
    <definedName name="_xlnm.Print_Area" localSheetId="38">'803857(OMBRE)'!$A$1:$AN$78</definedName>
    <definedName name="_xlnm.Print_Area" localSheetId="43">'803858(KARIMA)(OMBRE)'!$A$1:$AN$77</definedName>
    <definedName name="_xlnm.Print_Area" localSheetId="72">'803859(KARIMA)(OMBRE)'!$A$1:$AN$77</definedName>
    <definedName name="_xlnm.Print_Area" localSheetId="15">'803860-803866'!$A$1:$AN$77</definedName>
    <definedName name="_xlnm.Print_Area" localSheetId="44">'803861-67-72(PRINT)'!$A$1:$AN$77</definedName>
    <definedName name="_xlnm.Print_Area" localSheetId="18">'803862-68-74(K80S2-230)'!$A$1:$AN$77</definedName>
    <definedName name="_xlnm.Print_Area" localSheetId="31">'803863(K80S2-230)'!$A$1:$AN$77</definedName>
    <definedName name="_xlnm.Print_Area" localSheetId="39">'803864-69-75(PRINT)'!$A$1:$AN$78</definedName>
    <definedName name="_xlnm.Print_Area" localSheetId="77">'803865(KARIMA)(PRINT)'!$A$1:$AN$79</definedName>
    <definedName name="_xlnm.Print_Area" localSheetId="73">'803870(KARIMA)(PRINT)'!$A$1:$AN$77</definedName>
    <definedName name="_xlnm.Print_Area" localSheetId="3">'803871-803877'!$A$1:$AN$71</definedName>
    <definedName name="_xlnm.Print_Area" localSheetId="25">'803873'!$A$1:$AN$77</definedName>
    <definedName name="_xlnm.Print_Area" localSheetId="58">'803878(KARIMA)(PRINT)'!$A$1:$AN$77</definedName>
    <definedName name="_xlnm.Print_Area" localSheetId="66">'803879(KARIMA)(PRINT)'!$A$1:$AN$77</definedName>
    <definedName name="_xlnm.Print_Area" localSheetId="10">'902360(KARIMA)'!$A$1:$AN$77</definedName>
    <definedName name="_xlnm.Print_Area" localSheetId="11">'902360(XS01)'!$A$1:$AN$77</definedName>
    <definedName name="_xlnm.Print_Area" localSheetId="26">'902362(KARIMA)'!$A$1:$AN$77</definedName>
    <definedName name="_xlnm.Print_Area" localSheetId="27">'902362(XS01)'!$A$1:$AN$77</definedName>
    <definedName name="_xlnm.Print_Area" localSheetId="28">'902362(XS01)(NEON)'!$A$1:$AN$77</definedName>
    <definedName name="_xlnm.Print_Area" localSheetId="19">'902363(K80S2-230)'!$A$1:$AN$77</definedName>
    <definedName name="_xlnm.Print_Area" localSheetId="45">'902364(KARIMA)'!$A$1:$AN$77</definedName>
    <definedName name="_xlnm.Print_Area" localSheetId="46">'902364(XS01)'!$A$1:$AN$77</definedName>
    <definedName name="_xlnm.Print_Area" localSheetId="47">'902364(XS01)(NEON)'!$A$1:$AN$77</definedName>
    <definedName name="_xlnm.Print_Area" localSheetId="54">'902365(KARIMA)'!$A$1:$AN$77</definedName>
    <definedName name="_xlnm.Print_Area" localSheetId="59">'902366(KARIMA)'!$A$1:$AN$77</definedName>
    <definedName name="_xlnm.Print_Area" localSheetId="60">'902366(XS01)'!$A$1:$AN$77</definedName>
    <definedName name="_xlnm.Print_Area" localSheetId="61">'902366(XS01)(NEON)'!$A$1:$AN$77</definedName>
    <definedName name="_xlnm.Print_Area" localSheetId="67">'902367(KARIMA)'!$A$1:$AN$77</definedName>
    <definedName name="_xlnm.Print_Area" localSheetId="68">'902367(XS01)'!$A$1:$AN$77</definedName>
    <definedName name="_xlnm.Print_Area" localSheetId="69">'902367(XS01)(NEON)'!$A$1:$AN$77</definedName>
    <definedName name="_xlnm.Print_Area" localSheetId="78">'902368(KARIMA)'!$A$1:$AN$79</definedName>
    <definedName name="_xlnm.Print_Area" localSheetId="79">'902368(XS01)'!$A$1:$AN$79</definedName>
    <definedName name="_xlnm.Print_Area" localSheetId="80">'902368(XS01)(NEON)'!$A$1:$AN$79</definedName>
    <definedName name="_xlnm.Print_Area" localSheetId="48">'902370(KARIMA)(OMBRE)'!$A$1:$AN$77</definedName>
    <definedName name="_xlnm.Print_Area" localSheetId="20">'902371(K80S2-230)(OMBRE)'!$A$1:$AN$77</definedName>
    <definedName name="_xlnm.Print_Area" localSheetId="49">'902373-78-80(KARIMA)(PRINT)'!$A$1:$AN$77</definedName>
    <definedName name="_xlnm.Print_Area" localSheetId="21">'902374-79-82(K80S2-230)'!$A$1:$AN$77</definedName>
    <definedName name="_xlnm.Print_Area" localSheetId="81">'902376(KARIMA)(PRINT)'!$A$1:$AN$79</definedName>
    <definedName name="_xlnm.Print_Area" localSheetId="29">'902381'!$A$1:$AN$77</definedName>
    <definedName name="_xlnm.Print_Area" localSheetId="62">'902384(KARIMA)(PRINT)'!$A$1:$AN$77</definedName>
    <definedName name="_xlnm.Print_Area" localSheetId="70">'902385(KARIMA)(PRINT)'!$A$1:$AN$77</definedName>
    <definedName name="_xlnm.Print_Area" localSheetId="4">'902386(KARIMA)'!$A$1:$AN$76</definedName>
    <definedName name="_xlnm.Print_Area" localSheetId="5">'902386(XS01)'!$A$1:$AN$76</definedName>
    <definedName name="_xlnm.Print_Area" localSheetId="6">'902386(XS01)(NEON)'!$A$1:$AN$76</definedName>
    <definedName name="_xlnm.Print_Area" localSheetId="7">'902387-902388'!$A$1:$AN$76</definedName>
    <definedName name="_xlnm.Print_Area" localSheetId="82">'Blank - Original'!$A$1:$AM$100</definedName>
    <definedName name="_xlnm.Print_Area" localSheetId="83">example!$A$1:$AM$100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73" i="56" l="1"/>
  <c r="AQ73" i="58"/>
  <c r="AQ73" i="59"/>
  <c r="AQ73" i="71"/>
  <c r="AQ73" i="72"/>
  <c r="AQ73" i="73"/>
  <c r="AQ73" i="55"/>
  <c r="AQ73" i="54"/>
  <c r="AQ73" i="51"/>
  <c r="AQ73" i="50"/>
  <c r="AQ73" i="49"/>
  <c r="AQ73" i="48"/>
  <c r="AQ73" i="47"/>
  <c r="AQ73" i="46"/>
  <c r="AQ72" i="45"/>
  <c r="AQ72" i="44"/>
  <c r="AQ72" i="43"/>
  <c r="AQ72" i="42"/>
  <c r="AQ67" i="41"/>
  <c r="AQ67" i="40"/>
  <c r="AQ67" i="39"/>
  <c r="AI12" i="101"/>
  <c r="AJ12" i="101" s="1"/>
  <c r="AF12" i="101" s="1"/>
  <c r="AI12" i="100"/>
  <c r="AJ12" i="100" s="1"/>
  <c r="AF12" i="100" s="1"/>
  <c r="AJ12" i="99"/>
  <c r="AF12" i="99" s="1"/>
  <c r="AI12" i="99"/>
  <c r="AI12" i="97"/>
  <c r="AJ12" i="97" s="1"/>
  <c r="AF12" i="97" s="1"/>
  <c r="AI12" i="96"/>
  <c r="AJ12" i="96" s="1"/>
  <c r="AF12" i="96" s="1"/>
  <c r="AI12" i="95"/>
  <c r="AJ12" i="95" s="1"/>
  <c r="AF12" i="95" s="1"/>
  <c r="AI12" i="94"/>
  <c r="AJ12" i="94" s="1"/>
  <c r="AF12" i="94" s="1"/>
  <c r="AJ12" i="98" l="1"/>
  <c r="AF12" i="98" s="1"/>
  <c r="AI12" i="98"/>
  <c r="AN77" i="121" l="1"/>
  <c r="S70" i="121"/>
  <c r="S69" i="121"/>
  <c r="AD68" i="121"/>
  <c r="AN68" i="121" s="1"/>
  <c r="S68" i="121"/>
  <c r="AN67" i="121"/>
  <c r="S67" i="121"/>
  <c r="AO67" i="121" s="1"/>
  <c r="J67" i="121"/>
  <c r="N64" i="121"/>
  <c r="L64" i="121"/>
  <c r="AN63" i="121"/>
  <c r="J63" i="121" s="1"/>
  <c r="S63" i="121" s="1"/>
  <c r="AO63" i="121" s="1"/>
  <c r="K63" i="121"/>
  <c r="H63" i="121"/>
  <c r="F63" i="121"/>
  <c r="D63" i="121"/>
  <c r="B63" i="121"/>
  <c r="AN62" i="121"/>
  <c r="J62" i="121" s="1"/>
  <c r="S62" i="121" s="1"/>
  <c r="AO62" i="121" s="1"/>
  <c r="K62" i="121"/>
  <c r="H62" i="121"/>
  <c r="F62" i="121"/>
  <c r="D62" i="121"/>
  <c r="B62" i="121"/>
  <c r="AN61" i="121"/>
  <c r="J61" i="121" s="1"/>
  <c r="S61" i="121" s="1"/>
  <c r="AO61" i="121" s="1"/>
  <c r="K61" i="121"/>
  <c r="H61" i="121"/>
  <c r="F61" i="121"/>
  <c r="D61" i="121"/>
  <c r="B61" i="121"/>
  <c r="AN60" i="121"/>
  <c r="K60" i="121"/>
  <c r="J60" i="121"/>
  <c r="S60" i="121" s="1"/>
  <c r="AO60" i="121" s="1"/>
  <c r="H60" i="121"/>
  <c r="F60" i="121"/>
  <c r="D60" i="121"/>
  <c r="B60" i="121"/>
  <c r="AN59" i="121"/>
  <c r="K59" i="121"/>
  <c r="J59" i="121"/>
  <c r="S59" i="121" s="1"/>
  <c r="AO59" i="121" s="1"/>
  <c r="H59" i="121"/>
  <c r="F59" i="121"/>
  <c r="D59" i="121"/>
  <c r="B59" i="121"/>
  <c r="AN58" i="121"/>
  <c r="S58" i="121"/>
  <c r="AO58" i="121" s="1"/>
  <c r="K58" i="121"/>
  <c r="J58" i="121"/>
  <c r="H58" i="121"/>
  <c r="F58" i="121"/>
  <c r="D58" i="121"/>
  <c r="B58" i="121"/>
  <c r="AN57" i="121"/>
  <c r="S57" i="121"/>
  <c r="AO57" i="121" s="1"/>
  <c r="K57" i="121"/>
  <c r="J57" i="121"/>
  <c r="H57" i="121"/>
  <c r="F57" i="121"/>
  <c r="D57" i="121"/>
  <c r="B57" i="121"/>
  <c r="AN56" i="121"/>
  <c r="AN64" i="121" s="1"/>
  <c r="K56" i="121"/>
  <c r="J56" i="121"/>
  <c r="S56" i="121" s="1"/>
  <c r="H56" i="121"/>
  <c r="F56" i="121"/>
  <c r="D56" i="121"/>
  <c r="B56" i="121"/>
  <c r="AN52" i="121"/>
  <c r="K52" i="121"/>
  <c r="J52" i="121"/>
  <c r="S52" i="121" s="1"/>
  <c r="AO52" i="121" s="1"/>
  <c r="H52" i="121"/>
  <c r="F52" i="121"/>
  <c r="D52" i="121"/>
  <c r="B52" i="121"/>
  <c r="AN51" i="121"/>
  <c r="S51" i="121"/>
  <c r="AO51" i="121" s="1"/>
  <c r="K51" i="121"/>
  <c r="J51" i="121"/>
  <c r="H51" i="121"/>
  <c r="F51" i="121"/>
  <c r="D51" i="121"/>
  <c r="B51" i="121"/>
  <c r="AN50" i="121"/>
  <c r="J50" i="121" s="1"/>
  <c r="S50" i="121" s="1"/>
  <c r="AO50" i="121" s="1"/>
  <c r="K50" i="121"/>
  <c r="H50" i="121"/>
  <c r="F50" i="121"/>
  <c r="D50" i="121"/>
  <c r="B50" i="121"/>
  <c r="AN49" i="121"/>
  <c r="K49" i="121"/>
  <c r="J49" i="121"/>
  <c r="S49" i="121" s="1"/>
  <c r="AO49" i="121" s="1"/>
  <c r="H49" i="121"/>
  <c r="F49" i="121"/>
  <c r="D49" i="121"/>
  <c r="B49" i="121"/>
  <c r="AN48" i="121"/>
  <c r="J48" i="121" s="1"/>
  <c r="S48" i="121" s="1"/>
  <c r="AO48" i="121" s="1"/>
  <c r="K48" i="121"/>
  <c r="H48" i="121"/>
  <c r="F48" i="121"/>
  <c r="D48" i="121"/>
  <c r="B48" i="121"/>
  <c r="AN47" i="121"/>
  <c r="J47" i="121" s="1"/>
  <c r="S47" i="121" s="1"/>
  <c r="AO47" i="121" s="1"/>
  <c r="AH47" i="121"/>
  <c r="K47" i="121"/>
  <c r="H47" i="121"/>
  <c r="F47" i="121"/>
  <c r="D47" i="121"/>
  <c r="B47" i="121"/>
  <c r="AH46" i="121"/>
  <c r="AD46" i="121" s="1"/>
  <c r="AN46" i="121" s="1"/>
  <c r="J46" i="121" s="1"/>
  <c r="S46" i="121" s="1"/>
  <c r="AO46" i="121" s="1"/>
  <c r="K46" i="121"/>
  <c r="H46" i="121"/>
  <c r="F46" i="121"/>
  <c r="D46" i="121"/>
  <c r="B46" i="121"/>
  <c r="AH45" i="121"/>
  <c r="AD45" i="121" s="1"/>
  <c r="AN45" i="121" s="1"/>
  <c r="K45" i="121"/>
  <c r="H45" i="121"/>
  <c r="F45" i="121"/>
  <c r="D45" i="121"/>
  <c r="B45" i="121"/>
  <c r="AN41" i="121"/>
  <c r="J41" i="121" s="1"/>
  <c r="S41" i="121" s="1"/>
  <c r="AO41" i="121" s="1"/>
  <c r="K41" i="121"/>
  <c r="H41" i="121"/>
  <c r="F41" i="121"/>
  <c r="D41" i="121"/>
  <c r="B41" i="121"/>
  <c r="AD40" i="121"/>
  <c r="AN40" i="121" s="1"/>
  <c r="J40" i="121" s="1"/>
  <c r="S40" i="121" s="1"/>
  <c r="AO40" i="121" s="1"/>
  <c r="K40" i="121"/>
  <c r="H40" i="121"/>
  <c r="F40" i="121"/>
  <c r="D40" i="121"/>
  <c r="B40" i="121"/>
  <c r="AD39" i="121"/>
  <c r="AN39" i="121" s="1"/>
  <c r="J39" i="121" s="1"/>
  <c r="S39" i="121" s="1"/>
  <c r="AO39" i="121" s="1"/>
  <c r="K39" i="121"/>
  <c r="H39" i="121"/>
  <c r="F39" i="121"/>
  <c r="D39" i="121"/>
  <c r="B39" i="121"/>
  <c r="AN38" i="121"/>
  <c r="J38" i="121" s="1"/>
  <c r="S38" i="121" s="1"/>
  <c r="AO38" i="121" s="1"/>
  <c r="AD38" i="121"/>
  <c r="K38" i="121"/>
  <c r="H38" i="121"/>
  <c r="F38" i="121"/>
  <c r="D38" i="121"/>
  <c r="B38" i="121"/>
  <c r="AN37" i="121"/>
  <c r="K37" i="121"/>
  <c r="J37" i="121"/>
  <c r="S37" i="121" s="1"/>
  <c r="AO37" i="121" s="1"/>
  <c r="H37" i="121"/>
  <c r="F37" i="121"/>
  <c r="D37" i="121"/>
  <c r="B37" i="121"/>
  <c r="AD36" i="121"/>
  <c r="AN36" i="121" s="1"/>
  <c r="J36" i="121" s="1"/>
  <c r="S36" i="121" s="1"/>
  <c r="AO36" i="121" s="1"/>
  <c r="K36" i="121"/>
  <c r="H36" i="121"/>
  <c r="F36" i="121"/>
  <c r="D36" i="121"/>
  <c r="B36" i="121"/>
  <c r="AN35" i="121"/>
  <c r="K35" i="121"/>
  <c r="J35" i="121"/>
  <c r="S35" i="121" s="1"/>
  <c r="AO35" i="121" s="1"/>
  <c r="H35" i="121"/>
  <c r="F35" i="121"/>
  <c r="D35" i="121"/>
  <c r="B35" i="121"/>
  <c r="AO34" i="121"/>
  <c r="AN34" i="121"/>
  <c r="S34" i="121"/>
  <c r="K34" i="121"/>
  <c r="J34" i="121"/>
  <c r="H34" i="121"/>
  <c r="F34" i="121"/>
  <c r="D34" i="121"/>
  <c r="B34" i="121"/>
  <c r="AD33" i="121"/>
  <c r="AN33" i="121" s="1"/>
  <c r="J33" i="121" s="1"/>
  <c r="S33" i="121" s="1"/>
  <c r="AO33" i="121" s="1"/>
  <c r="K33" i="121"/>
  <c r="H33" i="121"/>
  <c r="F33" i="121"/>
  <c r="D33" i="121"/>
  <c r="B33" i="121"/>
  <c r="AD32" i="121"/>
  <c r="AN32" i="121" s="1"/>
  <c r="J32" i="121" s="1"/>
  <c r="S32" i="121" s="1"/>
  <c r="AO32" i="121" s="1"/>
  <c r="K32" i="121"/>
  <c r="H32" i="121"/>
  <c r="F32" i="121"/>
  <c r="D32" i="121"/>
  <c r="B32" i="121"/>
  <c r="AD31" i="121"/>
  <c r="AN31" i="121" s="1"/>
  <c r="J31" i="121" s="1"/>
  <c r="S31" i="121" s="1"/>
  <c r="AO31" i="121" s="1"/>
  <c r="K31" i="121"/>
  <c r="H31" i="121"/>
  <c r="F31" i="121"/>
  <c r="D31" i="121"/>
  <c r="B31" i="121"/>
  <c r="AN30" i="121"/>
  <c r="J30" i="121" s="1"/>
  <c r="S30" i="121" s="1"/>
  <c r="AO30" i="121" s="1"/>
  <c r="AD30" i="121"/>
  <c r="K30" i="121"/>
  <c r="H30" i="121"/>
  <c r="F30" i="121"/>
  <c r="D30" i="121"/>
  <c r="B30" i="121"/>
  <c r="AD29" i="121"/>
  <c r="AN29" i="121" s="1"/>
  <c r="J29" i="121" s="1"/>
  <c r="S29" i="121" s="1"/>
  <c r="AO29" i="121" s="1"/>
  <c r="K29" i="121"/>
  <c r="H29" i="121"/>
  <c r="F29" i="121"/>
  <c r="D29" i="121"/>
  <c r="B29" i="121"/>
  <c r="AD28" i="121"/>
  <c r="AN28" i="121" s="1"/>
  <c r="J28" i="121" s="1"/>
  <c r="S28" i="121" s="1"/>
  <c r="AO28" i="121" s="1"/>
  <c r="K28" i="121"/>
  <c r="H28" i="121"/>
  <c r="F28" i="121"/>
  <c r="D28" i="121"/>
  <c r="B28" i="121"/>
  <c r="AD27" i="121"/>
  <c r="AN27" i="121" s="1"/>
  <c r="J27" i="121" s="1"/>
  <c r="S27" i="121" s="1"/>
  <c r="AO27" i="121" s="1"/>
  <c r="K27" i="121"/>
  <c r="H27" i="121"/>
  <c r="F27" i="121"/>
  <c r="D27" i="121"/>
  <c r="B27" i="121"/>
  <c r="AN26" i="121"/>
  <c r="J26" i="121" s="1"/>
  <c r="S26" i="121" s="1"/>
  <c r="AO26" i="121" s="1"/>
  <c r="AD26" i="121"/>
  <c r="K26" i="121"/>
  <c r="H26" i="121"/>
  <c r="F26" i="121"/>
  <c r="D26" i="121"/>
  <c r="B26" i="121"/>
  <c r="AD25" i="121"/>
  <c r="AN25" i="121" s="1"/>
  <c r="J25" i="121" s="1"/>
  <c r="S25" i="121" s="1"/>
  <c r="AO25" i="121" s="1"/>
  <c r="K25" i="121"/>
  <c r="H25" i="121"/>
  <c r="F25" i="121"/>
  <c r="D25" i="121"/>
  <c r="B25" i="121"/>
  <c r="AD24" i="121"/>
  <c r="AN24" i="121" s="1"/>
  <c r="K24" i="121"/>
  <c r="H24" i="121"/>
  <c r="F24" i="121"/>
  <c r="D24" i="121"/>
  <c r="B24" i="121"/>
  <c r="AN23" i="121"/>
  <c r="S23" i="121"/>
  <c r="AO23" i="121" s="1"/>
  <c r="K23" i="121"/>
  <c r="J23" i="121"/>
  <c r="H23" i="121"/>
  <c r="F23" i="121"/>
  <c r="D23" i="121"/>
  <c r="B23" i="121"/>
  <c r="AN22" i="121"/>
  <c r="S22" i="121"/>
  <c r="AO22" i="121" s="1"/>
  <c r="K22" i="121"/>
  <c r="J22" i="121"/>
  <c r="H22" i="121"/>
  <c r="F22" i="121"/>
  <c r="D22" i="121"/>
  <c r="B22" i="121"/>
  <c r="AN21" i="121"/>
  <c r="K21" i="121"/>
  <c r="J21" i="121"/>
  <c r="S21" i="121" s="1"/>
  <c r="AO21" i="121" s="1"/>
  <c r="H21" i="121"/>
  <c r="F21" i="121"/>
  <c r="D21" i="121"/>
  <c r="B21" i="121"/>
  <c r="AN20" i="121"/>
  <c r="J20" i="121" s="1"/>
  <c r="S20" i="121" s="1"/>
  <c r="AO20" i="121" s="1"/>
  <c r="K20" i="121"/>
  <c r="H20" i="121"/>
  <c r="F20" i="121"/>
  <c r="D20" i="121"/>
  <c r="B20" i="121"/>
  <c r="AN19" i="121"/>
  <c r="J19" i="121" s="1"/>
  <c r="S19" i="121" s="1"/>
  <c r="K19" i="121"/>
  <c r="H19" i="121"/>
  <c r="F19" i="121"/>
  <c r="D19" i="121"/>
  <c r="B19" i="121"/>
  <c r="AM15" i="121"/>
  <c r="P15" i="121" s="1"/>
  <c r="R15" i="121" s="1"/>
  <c r="S15" i="121" s="1"/>
  <c r="AI15" i="121"/>
  <c r="AJ15" i="121" s="1"/>
  <c r="AF15" i="121" s="1"/>
  <c r="AN15" i="121" s="1"/>
  <c r="N15" i="121"/>
  <c r="O15" i="121" s="1"/>
  <c r="M15" i="121"/>
  <c r="L15" i="121"/>
  <c r="K15" i="121"/>
  <c r="J15" i="121"/>
  <c r="I15" i="121"/>
  <c r="H15" i="121"/>
  <c r="G15" i="121"/>
  <c r="F15" i="121"/>
  <c r="E15" i="121"/>
  <c r="D15" i="121"/>
  <c r="C15" i="121"/>
  <c r="B15" i="121"/>
  <c r="AM14" i="121"/>
  <c r="P14" i="121" s="1"/>
  <c r="R14" i="121" s="1"/>
  <c r="AJ14" i="121"/>
  <c r="AF14" i="121" s="1"/>
  <c r="AI14" i="121"/>
  <c r="M14" i="121"/>
  <c r="N14" i="121" s="1"/>
  <c r="L14" i="121"/>
  <c r="K14" i="121"/>
  <c r="J14" i="121"/>
  <c r="I14" i="121"/>
  <c r="H14" i="121"/>
  <c r="G14" i="121"/>
  <c r="F14" i="121"/>
  <c r="E14" i="121"/>
  <c r="D14" i="121"/>
  <c r="C14" i="121"/>
  <c r="B14" i="121"/>
  <c r="AM13" i="121"/>
  <c r="P13" i="121" s="1"/>
  <c r="R13" i="121" s="1"/>
  <c r="AI13" i="121"/>
  <c r="AJ13" i="121" s="1"/>
  <c r="AF13" i="121" s="1"/>
  <c r="M13" i="121"/>
  <c r="L13" i="121"/>
  <c r="N13" i="121" s="1"/>
  <c r="K13" i="121"/>
  <c r="J13" i="121"/>
  <c r="I13" i="121"/>
  <c r="H13" i="121"/>
  <c r="G13" i="121"/>
  <c r="F13" i="121"/>
  <c r="E13" i="121"/>
  <c r="D13" i="121"/>
  <c r="C13" i="121"/>
  <c r="B13" i="121"/>
  <c r="AM12" i="121"/>
  <c r="P12" i="121" s="1"/>
  <c r="R12" i="121" s="1"/>
  <c r="AI12" i="121"/>
  <c r="AJ12" i="121" s="1"/>
  <c r="AF12" i="121" s="1"/>
  <c r="AN12" i="121" s="1"/>
  <c r="N12" i="121"/>
  <c r="M12" i="121"/>
  <c r="L12" i="121"/>
  <c r="K12" i="121"/>
  <c r="J12" i="121"/>
  <c r="I12" i="121"/>
  <c r="H12" i="121"/>
  <c r="G12" i="121"/>
  <c r="F12" i="121"/>
  <c r="E12" i="121"/>
  <c r="D12" i="121"/>
  <c r="C12" i="121"/>
  <c r="B12" i="121"/>
  <c r="AM11" i="121"/>
  <c r="P11" i="121" s="1"/>
  <c r="R11" i="121" s="1"/>
  <c r="AJ11" i="121"/>
  <c r="AI11" i="121"/>
  <c r="M11" i="121"/>
  <c r="N11" i="121" s="1"/>
  <c r="L11" i="121"/>
  <c r="K11" i="121"/>
  <c r="J11" i="121"/>
  <c r="I11" i="121"/>
  <c r="H11" i="121"/>
  <c r="G11" i="121"/>
  <c r="F11" i="121"/>
  <c r="E11" i="121"/>
  <c r="D11" i="121"/>
  <c r="C11" i="121"/>
  <c r="B11" i="121"/>
  <c r="AG9" i="121"/>
  <c r="H7" i="121"/>
  <c r="C7" i="121"/>
  <c r="H6" i="121"/>
  <c r="C6" i="121"/>
  <c r="H5" i="121"/>
  <c r="C5" i="121"/>
  <c r="H4" i="121"/>
  <c r="C4" i="121"/>
  <c r="H3" i="121"/>
  <c r="C3" i="121"/>
  <c r="H2" i="121"/>
  <c r="C2" i="121"/>
  <c r="A1" i="121"/>
  <c r="AN77" i="120"/>
  <c r="S70" i="120"/>
  <c r="S69" i="120"/>
  <c r="AD68" i="120"/>
  <c r="AN68" i="120" s="1"/>
  <c r="S68" i="120"/>
  <c r="AN67" i="120"/>
  <c r="S67" i="120"/>
  <c r="AO67" i="120" s="1"/>
  <c r="J67" i="120"/>
  <c r="N64" i="120"/>
  <c r="L64" i="120"/>
  <c r="AN63" i="120"/>
  <c r="J63" i="120" s="1"/>
  <c r="S63" i="120" s="1"/>
  <c r="AO63" i="120" s="1"/>
  <c r="K63" i="120"/>
  <c r="H63" i="120"/>
  <c r="F63" i="120"/>
  <c r="D63" i="120"/>
  <c r="B63" i="120"/>
  <c r="AN62" i="120"/>
  <c r="K62" i="120"/>
  <c r="J62" i="120"/>
  <c r="S62" i="120" s="1"/>
  <c r="AO62" i="120" s="1"/>
  <c r="H62" i="120"/>
  <c r="F62" i="120"/>
  <c r="D62" i="120"/>
  <c r="B62" i="120"/>
  <c r="AN61" i="120"/>
  <c r="J61" i="120" s="1"/>
  <c r="S61" i="120" s="1"/>
  <c r="AO61" i="120" s="1"/>
  <c r="K61" i="120"/>
  <c r="H61" i="120"/>
  <c r="F61" i="120"/>
  <c r="D61" i="120"/>
  <c r="B61" i="120"/>
  <c r="AN60" i="120"/>
  <c r="S60" i="120"/>
  <c r="AO60" i="120" s="1"/>
  <c r="K60" i="120"/>
  <c r="J60" i="120"/>
  <c r="H60" i="120"/>
  <c r="F60" i="120"/>
  <c r="D60" i="120"/>
  <c r="B60" i="120"/>
  <c r="AN59" i="120"/>
  <c r="J59" i="120" s="1"/>
  <c r="S59" i="120" s="1"/>
  <c r="AO59" i="120" s="1"/>
  <c r="K59" i="120"/>
  <c r="H59" i="120"/>
  <c r="F59" i="120"/>
  <c r="D59" i="120"/>
  <c r="B59" i="120"/>
  <c r="AN58" i="120"/>
  <c r="J58" i="120" s="1"/>
  <c r="S58" i="120" s="1"/>
  <c r="AO58" i="120" s="1"/>
  <c r="K58" i="120"/>
  <c r="H58" i="120"/>
  <c r="F58" i="120"/>
  <c r="D58" i="120"/>
  <c r="B58" i="120"/>
  <c r="AN57" i="120"/>
  <c r="J57" i="120" s="1"/>
  <c r="S57" i="120" s="1"/>
  <c r="AO57" i="120" s="1"/>
  <c r="K57" i="120"/>
  <c r="H57" i="120"/>
  <c r="F57" i="120"/>
  <c r="D57" i="120"/>
  <c r="B57" i="120"/>
  <c r="AN56" i="120"/>
  <c r="AN64" i="120" s="1"/>
  <c r="K56" i="120"/>
  <c r="J56" i="120"/>
  <c r="S56" i="120" s="1"/>
  <c r="H56" i="120"/>
  <c r="F56" i="120"/>
  <c r="D56" i="120"/>
  <c r="B56" i="120"/>
  <c r="AN52" i="120"/>
  <c r="J52" i="120" s="1"/>
  <c r="S52" i="120" s="1"/>
  <c r="AO52" i="120" s="1"/>
  <c r="K52" i="120"/>
  <c r="H52" i="120"/>
  <c r="F52" i="120"/>
  <c r="D52" i="120"/>
  <c r="B52" i="120"/>
  <c r="AN51" i="120"/>
  <c r="J51" i="120" s="1"/>
  <c r="S51" i="120" s="1"/>
  <c r="AO51" i="120" s="1"/>
  <c r="K51" i="120"/>
  <c r="H51" i="120"/>
  <c r="F51" i="120"/>
  <c r="D51" i="120"/>
  <c r="B51" i="120"/>
  <c r="AN50" i="120"/>
  <c r="J50" i="120" s="1"/>
  <c r="S50" i="120" s="1"/>
  <c r="AO50" i="120" s="1"/>
  <c r="K50" i="120"/>
  <c r="H50" i="120"/>
  <c r="F50" i="120"/>
  <c r="D50" i="120"/>
  <c r="B50" i="120"/>
  <c r="AN49" i="120"/>
  <c r="K49" i="120"/>
  <c r="J49" i="120"/>
  <c r="S49" i="120" s="1"/>
  <c r="AO49" i="120" s="1"/>
  <c r="H49" i="120"/>
  <c r="F49" i="120"/>
  <c r="D49" i="120"/>
  <c r="B49" i="120"/>
  <c r="AN48" i="120"/>
  <c r="J48" i="120" s="1"/>
  <c r="S48" i="120" s="1"/>
  <c r="AO48" i="120" s="1"/>
  <c r="K48" i="120"/>
  <c r="H48" i="120"/>
  <c r="F48" i="120"/>
  <c r="D48" i="120"/>
  <c r="B48" i="120"/>
  <c r="AN47" i="120"/>
  <c r="AH47" i="120"/>
  <c r="K47" i="120"/>
  <c r="J47" i="120"/>
  <c r="S47" i="120" s="1"/>
  <c r="AO47" i="120" s="1"/>
  <c r="H47" i="120"/>
  <c r="F47" i="120"/>
  <c r="D47" i="120"/>
  <c r="B47" i="120"/>
  <c r="AH46" i="120"/>
  <c r="AD46" i="120" s="1"/>
  <c r="AN46" i="120" s="1"/>
  <c r="J46" i="120" s="1"/>
  <c r="S46" i="120" s="1"/>
  <c r="AO46" i="120" s="1"/>
  <c r="K46" i="120"/>
  <c r="H46" i="120"/>
  <c r="F46" i="120"/>
  <c r="D46" i="120"/>
  <c r="B46" i="120"/>
  <c r="AH45" i="120"/>
  <c r="AD45" i="120" s="1"/>
  <c r="AN45" i="120" s="1"/>
  <c r="K45" i="120"/>
  <c r="H45" i="120"/>
  <c r="F45" i="120"/>
  <c r="D45" i="120"/>
  <c r="B45" i="120"/>
  <c r="AN41" i="120"/>
  <c r="J41" i="120" s="1"/>
  <c r="S41" i="120" s="1"/>
  <c r="AO41" i="120" s="1"/>
  <c r="K41" i="120"/>
  <c r="H41" i="120"/>
  <c r="F41" i="120"/>
  <c r="D41" i="120"/>
  <c r="B41" i="120"/>
  <c r="AD40" i="120"/>
  <c r="AN40" i="120" s="1"/>
  <c r="J40" i="120" s="1"/>
  <c r="S40" i="120" s="1"/>
  <c r="AO40" i="120" s="1"/>
  <c r="K40" i="120"/>
  <c r="H40" i="120"/>
  <c r="F40" i="120"/>
  <c r="D40" i="120"/>
  <c r="B40" i="120"/>
  <c r="AD39" i="120"/>
  <c r="AN39" i="120" s="1"/>
  <c r="J39" i="120" s="1"/>
  <c r="S39" i="120" s="1"/>
  <c r="AO39" i="120" s="1"/>
  <c r="K39" i="120"/>
  <c r="H39" i="120"/>
  <c r="F39" i="120"/>
  <c r="D39" i="120"/>
  <c r="B39" i="120"/>
  <c r="AN38" i="120"/>
  <c r="J38" i="120" s="1"/>
  <c r="S38" i="120" s="1"/>
  <c r="AO38" i="120" s="1"/>
  <c r="AD38" i="120"/>
  <c r="K38" i="120"/>
  <c r="H38" i="120"/>
  <c r="F38" i="120"/>
  <c r="D38" i="120"/>
  <c r="B38" i="120"/>
  <c r="AN37" i="120"/>
  <c r="J37" i="120" s="1"/>
  <c r="S37" i="120" s="1"/>
  <c r="AO37" i="120" s="1"/>
  <c r="K37" i="120"/>
  <c r="H37" i="120"/>
  <c r="F37" i="120"/>
  <c r="D37" i="120"/>
  <c r="B37" i="120"/>
  <c r="AD36" i="120"/>
  <c r="AN36" i="120" s="1"/>
  <c r="J36" i="120" s="1"/>
  <c r="S36" i="120" s="1"/>
  <c r="AO36" i="120" s="1"/>
  <c r="K36" i="120"/>
  <c r="H36" i="120"/>
  <c r="F36" i="120"/>
  <c r="D36" i="120"/>
  <c r="B36" i="120"/>
  <c r="AN35" i="120"/>
  <c r="K35" i="120"/>
  <c r="J35" i="120"/>
  <c r="S35" i="120" s="1"/>
  <c r="AO35" i="120" s="1"/>
  <c r="H35" i="120"/>
  <c r="F35" i="120"/>
  <c r="D35" i="120"/>
  <c r="B35" i="120"/>
  <c r="AN34" i="120"/>
  <c r="K34" i="120"/>
  <c r="J34" i="120"/>
  <c r="S34" i="120" s="1"/>
  <c r="AO34" i="120" s="1"/>
  <c r="H34" i="120"/>
  <c r="F34" i="120"/>
  <c r="D34" i="120"/>
  <c r="B34" i="120"/>
  <c r="AD33" i="120"/>
  <c r="AN33" i="120" s="1"/>
  <c r="J33" i="120" s="1"/>
  <c r="S33" i="120" s="1"/>
  <c r="AO33" i="120" s="1"/>
  <c r="K33" i="120"/>
  <c r="H33" i="120"/>
  <c r="F33" i="120"/>
  <c r="D33" i="120"/>
  <c r="B33" i="120"/>
  <c r="AD32" i="120"/>
  <c r="AN32" i="120" s="1"/>
  <c r="J32" i="120" s="1"/>
  <c r="S32" i="120" s="1"/>
  <c r="AO32" i="120" s="1"/>
  <c r="K32" i="120"/>
  <c r="H32" i="120"/>
  <c r="F32" i="120"/>
  <c r="D32" i="120"/>
  <c r="B32" i="120"/>
  <c r="AD31" i="120"/>
  <c r="AN31" i="120" s="1"/>
  <c r="J31" i="120" s="1"/>
  <c r="S31" i="120" s="1"/>
  <c r="AO31" i="120" s="1"/>
  <c r="K31" i="120"/>
  <c r="H31" i="120"/>
  <c r="F31" i="120"/>
  <c r="D31" i="120"/>
  <c r="B31" i="120"/>
  <c r="AN30" i="120"/>
  <c r="J30" i="120" s="1"/>
  <c r="S30" i="120" s="1"/>
  <c r="AO30" i="120" s="1"/>
  <c r="AD30" i="120"/>
  <c r="K30" i="120"/>
  <c r="H30" i="120"/>
  <c r="F30" i="120"/>
  <c r="D30" i="120"/>
  <c r="B30" i="120"/>
  <c r="AD29" i="120"/>
  <c r="AN29" i="120" s="1"/>
  <c r="J29" i="120" s="1"/>
  <c r="S29" i="120" s="1"/>
  <c r="AO29" i="120" s="1"/>
  <c r="K29" i="120"/>
  <c r="H29" i="120"/>
  <c r="F29" i="120"/>
  <c r="D29" i="120"/>
  <c r="B29" i="120"/>
  <c r="AD28" i="120"/>
  <c r="AN28" i="120" s="1"/>
  <c r="J28" i="120" s="1"/>
  <c r="S28" i="120" s="1"/>
  <c r="AO28" i="120" s="1"/>
  <c r="K28" i="120"/>
  <c r="H28" i="120"/>
  <c r="F28" i="120"/>
  <c r="D28" i="120"/>
  <c r="B28" i="120"/>
  <c r="AD27" i="120"/>
  <c r="AN27" i="120" s="1"/>
  <c r="J27" i="120" s="1"/>
  <c r="S27" i="120" s="1"/>
  <c r="AO27" i="120" s="1"/>
  <c r="K27" i="120"/>
  <c r="H27" i="120"/>
  <c r="F27" i="120"/>
  <c r="D27" i="120"/>
  <c r="B27" i="120"/>
  <c r="AN26" i="120"/>
  <c r="J26" i="120" s="1"/>
  <c r="S26" i="120" s="1"/>
  <c r="AO26" i="120" s="1"/>
  <c r="AD26" i="120"/>
  <c r="K26" i="120"/>
  <c r="H26" i="120"/>
  <c r="F26" i="120"/>
  <c r="D26" i="120"/>
  <c r="B26" i="120"/>
  <c r="AD25" i="120"/>
  <c r="AN25" i="120" s="1"/>
  <c r="J25" i="120" s="1"/>
  <c r="S25" i="120" s="1"/>
  <c r="AO25" i="120" s="1"/>
  <c r="K25" i="120"/>
  <c r="H25" i="120"/>
  <c r="F25" i="120"/>
  <c r="D25" i="120"/>
  <c r="B25" i="120"/>
  <c r="AD24" i="120"/>
  <c r="AN24" i="120" s="1"/>
  <c r="K24" i="120"/>
  <c r="H24" i="120"/>
  <c r="F24" i="120"/>
  <c r="D24" i="120"/>
  <c r="B24" i="120"/>
  <c r="AN23" i="120"/>
  <c r="J23" i="120" s="1"/>
  <c r="S23" i="120" s="1"/>
  <c r="AO23" i="120" s="1"/>
  <c r="K23" i="120"/>
  <c r="H23" i="120"/>
  <c r="F23" i="120"/>
  <c r="D23" i="120"/>
  <c r="B23" i="120"/>
  <c r="AN22" i="120"/>
  <c r="J22" i="120" s="1"/>
  <c r="S22" i="120" s="1"/>
  <c r="AO22" i="120" s="1"/>
  <c r="K22" i="120"/>
  <c r="H22" i="120"/>
  <c r="F22" i="120"/>
  <c r="D22" i="120"/>
  <c r="B22" i="120"/>
  <c r="AN21" i="120"/>
  <c r="K21" i="120"/>
  <c r="J21" i="120"/>
  <c r="S21" i="120" s="1"/>
  <c r="AO21" i="120" s="1"/>
  <c r="H21" i="120"/>
  <c r="F21" i="120"/>
  <c r="D21" i="120"/>
  <c r="B21" i="120"/>
  <c r="AN20" i="120"/>
  <c r="K20" i="120"/>
  <c r="J20" i="120"/>
  <c r="S20" i="120" s="1"/>
  <c r="AO20" i="120" s="1"/>
  <c r="H20" i="120"/>
  <c r="F20" i="120"/>
  <c r="D20" i="120"/>
  <c r="B20" i="120"/>
  <c r="AN19" i="120"/>
  <c r="K19" i="120"/>
  <c r="J19" i="120"/>
  <c r="S19" i="120" s="1"/>
  <c r="H19" i="120"/>
  <c r="F19" i="120"/>
  <c r="D19" i="120"/>
  <c r="B19" i="120"/>
  <c r="AM15" i="120"/>
  <c r="P15" i="120" s="1"/>
  <c r="R15" i="120" s="1"/>
  <c r="S15" i="120" s="1"/>
  <c r="AI15" i="120"/>
  <c r="AJ15" i="120" s="1"/>
  <c r="AF15" i="120" s="1"/>
  <c r="AN15" i="120" s="1"/>
  <c r="M15" i="120"/>
  <c r="L15" i="120"/>
  <c r="N15" i="120" s="1"/>
  <c r="K15" i="120"/>
  <c r="J15" i="120"/>
  <c r="I15" i="120"/>
  <c r="H15" i="120"/>
  <c r="G15" i="120"/>
  <c r="F15" i="120"/>
  <c r="E15" i="120"/>
  <c r="D15" i="120"/>
  <c r="C15" i="120"/>
  <c r="B15" i="120"/>
  <c r="AM14" i="120"/>
  <c r="P14" i="120" s="1"/>
  <c r="R14" i="120" s="1"/>
  <c r="AJ14" i="120"/>
  <c r="AI14" i="120"/>
  <c r="AF14" i="120"/>
  <c r="M14" i="120"/>
  <c r="L14" i="120"/>
  <c r="N14" i="120" s="1"/>
  <c r="K14" i="120"/>
  <c r="J14" i="120"/>
  <c r="I14" i="120"/>
  <c r="H14" i="120"/>
  <c r="G14" i="120"/>
  <c r="F14" i="120"/>
  <c r="E14" i="120"/>
  <c r="D14" i="120"/>
  <c r="C14" i="120"/>
  <c r="B14" i="120"/>
  <c r="AM13" i="120"/>
  <c r="P13" i="120" s="1"/>
  <c r="R13" i="120" s="1"/>
  <c r="S13" i="120" s="1"/>
  <c r="AI13" i="120"/>
  <c r="AJ13" i="120" s="1"/>
  <c r="AF13" i="120" s="1"/>
  <c r="M13" i="120"/>
  <c r="L13" i="120"/>
  <c r="N13" i="120" s="1"/>
  <c r="K13" i="120"/>
  <c r="J13" i="120"/>
  <c r="I13" i="120"/>
  <c r="H13" i="120"/>
  <c r="G13" i="120"/>
  <c r="F13" i="120"/>
  <c r="E13" i="120"/>
  <c r="D13" i="120"/>
  <c r="C13" i="120"/>
  <c r="B13" i="120"/>
  <c r="AM12" i="120"/>
  <c r="P12" i="120" s="1"/>
  <c r="R12" i="120" s="1"/>
  <c r="AI12" i="120"/>
  <c r="AJ12" i="120" s="1"/>
  <c r="N12" i="120"/>
  <c r="M12" i="120"/>
  <c r="L12" i="120"/>
  <c r="K12" i="120"/>
  <c r="J12" i="120"/>
  <c r="O12" i="120" s="1"/>
  <c r="I12" i="120"/>
  <c r="H12" i="120"/>
  <c r="G12" i="120"/>
  <c r="F12" i="120"/>
  <c r="E12" i="120"/>
  <c r="D12" i="120"/>
  <c r="C12" i="120"/>
  <c r="B12" i="120"/>
  <c r="AM11" i="120"/>
  <c r="P11" i="120" s="1"/>
  <c r="R11" i="120" s="1"/>
  <c r="S11" i="120" s="1"/>
  <c r="AJ11" i="120"/>
  <c r="AF11" i="120" s="1"/>
  <c r="AI11" i="120"/>
  <c r="M11" i="120"/>
  <c r="N11" i="120" s="1"/>
  <c r="L11" i="120"/>
  <c r="K11" i="120"/>
  <c r="J11" i="120"/>
  <c r="I11" i="120"/>
  <c r="H11" i="120"/>
  <c r="G11" i="120"/>
  <c r="F11" i="120"/>
  <c r="E11" i="120"/>
  <c r="D11" i="120"/>
  <c r="C11" i="120"/>
  <c r="B11" i="120"/>
  <c r="AG9" i="120"/>
  <c r="H7" i="120"/>
  <c r="C7" i="120"/>
  <c r="H6" i="120"/>
  <c r="C6" i="120"/>
  <c r="H5" i="120"/>
  <c r="C5" i="120"/>
  <c r="H4" i="120"/>
  <c r="C4" i="120"/>
  <c r="H3" i="120"/>
  <c r="C3" i="120"/>
  <c r="H2" i="120"/>
  <c r="C2" i="120"/>
  <c r="A1" i="120"/>
  <c r="AN77" i="118"/>
  <c r="S70" i="118"/>
  <c r="S69" i="118"/>
  <c r="AD68" i="118"/>
  <c r="AN68" i="118" s="1"/>
  <c r="S68" i="118"/>
  <c r="AN67" i="118"/>
  <c r="J67" i="118"/>
  <c r="S67" i="118" s="1"/>
  <c r="N64" i="118"/>
  <c r="L64" i="118"/>
  <c r="AN63" i="118"/>
  <c r="J63" i="118" s="1"/>
  <c r="S63" i="118" s="1"/>
  <c r="AO63" i="118" s="1"/>
  <c r="K63" i="118"/>
  <c r="H63" i="118"/>
  <c r="F63" i="118"/>
  <c r="D63" i="118"/>
  <c r="B63" i="118"/>
  <c r="AN62" i="118"/>
  <c r="J62" i="118" s="1"/>
  <c r="S62" i="118" s="1"/>
  <c r="AO62" i="118" s="1"/>
  <c r="K62" i="118"/>
  <c r="H62" i="118"/>
  <c r="F62" i="118"/>
  <c r="D62" i="118"/>
  <c r="B62" i="118"/>
  <c r="AN61" i="118"/>
  <c r="J61" i="118" s="1"/>
  <c r="S61" i="118" s="1"/>
  <c r="AO61" i="118" s="1"/>
  <c r="K61" i="118"/>
  <c r="H61" i="118"/>
  <c r="F61" i="118"/>
  <c r="D61" i="118"/>
  <c r="B61" i="118"/>
  <c r="AN60" i="118"/>
  <c r="J60" i="118" s="1"/>
  <c r="S60" i="118" s="1"/>
  <c r="AO60" i="118" s="1"/>
  <c r="K60" i="118"/>
  <c r="H60" i="118"/>
  <c r="F60" i="118"/>
  <c r="D60" i="118"/>
  <c r="B60" i="118"/>
  <c r="AN59" i="118"/>
  <c r="K59" i="118"/>
  <c r="J59" i="118"/>
  <c r="S59" i="118" s="1"/>
  <c r="AO59" i="118" s="1"/>
  <c r="H59" i="118"/>
  <c r="F59" i="118"/>
  <c r="D59" i="118"/>
  <c r="B59" i="118"/>
  <c r="AN58" i="118"/>
  <c r="S58" i="118"/>
  <c r="AO58" i="118" s="1"/>
  <c r="K58" i="118"/>
  <c r="J58" i="118"/>
  <c r="H58" i="118"/>
  <c r="F58" i="118"/>
  <c r="D58" i="118"/>
  <c r="B58" i="118"/>
  <c r="AN57" i="118"/>
  <c r="S57" i="118"/>
  <c r="AO57" i="118" s="1"/>
  <c r="K57" i="118"/>
  <c r="J57" i="118"/>
  <c r="H57" i="118"/>
  <c r="F57" i="118"/>
  <c r="D57" i="118"/>
  <c r="B57" i="118"/>
  <c r="AN56" i="118"/>
  <c r="AN64" i="118" s="1"/>
  <c r="K56" i="118"/>
  <c r="J56" i="118"/>
  <c r="S56" i="118" s="1"/>
  <c r="H56" i="118"/>
  <c r="F56" i="118"/>
  <c r="D56" i="118"/>
  <c r="B56" i="118"/>
  <c r="AN52" i="118"/>
  <c r="K52" i="118"/>
  <c r="J52" i="118"/>
  <c r="S52" i="118" s="1"/>
  <c r="AO52" i="118" s="1"/>
  <c r="H52" i="118"/>
  <c r="F52" i="118"/>
  <c r="D52" i="118"/>
  <c r="B52" i="118"/>
  <c r="AN51" i="118"/>
  <c r="J51" i="118" s="1"/>
  <c r="S51" i="118" s="1"/>
  <c r="AO51" i="118" s="1"/>
  <c r="K51" i="118"/>
  <c r="H51" i="118"/>
  <c r="F51" i="118"/>
  <c r="D51" i="118"/>
  <c r="B51" i="118"/>
  <c r="AN50" i="118"/>
  <c r="J50" i="118" s="1"/>
  <c r="S50" i="118" s="1"/>
  <c r="AO50" i="118" s="1"/>
  <c r="K50" i="118"/>
  <c r="H50" i="118"/>
  <c r="F50" i="118"/>
  <c r="D50" i="118"/>
  <c r="B50" i="118"/>
  <c r="AN49" i="118"/>
  <c r="K49" i="118"/>
  <c r="J49" i="118"/>
  <c r="S49" i="118" s="1"/>
  <c r="AO49" i="118" s="1"/>
  <c r="H49" i="118"/>
  <c r="F49" i="118"/>
  <c r="D49" i="118"/>
  <c r="B49" i="118"/>
  <c r="AN48" i="118"/>
  <c r="J48" i="118" s="1"/>
  <c r="S48" i="118" s="1"/>
  <c r="AO48" i="118" s="1"/>
  <c r="K48" i="118"/>
  <c r="H48" i="118"/>
  <c r="F48" i="118"/>
  <c r="D48" i="118"/>
  <c r="B48" i="118"/>
  <c r="AN47" i="118"/>
  <c r="J47" i="118" s="1"/>
  <c r="S47" i="118" s="1"/>
  <c r="AO47" i="118" s="1"/>
  <c r="AH47" i="118"/>
  <c r="K47" i="118"/>
  <c r="H47" i="118"/>
  <c r="F47" i="118"/>
  <c r="D47" i="118"/>
  <c r="B47" i="118"/>
  <c r="AH46" i="118"/>
  <c r="AD46" i="118"/>
  <c r="AN46" i="118" s="1"/>
  <c r="J46" i="118" s="1"/>
  <c r="S46" i="118" s="1"/>
  <c r="AO46" i="118" s="1"/>
  <c r="K46" i="118"/>
  <c r="H46" i="118"/>
  <c r="F46" i="118"/>
  <c r="D46" i="118"/>
  <c r="B46" i="118"/>
  <c r="AH45" i="118"/>
  <c r="AD45" i="118" s="1"/>
  <c r="AN45" i="118" s="1"/>
  <c r="K45" i="118"/>
  <c r="H45" i="118"/>
  <c r="F45" i="118"/>
  <c r="D45" i="118"/>
  <c r="B45" i="118"/>
  <c r="AN41" i="118"/>
  <c r="J41" i="118" s="1"/>
  <c r="S41" i="118" s="1"/>
  <c r="AO41" i="118" s="1"/>
  <c r="K41" i="118"/>
  <c r="H41" i="118"/>
  <c r="F41" i="118"/>
  <c r="D41" i="118"/>
  <c r="B41" i="118"/>
  <c r="AD40" i="118"/>
  <c r="AN40" i="118" s="1"/>
  <c r="J40" i="118" s="1"/>
  <c r="S40" i="118" s="1"/>
  <c r="AO40" i="118" s="1"/>
  <c r="K40" i="118"/>
  <c r="H40" i="118"/>
  <c r="F40" i="118"/>
  <c r="D40" i="118"/>
  <c r="B40" i="118"/>
  <c r="AD39" i="118"/>
  <c r="AN39" i="118" s="1"/>
  <c r="J39" i="118" s="1"/>
  <c r="S39" i="118" s="1"/>
  <c r="AO39" i="118" s="1"/>
  <c r="K39" i="118"/>
  <c r="H39" i="118"/>
  <c r="F39" i="118"/>
  <c r="D39" i="118"/>
  <c r="B39" i="118"/>
  <c r="AN38" i="118"/>
  <c r="J38" i="118" s="1"/>
  <c r="S38" i="118" s="1"/>
  <c r="AO38" i="118" s="1"/>
  <c r="AD38" i="118"/>
  <c r="K38" i="118"/>
  <c r="H38" i="118"/>
  <c r="F38" i="118"/>
  <c r="D38" i="118"/>
  <c r="B38" i="118"/>
  <c r="AN37" i="118"/>
  <c r="K37" i="118"/>
  <c r="J37" i="118"/>
  <c r="S37" i="118" s="1"/>
  <c r="AO37" i="118" s="1"/>
  <c r="H37" i="118"/>
  <c r="F37" i="118"/>
  <c r="D37" i="118"/>
  <c r="B37" i="118"/>
  <c r="AN36" i="118"/>
  <c r="AD36" i="118"/>
  <c r="K36" i="118"/>
  <c r="J36" i="118"/>
  <c r="S36" i="118" s="1"/>
  <c r="AO36" i="118" s="1"/>
  <c r="H36" i="118"/>
  <c r="F36" i="118"/>
  <c r="D36" i="118"/>
  <c r="B36" i="118"/>
  <c r="AN35" i="118"/>
  <c r="K35" i="118"/>
  <c r="J35" i="118"/>
  <c r="S35" i="118" s="1"/>
  <c r="AO35" i="118" s="1"/>
  <c r="H35" i="118"/>
  <c r="F35" i="118"/>
  <c r="D35" i="118"/>
  <c r="B35" i="118"/>
  <c r="AN34" i="118"/>
  <c r="S34" i="118"/>
  <c r="AO34" i="118" s="1"/>
  <c r="K34" i="118"/>
  <c r="J34" i="118"/>
  <c r="H34" i="118"/>
  <c r="F34" i="118"/>
  <c r="D34" i="118"/>
  <c r="B34" i="118"/>
  <c r="AD33" i="118"/>
  <c r="AN33" i="118" s="1"/>
  <c r="J33" i="118" s="1"/>
  <c r="S33" i="118" s="1"/>
  <c r="AO33" i="118" s="1"/>
  <c r="K33" i="118"/>
  <c r="H33" i="118"/>
  <c r="F33" i="118"/>
  <c r="D33" i="118"/>
  <c r="B33" i="118"/>
  <c r="AN32" i="118"/>
  <c r="AD32" i="118"/>
  <c r="K32" i="118"/>
  <c r="J32" i="118"/>
  <c r="S32" i="118" s="1"/>
  <c r="AO32" i="118" s="1"/>
  <c r="H32" i="118"/>
  <c r="F32" i="118"/>
  <c r="D32" i="118"/>
  <c r="B32" i="118"/>
  <c r="AN31" i="118"/>
  <c r="AD31" i="118"/>
  <c r="K31" i="118"/>
  <c r="J31" i="118"/>
  <c r="S31" i="118" s="1"/>
  <c r="AO31" i="118" s="1"/>
  <c r="H31" i="118"/>
  <c r="F31" i="118"/>
  <c r="D31" i="118"/>
  <c r="B31" i="118"/>
  <c r="AN30" i="118"/>
  <c r="J30" i="118" s="1"/>
  <c r="S30" i="118" s="1"/>
  <c r="AO30" i="118" s="1"/>
  <c r="AD30" i="118"/>
  <c r="K30" i="118"/>
  <c r="H30" i="118"/>
  <c r="F30" i="118"/>
  <c r="D30" i="118"/>
  <c r="B30" i="118"/>
  <c r="AD29" i="118"/>
  <c r="AN29" i="118" s="1"/>
  <c r="J29" i="118" s="1"/>
  <c r="S29" i="118" s="1"/>
  <c r="AO29" i="118" s="1"/>
  <c r="K29" i="118"/>
  <c r="H29" i="118"/>
  <c r="F29" i="118"/>
  <c r="D29" i="118"/>
  <c r="B29" i="118"/>
  <c r="AN28" i="118"/>
  <c r="AD28" i="118"/>
  <c r="K28" i="118"/>
  <c r="J28" i="118"/>
  <c r="S28" i="118" s="1"/>
  <c r="AO28" i="118" s="1"/>
  <c r="H28" i="118"/>
  <c r="F28" i="118"/>
  <c r="D28" i="118"/>
  <c r="B28" i="118"/>
  <c r="AD27" i="118"/>
  <c r="AN27" i="118" s="1"/>
  <c r="J27" i="118" s="1"/>
  <c r="S27" i="118" s="1"/>
  <c r="AO27" i="118" s="1"/>
  <c r="K27" i="118"/>
  <c r="H27" i="118"/>
  <c r="F27" i="118"/>
  <c r="D27" i="118"/>
  <c r="B27" i="118"/>
  <c r="AN26" i="118"/>
  <c r="AD26" i="118"/>
  <c r="S26" i="118"/>
  <c r="AO26" i="118" s="1"/>
  <c r="K26" i="118"/>
  <c r="J26" i="118"/>
  <c r="H26" i="118"/>
  <c r="F26" i="118"/>
  <c r="D26" i="118"/>
  <c r="B26" i="118"/>
  <c r="AD25" i="118"/>
  <c r="AN25" i="118" s="1"/>
  <c r="K25" i="118"/>
  <c r="H25" i="118"/>
  <c r="F25" i="118"/>
  <c r="D25" i="118"/>
  <c r="B25" i="118"/>
  <c r="AN24" i="118"/>
  <c r="AD24" i="118"/>
  <c r="K24" i="118"/>
  <c r="J24" i="118"/>
  <c r="S24" i="118" s="1"/>
  <c r="AO24" i="118" s="1"/>
  <c r="H24" i="118"/>
  <c r="F24" i="118"/>
  <c r="D24" i="118"/>
  <c r="B24" i="118"/>
  <c r="AN23" i="118"/>
  <c r="J23" i="118" s="1"/>
  <c r="S23" i="118" s="1"/>
  <c r="AO23" i="118" s="1"/>
  <c r="K23" i="118"/>
  <c r="H23" i="118"/>
  <c r="F23" i="118"/>
  <c r="D23" i="118"/>
  <c r="B23" i="118"/>
  <c r="AN22" i="118"/>
  <c r="K22" i="118"/>
  <c r="J22" i="118"/>
  <c r="S22" i="118" s="1"/>
  <c r="AO22" i="118" s="1"/>
  <c r="H22" i="118"/>
  <c r="F22" i="118"/>
  <c r="D22" i="118"/>
  <c r="B22" i="118"/>
  <c r="AN21" i="118"/>
  <c r="K21" i="118"/>
  <c r="J21" i="118"/>
  <c r="S21" i="118" s="1"/>
  <c r="AO21" i="118" s="1"/>
  <c r="H21" i="118"/>
  <c r="F21" i="118"/>
  <c r="D21" i="118"/>
  <c r="B21" i="118"/>
  <c r="AN20" i="118"/>
  <c r="K20" i="118"/>
  <c r="J20" i="118"/>
  <c r="S20" i="118" s="1"/>
  <c r="AO20" i="118" s="1"/>
  <c r="H20" i="118"/>
  <c r="F20" i="118"/>
  <c r="D20" i="118"/>
  <c r="B20" i="118"/>
  <c r="AN19" i="118"/>
  <c r="J19" i="118" s="1"/>
  <c r="S19" i="118" s="1"/>
  <c r="K19" i="118"/>
  <c r="H19" i="118"/>
  <c r="F19" i="118"/>
  <c r="D19" i="118"/>
  <c r="B19" i="118"/>
  <c r="AM15" i="118"/>
  <c r="P15" i="118" s="1"/>
  <c r="R15" i="118" s="1"/>
  <c r="AJ15" i="118"/>
  <c r="AF15" i="118" s="1"/>
  <c r="AN15" i="118" s="1"/>
  <c r="AI15" i="118"/>
  <c r="N15" i="118"/>
  <c r="M15" i="118"/>
  <c r="L15" i="118"/>
  <c r="K15" i="118"/>
  <c r="S15" i="118" s="1"/>
  <c r="AO15" i="118" s="1"/>
  <c r="J15" i="118"/>
  <c r="O15" i="118" s="1"/>
  <c r="I15" i="118"/>
  <c r="H15" i="118"/>
  <c r="G15" i="118"/>
  <c r="F15" i="118"/>
  <c r="E15" i="118"/>
  <c r="D15" i="118"/>
  <c r="C15" i="118"/>
  <c r="B15" i="118"/>
  <c r="AM14" i="118"/>
  <c r="AJ14" i="118"/>
  <c r="AF14" i="118" s="1"/>
  <c r="AI14" i="118"/>
  <c r="P14" i="118"/>
  <c r="R14" i="118" s="1"/>
  <c r="M14" i="118"/>
  <c r="L14" i="118"/>
  <c r="N14" i="118" s="1"/>
  <c r="K14" i="118"/>
  <c r="J14" i="118"/>
  <c r="I14" i="118"/>
  <c r="H14" i="118"/>
  <c r="G14" i="118"/>
  <c r="F14" i="118"/>
  <c r="E14" i="118"/>
  <c r="D14" i="118"/>
  <c r="C14" i="118"/>
  <c r="B14" i="118"/>
  <c r="AM13" i="118"/>
  <c r="AI13" i="118"/>
  <c r="AJ13" i="118" s="1"/>
  <c r="AF13" i="118" s="1"/>
  <c r="P13" i="118"/>
  <c r="R13" i="118" s="1"/>
  <c r="M13" i="118"/>
  <c r="L13" i="118"/>
  <c r="N13" i="118" s="1"/>
  <c r="K13" i="118"/>
  <c r="J13" i="118"/>
  <c r="I13" i="118"/>
  <c r="H13" i="118"/>
  <c r="G13" i="118"/>
  <c r="F13" i="118"/>
  <c r="E13" i="118"/>
  <c r="D13" i="118"/>
  <c r="C13" i="118"/>
  <c r="B13" i="118"/>
  <c r="AM12" i="118"/>
  <c r="P12" i="118" s="1"/>
  <c r="R12" i="118" s="1"/>
  <c r="AI12" i="118"/>
  <c r="AJ12" i="118" s="1"/>
  <c r="AF12" i="118" s="1"/>
  <c r="M12" i="118"/>
  <c r="L12" i="118"/>
  <c r="N12" i="118" s="1"/>
  <c r="K12" i="118"/>
  <c r="J12" i="118"/>
  <c r="I12" i="118"/>
  <c r="H12" i="118"/>
  <c r="G12" i="118"/>
  <c r="F12" i="118"/>
  <c r="E12" i="118"/>
  <c r="D12" i="118"/>
  <c r="C12" i="118"/>
  <c r="B12" i="118"/>
  <c r="AM11" i="118"/>
  <c r="P11" i="118" s="1"/>
  <c r="R11" i="118" s="1"/>
  <c r="AJ11" i="118"/>
  <c r="AF11" i="118" s="1"/>
  <c r="AN11" i="118" s="1"/>
  <c r="AI11" i="118"/>
  <c r="M11" i="118"/>
  <c r="N11" i="118" s="1"/>
  <c r="L11" i="118"/>
  <c r="K11" i="118"/>
  <c r="J11" i="118"/>
  <c r="I11" i="118"/>
  <c r="H11" i="118"/>
  <c r="G11" i="118"/>
  <c r="F11" i="118"/>
  <c r="E11" i="118"/>
  <c r="D11" i="118"/>
  <c r="C11" i="118"/>
  <c r="B11" i="118"/>
  <c r="AG9" i="118"/>
  <c r="H7" i="118"/>
  <c r="C7" i="118"/>
  <c r="H6" i="118"/>
  <c r="C6" i="118"/>
  <c r="H5" i="118"/>
  <c r="C5" i="118"/>
  <c r="H4" i="118"/>
  <c r="C4" i="118"/>
  <c r="H3" i="118"/>
  <c r="C3" i="118"/>
  <c r="H2" i="118"/>
  <c r="C2" i="118"/>
  <c r="A1" i="118"/>
  <c r="AN77" i="117"/>
  <c r="S70" i="117"/>
  <c r="S69" i="117"/>
  <c r="AD68" i="117"/>
  <c r="AN68" i="117" s="1"/>
  <c r="S68" i="117"/>
  <c r="AN67" i="117"/>
  <c r="J67" i="117"/>
  <c r="S67" i="117" s="1"/>
  <c r="N64" i="117"/>
  <c r="L64" i="117"/>
  <c r="AN63" i="117"/>
  <c r="J63" i="117" s="1"/>
  <c r="S63" i="117" s="1"/>
  <c r="AO63" i="117" s="1"/>
  <c r="K63" i="117"/>
  <c r="H63" i="117"/>
  <c r="F63" i="117"/>
  <c r="D63" i="117"/>
  <c r="B63" i="117"/>
  <c r="AN62" i="117"/>
  <c r="K62" i="117"/>
  <c r="J62" i="117"/>
  <c r="S62" i="117" s="1"/>
  <c r="AO62" i="117" s="1"/>
  <c r="H62" i="117"/>
  <c r="F62" i="117"/>
  <c r="D62" i="117"/>
  <c r="B62" i="117"/>
  <c r="AN61" i="117"/>
  <c r="J61" i="117" s="1"/>
  <c r="S61" i="117" s="1"/>
  <c r="AO61" i="117" s="1"/>
  <c r="K61" i="117"/>
  <c r="H61" i="117"/>
  <c r="F61" i="117"/>
  <c r="D61" i="117"/>
  <c r="B61" i="117"/>
  <c r="AN60" i="117"/>
  <c r="J60" i="117" s="1"/>
  <c r="S60" i="117" s="1"/>
  <c r="AO60" i="117" s="1"/>
  <c r="K60" i="117"/>
  <c r="H60" i="117"/>
  <c r="F60" i="117"/>
  <c r="D60" i="117"/>
  <c r="B60" i="117"/>
  <c r="AN59" i="117"/>
  <c r="J59" i="117" s="1"/>
  <c r="S59" i="117" s="1"/>
  <c r="AO59" i="117" s="1"/>
  <c r="K59" i="117"/>
  <c r="H59" i="117"/>
  <c r="F59" i="117"/>
  <c r="D59" i="117"/>
  <c r="B59" i="117"/>
  <c r="AO58" i="117"/>
  <c r="AN58" i="117"/>
  <c r="S58" i="117"/>
  <c r="K58" i="117"/>
  <c r="J58" i="117"/>
  <c r="H58" i="117"/>
  <c r="F58" i="117"/>
  <c r="D58" i="117"/>
  <c r="B58" i="117"/>
  <c r="AN57" i="117"/>
  <c r="J57" i="117" s="1"/>
  <c r="S57" i="117" s="1"/>
  <c r="AO57" i="117" s="1"/>
  <c r="K57" i="117"/>
  <c r="H57" i="117"/>
  <c r="F57" i="117"/>
  <c r="D57" i="117"/>
  <c r="B57" i="117"/>
  <c r="AN56" i="117"/>
  <c r="AN64" i="117" s="1"/>
  <c r="K56" i="117"/>
  <c r="J56" i="117"/>
  <c r="S56" i="117" s="1"/>
  <c r="H56" i="117"/>
  <c r="F56" i="117"/>
  <c r="D56" i="117"/>
  <c r="B56" i="117"/>
  <c r="AN52" i="117"/>
  <c r="J52" i="117" s="1"/>
  <c r="S52" i="117" s="1"/>
  <c r="AO52" i="117" s="1"/>
  <c r="K52" i="117"/>
  <c r="H52" i="117"/>
  <c r="F52" i="117"/>
  <c r="D52" i="117"/>
  <c r="B52" i="117"/>
  <c r="AN51" i="117"/>
  <c r="J51" i="117" s="1"/>
  <c r="S51" i="117" s="1"/>
  <c r="AO51" i="117" s="1"/>
  <c r="K51" i="117"/>
  <c r="H51" i="117"/>
  <c r="F51" i="117"/>
  <c r="D51" i="117"/>
  <c r="B51" i="117"/>
  <c r="AN50" i="117"/>
  <c r="J50" i="117" s="1"/>
  <c r="S50" i="117" s="1"/>
  <c r="AO50" i="117" s="1"/>
  <c r="K50" i="117"/>
  <c r="H50" i="117"/>
  <c r="F50" i="117"/>
  <c r="D50" i="117"/>
  <c r="B50" i="117"/>
  <c r="AN49" i="117"/>
  <c r="K49" i="117"/>
  <c r="J49" i="117"/>
  <c r="S49" i="117" s="1"/>
  <c r="AO49" i="117" s="1"/>
  <c r="H49" i="117"/>
  <c r="F49" i="117"/>
  <c r="D49" i="117"/>
  <c r="B49" i="117"/>
  <c r="AN48" i="117"/>
  <c r="K48" i="117"/>
  <c r="J48" i="117"/>
  <c r="S48" i="117" s="1"/>
  <c r="AO48" i="117" s="1"/>
  <c r="H48" i="117"/>
  <c r="F48" i="117"/>
  <c r="D48" i="117"/>
  <c r="B48" i="117"/>
  <c r="AN47" i="117"/>
  <c r="AH47" i="117"/>
  <c r="K47" i="117"/>
  <c r="J47" i="117"/>
  <c r="S47" i="117" s="1"/>
  <c r="AO47" i="117" s="1"/>
  <c r="H47" i="117"/>
  <c r="F47" i="117"/>
  <c r="D47" i="117"/>
  <c r="B47" i="117"/>
  <c r="AH46" i="117"/>
  <c r="AD46" i="117" s="1"/>
  <c r="AN46" i="117" s="1"/>
  <c r="J46" i="117" s="1"/>
  <c r="S46" i="117" s="1"/>
  <c r="AO46" i="117" s="1"/>
  <c r="K46" i="117"/>
  <c r="H46" i="117"/>
  <c r="F46" i="117"/>
  <c r="D46" i="117"/>
  <c r="B46" i="117"/>
  <c r="AH45" i="117"/>
  <c r="AD45" i="117" s="1"/>
  <c r="AN45" i="117" s="1"/>
  <c r="K45" i="117"/>
  <c r="H45" i="117"/>
  <c r="F45" i="117"/>
  <c r="D45" i="117"/>
  <c r="B45" i="117"/>
  <c r="AN41" i="117"/>
  <c r="J41" i="117" s="1"/>
  <c r="S41" i="117" s="1"/>
  <c r="AO41" i="117" s="1"/>
  <c r="K41" i="117"/>
  <c r="H41" i="117"/>
  <c r="F41" i="117"/>
  <c r="D41" i="117"/>
  <c r="B41" i="117"/>
  <c r="AD40" i="117"/>
  <c r="AN40" i="117" s="1"/>
  <c r="J40" i="117" s="1"/>
  <c r="S40" i="117" s="1"/>
  <c r="AO40" i="117" s="1"/>
  <c r="K40" i="117"/>
  <c r="H40" i="117"/>
  <c r="F40" i="117"/>
  <c r="D40" i="117"/>
  <c r="B40" i="117"/>
  <c r="AD39" i="117"/>
  <c r="AN39" i="117" s="1"/>
  <c r="J39" i="117" s="1"/>
  <c r="S39" i="117" s="1"/>
  <c r="AO39" i="117" s="1"/>
  <c r="K39" i="117"/>
  <c r="H39" i="117"/>
  <c r="F39" i="117"/>
  <c r="D39" i="117"/>
  <c r="B39" i="117"/>
  <c r="AN38" i="117"/>
  <c r="J38" i="117" s="1"/>
  <c r="S38" i="117" s="1"/>
  <c r="AO38" i="117" s="1"/>
  <c r="AD38" i="117"/>
  <c r="K38" i="117"/>
  <c r="H38" i="117"/>
  <c r="F38" i="117"/>
  <c r="D38" i="117"/>
  <c r="B38" i="117"/>
  <c r="AN37" i="117"/>
  <c r="J37" i="117" s="1"/>
  <c r="S37" i="117" s="1"/>
  <c r="AO37" i="117" s="1"/>
  <c r="K37" i="117"/>
  <c r="H37" i="117"/>
  <c r="F37" i="117"/>
  <c r="D37" i="117"/>
  <c r="B37" i="117"/>
  <c r="AN36" i="117"/>
  <c r="J36" i="117" s="1"/>
  <c r="S36" i="117" s="1"/>
  <c r="AO36" i="117" s="1"/>
  <c r="AD36" i="117"/>
  <c r="K36" i="117"/>
  <c r="H36" i="117"/>
  <c r="F36" i="117"/>
  <c r="D36" i="117"/>
  <c r="B36" i="117"/>
  <c r="AN35" i="117"/>
  <c r="K35" i="117"/>
  <c r="J35" i="117"/>
  <c r="S35" i="117" s="1"/>
  <c r="AO35" i="117" s="1"/>
  <c r="H35" i="117"/>
  <c r="F35" i="117"/>
  <c r="D35" i="117"/>
  <c r="B35" i="117"/>
  <c r="AN34" i="117"/>
  <c r="K34" i="117"/>
  <c r="J34" i="117"/>
  <c r="S34" i="117" s="1"/>
  <c r="AO34" i="117" s="1"/>
  <c r="H34" i="117"/>
  <c r="F34" i="117"/>
  <c r="D34" i="117"/>
  <c r="B34" i="117"/>
  <c r="AD33" i="117"/>
  <c r="AN33" i="117" s="1"/>
  <c r="J33" i="117" s="1"/>
  <c r="S33" i="117" s="1"/>
  <c r="AO33" i="117" s="1"/>
  <c r="K33" i="117"/>
  <c r="H33" i="117"/>
  <c r="F33" i="117"/>
  <c r="D33" i="117"/>
  <c r="B33" i="117"/>
  <c r="AD32" i="117"/>
  <c r="AN32" i="117" s="1"/>
  <c r="J32" i="117" s="1"/>
  <c r="S32" i="117" s="1"/>
  <c r="AO32" i="117" s="1"/>
  <c r="K32" i="117"/>
  <c r="H32" i="117"/>
  <c r="F32" i="117"/>
  <c r="D32" i="117"/>
  <c r="B32" i="117"/>
  <c r="AN31" i="117"/>
  <c r="J31" i="117" s="1"/>
  <c r="S31" i="117" s="1"/>
  <c r="AO31" i="117" s="1"/>
  <c r="AD31" i="117"/>
  <c r="K31" i="117"/>
  <c r="H31" i="117"/>
  <c r="F31" i="117"/>
  <c r="D31" i="117"/>
  <c r="B31" i="117"/>
  <c r="AD30" i="117"/>
  <c r="AN30" i="117" s="1"/>
  <c r="J30" i="117" s="1"/>
  <c r="S30" i="117" s="1"/>
  <c r="AO30" i="117" s="1"/>
  <c r="K30" i="117"/>
  <c r="H30" i="117"/>
  <c r="F30" i="117"/>
  <c r="D30" i="117"/>
  <c r="B30" i="117"/>
  <c r="AD29" i="117"/>
  <c r="AN29" i="117" s="1"/>
  <c r="J29" i="117" s="1"/>
  <c r="S29" i="117" s="1"/>
  <c r="AO29" i="117" s="1"/>
  <c r="K29" i="117"/>
  <c r="H29" i="117"/>
  <c r="F29" i="117"/>
  <c r="D29" i="117"/>
  <c r="B29" i="117"/>
  <c r="AD28" i="117"/>
  <c r="AN28" i="117" s="1"/>
  <c r="J28" i="117" s="1"/>
  <c r="S28" i="117" s="1"/>
  <c r="AO28" i="117" s="1"/>
  <c r="K28" i="117"/>
  <c r="H28" i="117"/>
  <c r="F28" i="117"/>
  <c r="D28" i="117"/>
  <c r="B28" i="117"/>
  <c r="AN27" i="117"/>
  <c r="J27" i="117" s="1"/>
  <c r="S27" i="117" s="1"/>
  <c r="AO27" i="117" s="1"/>
  <c r="AD27" i="117"/>
  <c r="K27" i="117"/>
  <c r="H27" i="117"/>
  <c r="F27" i="117"/>
  <c r="D27" i="117"/>
  <c r="B27" i="117"/>
  <c r="AN26" i="117"/>
  <c r="J26" i="117" s="1"/>
  <c r="S26" i="117" s="1"/>
  <c r="AO26" i="117" s="1"/>
  <c r="AD26" i="117"/>
  <c r="K26" i="117"/>
  <c r="H26" i="117"/>
  <c r="F26" i="117"/>
  <c r="D26" i="117"/>
  <c r="B26" i="117"/>
  <c r="AD25" i="117"/>
  <c r="AN25" i="117" s="1"/>
  <c r="J25" i="117" s="1"/>
  <c r="S25" i="117" s="1"/>
  <c r="AO25" i="117" s="1"/>
  <c r="K25" i="117"/>
  <c r="H25" i="117"/>
  <c r="F25" i="117"/>
  <c r="D25" i="117"/>
  <c r="B25" i="117"/>
  <c r="AD24" i="117"/>
  <c r="AN24" i="117" s="1"/>
  <c r="J24" i="117" s="1"/>
  <c r="S24" i="117" s="1"/>
  <c r="AO24" i="117" s="1"/>
  <c r="K24" i="117"/>
  <c r="H24" i="117"/>
  <c r="F24" i="117"/>
  <c r="D24" i="117"/>
  <c r="B24" i="117"/>
  <c r="AN23" i="117"/>
  <c r="J23" i="117" s="1"/>
  <c r="S23" i="117" s="1"/>
  <c r="AO23" i="117" s="1"/>
  <c r="K23" i="117"/>
  <c r="H23" i="117"/>
  <c r="F23" i="117"/>
  <c r="D23" i="117"/>
  <c r="B23" i="117"/>
  <c r="AN22" i="117"/>
  <c r="J22" i="117" s="1"/>
  <c r="S22" i="117" s="1"/>
  <c r="AO22" i="117" s="1"/>
  <c r="K22" i="117"/>
  <c r="H22" i="117"/>
  <c r="F22" i="117"/>
  <c r="D22" i="117"/>
  <c r="B22" i="117"/>
  <c r="AN21" i="117"/>
  <c r="K21" i="117"/>
  <c r="J21" i="117"/>
  <c r="S21" i="117" s="1"/>
  <c r="AO21" i="117" s="1"/>
  <c r="H21" i="117"/>
  <c r="F21" i="117"/>
  <c r="D21" i="117"/>
  <c r="B21" i="117"/>
  <c r="AN20" i="117"/>
  <c r="K20" i="117"/>
  <c r="J20" i="117"/>
  <c r="S20" i="117" s="1"/>
  <c r="AO20" i="117" s="1"/>
  <c r="H20" i="117"/>
  <c r="F20" i="117"/>
  <c r="D20" i="117"/>
  <c r="B20" i="117"/>
  <c r="AN19" i="117"/>
  <c r="K19" i="117"/>
  <c r="J19" i="117"/>
  <c r="S19" i="117" s="1"/>
  <c r="H19" i="117"/>
  <c r="F19" i="117"/>
  <c r="D19" i="117"/>
  <c r="B19" i="117"/>
  <c r="AM15" i="117"/>
  <c r="P15" i="117" s="1"/>
  <c r="R15" i="117" s="1"/>
  <c r="AI15" i="117"/>
  <c r="AJ15" i="117" s="1"/>
  <c r="AF15" i="117" s="1"/>
  <c r="AN15" i="117" s="1"/>
  <c r="M15" i="117"/>
  <c r="L15" i="117"/>
  <c r="N15" i="117" s="1"/>
  <c r="K15" i="117"/>
  <c r="J15" i="117"/>
  <c r="I15" i="117"/>
  <c r="H15" i="117"/>
  <c r="G15" i="117"/>
  <c r="F15" i="117"/>
  <c r="E15" i="117"/>
  <c r="D15" i="117"/>
  <c r="C15" i="117"/>
  <c r="B15" i="117"/>
  <c r="AM14" i="117"/>
  <c r="P14" i="117" s="1"/>
  <c r="R14" i="117" s="1"/>
  <c r="S14" i="117" s="1"/>
  <c r="AJ14" i="117"/>
  <c r="AI14" i="117"/>
  <c r="AF14" i="117"/>
  <c r="M14" i="117"/>
  <c r="L14" i="117"/>
  <c r="N14" i="117" s="1"/>
  <c r="K14" i="117"/>
  <c r="J14" i="117"/>
  <c r="I14" i="117"/>
  <c r="H14" i="117"/>
  <c r="G14" i="117"/>
  <c r="F14" i="117"/>
  <c r="E14" i="117"/>
  <c r="D14" i="117"/>
  <c r="C14" i="117"/>
  <c r="B14" i="117"/>
  <c r="AM13" i="117"/>
  <c r="P13" i="117" s="1"/>
  <c r="R13" i="117" s="1"/>
  <c r="S13" i="117" s="1"/>
  <c r="AI13" i="117"/>
  <c r="AJ13" i="117" s="1"/>
  <c r="AF13" i="117" s="1"/>
  <c r="M13" i="117"/>
  <c r="L13" i="117"/>
  <c r="N13" i="117" s="1"/>
  <c r="K13" i="117"/>
  <c r="J13" i="117"/>
  <c r="I13" i="117"/>
  <c r="H13" i="117"/>
  <c r="G13" i="117"/>
  <c r="F13" i="117"/>
  <c r="E13" i="117"/>
  <c r="D13" i="117"/>
  <c r="C13" i="117"/>
  <c r="B13" i="117"/>
  <c r="AM12" i="117"/>
  <c r="P12" i="117" s="1"/>
  <c r="R12" i="117" s="1"/>
  <c r="AI12" i="117"/>
  <c r="AJ12" i="117" s="1"/>
  <c r="M12" i="117"/>
  <c r="L12" i="117"/>
  <c r="N12" i="117" s="1"/>
  <c r="K12" i="117"/>
  <c r="J12" i="117"/>
  <c r="I12" i="117"/>
  <c r="H12" i="117"/>
  <c r="G12" i="117"/>
  <c r="F12" i="117"/>
  <c r="E12" i="117"/>
  <c r="D12" i="117"/>
  <c r="C12" i="117"/>
  <c r="B12" i="117"/>
  <c r="AM11" i="117"/>
  <c r="P11" i="117" s="1"/>
  <c r="R11" i="117" s="1"/>
  <c r="S11" i="117" s="1"/>
  <c r="AJ11" i="117"/>
  <c r="AF11" i="117" s="1"/>
  <c r="AI11" i="117"/>
  <c r="M11" i="117"/>
  <c r="N11" i="117" s="1"/>
  <c r="L11" i="117"/>
  <c r="K11" i="117"/>
  <c r="J11" i="117"/>
  <c r="I11" i="117"/>
  <c r="H11" i="117"/>
  <c r="G11" i="117"/>
  <c r="F11" i="117"/>
  <c r="E11" i="117"/>
  <c r="D11" i="117"/>
  <c r="C11" i="117"/>
  <c r="B11" i="117"/>
  <c r="AG9" i="117"/>
  <c r="H7" i="117"/>
  <c r="C7" i="117"/>
  <c r="H6" i="117"/>
  <c r="C6" i="117"/>
  <c r="H5" i="117"/>
  <c r="C5" i="117"/>
  <c r="H4" i="117"/>
  <c r="C4" i="117"/>
  <c r="H3" i="117"/>
  <c r="C3" i="117"/>
  <c r="H2" i="117"/>
  <c r="C2" i="117"/>
  <c r="A1" i="117"/>
  <c r="AN77" i="116"/>
  <c r="S70" i="116"/>
  <c r="S69" i="116"/>
  <c r="AD68" i="116"/>
  <c r="AN68" i="116" s="1"/>
  <c r="S68" i="116"/>
  <c r="AN67" i="116"/>
  <c r="J67" i="116"/>
  <c r="S67" i="116" s="1"/>
  <c r="N64" i="116"/>
  <c r="L64" i="116"/>
  <c r="AN63" i="116"/>
  <c r="J63" i="116" s="1"/>
  <c r="S63" i="116" s="1"/>
  <c r="AO63" i="116" s="1"/>
  <c r="K63" i="116"/>
  <c r="H63" i="116"/>
  <c r="F63" i="116"/>
  <c r="D63" i="116"/>
  <c r="B63" i="116"/>
  <c r="AN62" i="116"/>
  <c r="K62" i="116"/>
  <c r="J62" i="116"/>
  <c r="S62" i="116" s="1"/>
  <c r="AO62" i="116" s="1"/>
  <c r="H62" i="116"/>
  <c r="F62" i="116"/>
  <c r="D62" i="116"/>
  <c r="B62" i="116"/>
  <c r="AN61" i="116"/>
  <c r="J61" i="116" s="1"/>
  <c r="S61" i="116" s="1"/>
  <c r="AO61" i="116" s="1"/>
  <c r="K61" i="116"/>
  <c r="H61" i="116"/>
  <c r="F61" i="116"/>
  <c r="D61" i="116"/>
  <c r="B61" i="116"/>
  <c r="AN60" i="116"/>
  <c r="J60" i="116" s="1"/>
  <c r="S60" i="116" s="1"/>
  <c r="AO60" i="116" s="1"/>
  <c r="K60" i="116"/>
  <c r="H60" i="116"/>
  <c r="F60" i="116"/>
  <c r="D60" i="116"/>
  <c r="B60" i="116"/>
  <c r="AN59" i="116"/>
  <c r="J59" i="116" s="1"/>
  <c r="S59" i="116" s="1"/>
  <c r="AO59" i="116" s="1"/>
  <c r="K59" i="116"/>
  <c r="H59" i="116"/>
  <c r="F59" i="116"/>
  <c r="D59" i="116"/>
  <c r="B59" i="116"/>
  <c r="AN58" i="116"/>
  <c r="K58" i="116"/>
  <c r="J58" i="116"/>
  <c r="S58" i="116" s="1"/>
  <c r="AO58" i="116" s="1"/>
  <c r="H58" i="116"/>
  <c r="F58" i="116"/>
  <c r="D58" i="116"/>
  <c r="B58" i="116"/>
  <c r="AN57" i="116"/>
  <c r="J57" i="116" s="1"/>
  <c r="S57" i="116" s="1"/>
  <c r="AO57" i="116" s="1"/>
  <c r="K57" i="116"/>
  <c r="H57" i="116"/>
  <c r="F57" i="116"/>
  <c r="D57" i="116"/>
  <c r="B57" i="116"/>
  <c r="AN56" i="116"/>
  <c r="AN64" i="116" s="1"/>
  <c r="K56" i="116"/>
  <c r="J56" i="116"/>
  <c r="S56" i="116" s="1"/>
  <c r="H56" i="116"/>
  <c r="F56" i="116"/>
  <c r="D56" i="116"/>
  <c r="B56" i="116"/>
  <c r="AN52" i="116"/>
  <c r="J52" i="116" s="1"/>
  <c r="S52" i="116" s="1"/>
  <c r="AO52" i="116" s="1"/>
  <c r="K52" i="116"/>
  <c r="H52" i="116"/>
  <c r="F52" i="116"/>
  <c r="D52" i="116"/>
  <c r="B52" i="116"/>
  <c r="AN51" i="116"/>
  <c r="K51" i="116"/>
  <c r="J51" i="116"/>
  <c r="S51" i="116" s="1"/>
  <c r="AO51" i="116" s="1"/>
  <c r="H51" i="116"/>
  <c r="F51" i="116"/>
  <c r="D51" i="116"/>
  <c r="B51" i="116"/>
  <c r="AN50" i="116"/>
  <c r="J50" i="116" s="1"/>
  <c r="S50" i="116" s="1"/>
  <c r="AO50" i="116" s="1"/>
  <c r="K50" i="116"/>
  <c r="H50" i="116"/>
  <c r="F50" i="116"/>
  <c r="D50" i="116"/>
  <c r="B50" i="116"/>
  <c r="AN49" i="116"/>
  <c r="K49" i="116"/>
  <c r="J49" i="116"/>
  <c r="S49" i="116" s="1"/>
  <c r="AO49" i="116" s="1"/>
  <c r="H49" i="116"/>
  <c r="F49" i="116"/>
  <c r="D49" i="116"/>
  <c r="B49" i="116"/>
  <c r="AN48" i="116"/>
  <c r="J48" i="116" s="1"/>
  <c r="S48" i="116" s="1"/>
  <c r="AO48" i="116" s="1"/>
  <c r="K48" i="116"/>
  <c r="H48" i="116"/>
  <c r="F48" i="116"/>
  <c r="D48" i="116"/>
  <c r="B48" i="116"/>
  <c r="AN47" i="116"/>
  <c r="AH47" i="116"/>
  <c r="K47" i="116"/>
  <c r="J47" i="116"/>
  <c r="S47" i="116" s="1"/>
  <c r="AO47" i="116" s="1"/>
  <c r="H47" i="116"/>
  <c r="F47" i="116"/>
  <c r="D47" i="116"/>
  <c r="B47" i="116"/>
  <c r="AH46" i="116"/>
  <c r="AD46" i="116" s="1"/>
  <c r="AN46" i="116" s="1"/>
  <c r="J46" i="116" s="1"/>
  <c r="S46" i="116" s="1"/>
  <c r="AO46" i="116" s="1"/>
  <c r="K46" i="116"/>
  <c r="H46" i="116"/>
  <c r="F46" i="116"/>
  <c r="D46" i="116"/>
  <c r="B46" i="116"/>
  <c r="AH45" i="116"/>
  <c r="AD45" i="116"/>
  <c r="AN45" i="116" s="1"/>
  <c r="K45" i="116"/>
  <c r="H45" i="116"/>
  <c r="F45" i="116"/>
  <c r="D45" i="116"/>
  <c r="B45" i="116"/>
  <c r="AN41" i="116"/>
  <c r="J41" i="116" s="1"/>
  <c r="S41" i="116" s="1"/>
  <c r="AO41" i="116" s="1"/>
  <c r="K41" i="116"/>
  <c r="H41" i="116"/>
  <c r="F41" i="116"/>
  <c r="D41" i="116"/>
  <c r="B41" i="116"/>
  <c r="AD40" i="116"/>
  <c r="AN40" i="116" s="1"/>
  <c r="J40" i="116" s="1"/>
  <c r="S40" i="116" s="1"/>
  <c r="AO40" i="116" s="1"/>
  <c r="K40" i="116"/>
  <c r="H40" i="116"/>
  <c r="F40" i="116"/>
  <c r="D40" i="116"/>
  <c r="B40" i="116"/>
  <c r="AD39" i="116"/>
  <c r="AN39" i="116" s="1"/>
  <c r="J39" i="116" s="1"/>
  <c r="S39" i="116" s="1"/>
  <c r="AO39" i="116" s="1"/>
  <c r="K39" i="116"/>
  <c r="H39" i="116"/>
  <c r="F39" i="116"/>
  <c r="D39" i="116"/>
  <c r="B39" i="116"/>
  <c r="AN38" i="116"/>
  <c r="J38" i="116" s="1"/>
  <c r="S38" i="116" s="1"/>
  <c r="AO38" i="116" s="1"/>
  <c r="AD38" i="116"/>
  <c r="K38" i="116"/>
  <c r="H38" i="116"/>
  <c r="F38" i="116"/>
  <c r="D38" i="116"/>
  <c r="B38" i="116"/>
  <c r="AN37" i="116"/>
  <c r="J37" i="116" s="1"/>
  <c r="S37" i="116" s="1"/>
  <c r="AO37" i="116" s="1"/>
  <c r="K37" i="116"/>
  <c r="H37" i="116"/>
  <c r="F37" i="116"/>
  <c r="D37" i="116"/>
  <c r="B37" i="116"/>
  <c r="AD36" i="116"/>
  <c r="AN36" i="116" s="1"/>
  <c r="J36" i="116" s="1"/>
  <c r="S36" i="116" s="1"/>
  <c r="AO36" i="116" s="1"/>
  <c r="K36" i="116"/>
  <c r="H36" i="116"/>
  <c r="F36" i="116"/>
  <c r="D36" i="116"/>
  <c r="B36" i="116"/>
  <c r="AN35" i="116"/>
  <c r="K35" i="116"/>
  <c r="J35" i="116"/>
  <c r="S35" i="116" s="1"/>
  <c r="AO35" i="116" s="1"/>
  <c r="H35" i="116"/>
  <c r="F35" i="116"/>
  <c r="D35" i="116"/>
  <c r="B35" i="116"/>
  <c r="AN34" i="116"/>
  <c r="K34" i="116"/>
  <c r="J34" i="116"/>
  <c r="S34" i="116" s="1"/>
  <c r="AO34" i="116" s="1"/>
  <c r="H34" i="116"/>
  <c r="F34" i="116"/>
  <c r="D34" i="116"/>
  <c r="B34" i="116"/>
  <c r="AD33" i="116"/>
  <c r="AN33" i="116" s="1"/>
  <c r="J33" i="116" s="1"/>
  <c r="S33" i="116" s="1"/>
  <c r="AO33" i="116" s="1"/>
  <c r="K33" i="116"/>
  <c r="H33" i="116"/>
  <c r="F33" i="116"/>
  <c r="D33" i="116"/>
  <c r="B33" i="116"/>
  <c r="AD32" i="116"/>
  <c r="AN32" i="116" s="1"/>
  <c r="J32" i="116" s="1"/>
  <c r="S32" i="116" s="1"/>
  <c r="AO32" i="116" s="1"/>
  <c r="K32" i="116"/>
  <c r="H32" i="116"/>
  <c r="F32" i="116"/>
  <c r="D32" i="116"/>
  <c r="B32" i="116"/>
  <c r="AD31" i="116"/>
  <c r="AN31" i="116" s="1"/>
  <c r="J31" i="116" s="1"/>
  <c r="S31" i="116" s="1"/>
  <c r="AO31" i="116" s="1"/>
  <c r="K31" i="116"/>
  <c r="H31" i="116"/>
  <c r="F31" i="116"/>
  <c r="D31" i="116"/>
  <c r="B31" i="116"/>
  <c r="AD30" i="116"/>
  <c r="AN30" i="116" s="1"/>
  <c r="J30" i="116" s="1"/>
  <c r="S30" i="116" s="1"/>
  <c r="AO30" i="116" s="1"/>
  <c r="K30" i="116"/>
  <c r="H30" i="116"/>
  <c r="F30" i="116"/>
  <c r="D30" i="116"/>
  <c r="B30" i="116"/>
  <c r="AD29" i="116"/>
  <c r="AN29" i="116" s="1"/>
  <c r="J29" i="116" s="1"/>
  <c r="S29" i="116" s="1"/>
  <c r="AO29" i="116" s="1"/>
  <c r="K29" i="116"/>
  <c r="H29" i="116"/>
  <c r="F29" i="116"/>
  <c r="D29" i="116"/>
  <c r="B29" i="116"/>
  <c r="AD28" i="116"/>
  <c r="AN28" i="116" s="1"/>
  <c r="J28" i="116" s="1"/>
  <c r="S28" i="116" s="1"/>
  <c r="AO28" i="116" s="1"/>
  <c r="K28" i="116"/>
  <c r="H28" i="116"/>
  <c r="F28" i="116"/>
  <c r="D28" i="116"/>
  <c r="B28" i="116"/>
  <c r="AD27" i="116"/>
  <c r="AN27" i="116" s="1"/>
  <c r="J27" i="116" s="1"/>
  <c r="S27" i="116" s="1"/>
  <c r="AO27" i="116" s="1"/>
  <c r="K27" i="116"/>
  <c r="H27" i="116"/>
  <c r="F27" i="116"/>
  <c r="D27" i="116"/>
  <c r="B27" i="116"/>
  <c r="AD26" i="116"/>
  <c r="AN26" i="116" s="1"/>
  <c r="J26" i="116" s="1"/>
  <c r="S26" i="116" s="1"/>
  <c r="AO26" i="116" s="1"/>
  <c r="K26" i="116"/>
  <c r="H26" i="116"/>
  <c r="F26" i="116"/>
  <c r="D26" i="116"/>
  <c r="B26" i="116"/>
  <c r="AD25" i="116"/>
  <c r="AN25" i="116" s="1"/>
  <c r="J25" i="116" s="1"/>
  <c r="S25" i="116" s="1"/>
  <c r="AO25" i="116" s="1"/>
  <c r="K25" i="116"/>
  <c r="H25" i="116"/>
  <c r="F25" i="116"/>
  <c r="D25" i="116"/>
  <c r="B25" i="116"/>
  <c r="AD24" i="116"/>
  <c r="AN24" i="116" s="1"/>
  <c r="J24" i="116" s="1"/>
  <c r="S24" i="116" s="1"/>
  <c r="AO24" i="116" s="1"/>
  <c r="K24" i="116"/>
  <c r="H24" i="116"/>
  <c r="F24" i="116"/>
  <c r="D24" i="116"/>
  <c r="B24" i="116"/>
  <c r="AO23" i="116"/>
  <c r="AN23" i="116"/>
  <c r="S23" i="116"/>
  <c r="K23" i="116"/>
  <c r="J23" i="116"/>
  <c r="H23" i="116"/>
  <c r="F23" i="116"/>
  <c r="D23" i="116"/>
  <c r="B23" i="116"/>
  <c r="AN22" i="116"/>
  <c r="J22" i="116" s="1"/>
  <c r="S22" i="116" s="1"/>
  <c r="AO22" i="116" s="1"/>
  <c r="K22" i="116"/>
  <c r="H22" i="116"/>
  <c r="F22" i="116"/>
  <c r="D22" i="116"/>
  <c r="B22" i="116"/>
  <c r="AN21" i="116"/>
  <c r="K21" i="116"/>
  <c r="J21" i="116"/>
  <c r="S21" i="116" s="1"/>
  <c r="AO21" i="116" s="1"/>
  <c r="H21" i="116"/>
  <c r="F21" i="116"/>
  <c r="D21" i="116"/>
  <c r="B21" i="116"/>
  <c r="AN20" i="116"/>
  <c r="J20" i="116" s="1"/>
  <c r="S20" i="116" s="1"/>
  <c r="AO20" i="116" s="1"/>
  <c r="K20" i="116"/>
  <c r="H20" i="116"/>
  <c r="F20" i="116"/>
  <c r="D20" i="116"/>
  <c r="B20" i="116"/>
  <c r="AN19" i="116"/>
  <c r="K19" i="116"/>
  <c r="J19" i="116"/>
  <c r="S19" i="116" s="1"/>
  <c r="H19" i="116"/>
  <c r="F19" i="116"/>
  <c r="D19" i="116"/>
  <c r="B19" i="116"/>
  <c r="AM15" i="116"/>
  <c r="P15" i="116" s="1"/>
  <c r="R15" i="116" s="1"/>
  <c r="S15" i="116" s="1"/>
  <c r="AO15" i="116" s="1"/>
  <c r="AI15" i="116"/>
  <c r="AJ15" i="116" s="1"/>
  <c r="AF15" i="116" s="1"/>
  <c r="AN15" i="116" s="1"/>
  <c r="M15" i="116"/>
  <c r="L15" i="116"/>
  <c r="N15" i="116" s="1"/>
  <c r="K15" i="116"/>
  <c r="J15" i="116"/>
  <c r="I15" i="116"/>
  <c r="H15" i="116"/>
  <c r="G15" i="116"/>
  <c r="F15" i="116"/>
  <c r="E15" i="116"/>
  <c r="D15" i="116"/>
  <c r="C15" i="116"/>
  <c r="B15" i="116"/>
  <c r="AM14" i="116"/>
  <c r="P14" i="116" s="1"/>
  <c r="R14" i="116" s="1"/>
  <c r="AJ14" i="116"/>
  <c r="AI14" i="116"/>
  <c r="AF14" i="116"/>
  <c r="AN14" i="116" s="1"/>
  <c r="M14" i="116"/>
  <c r="L14" i="116"/>
  <c r="N14" i="116" s="1"/>
  <c r="K14" i="116"/>
  <c r="J14" i="116"/>
  <c r="I14" i="116"/>
  <c r="H14" i="116"/>
  <c r="G14" i="116"/>
  <c r="F14" i="116"/>
  <c r="E14" i="116"/>
  <c r="D14" i="116"/>
  <c r="C14" i="116"/>
  <c r="B14" i="116"/>
  <c r="AM13" i="116"/>
  <c r="P13" i="116" s="1"/>
  <c r="R13" i="116" s="1"/>
  <c r="S13" i="116" s="1"/>
  <c r="AI13" i="116"/>
  <c r="AJ13" i="116" s="1"/>
  <c r="AF13" i="116" s="1"/>
  <c r="AN13" i="116" s="1"/>
  <c r="M13" i="116"/>
  <c r="L13" i="116"/>
  <c r="N13" i="116" s="1"/>
  <c r="K13" i="116"/>
  <c r="J13" i="116"/>
  <c r="I13" i="116"/>
  <c r="H13" i="116"/>
  <c r="G13" i="116"/>
  <c r="F13" i="116"/>
  <c r="E13" i="116"/>
  <c r="D13" i="116"/>
  <c r="C13" i="116"/>
  <c r="B13" i="116"/>
  <c r="AM12" i="116"/>
  <c r="P12" i="116" s="1"/>
  <c r="R12" i="116" s="1"/>
  <c r="AI12" i="116"/>
  <c r="AJ12" i="116" s="1"/>
  <c r="AF12" i="116" s="1"/>
  <c r="AN12" i="116" s="1"/>
  <c r="M12" i="116"/>
  <c r="L12" i="116"/>
  <c r="N12" i="116" s="1"/>
  <c r="K12" i="116"/>
  <c r="J12" i="116"/>
  <c r="I12" i="116"/>
  <c r="H12" i="116"/>
  <c r="G12" i="116"/>
  <c r="F12" i="116"/>
  <c r="E12" i="116"/>
  <c r="D12" i="116"/>
  <c r="C12" i="116"/>
  <c r="B12" i="116"/>
  <c r="AM11" i="116"/>
  <c r="AI11" i="116"/>
  <c r="AJ11" i="116" s="1"/>
  <c r="P11" i="116"/>
  <c r="R11" i="116" s="1"/>
  <c r="S11" i="116" s="1"/>
  <c r="N11" i="116"/>
  <c r="M11" i="116"/>
  <c r="L11" i="116"/>
  <c r="K11" i="116"/>
  <c r="J11" i="116"/>
  <c r="I11" i="116"/>
  <c r="H11" i="116"/>
  <c r="G11" i="116"/>
  <c r="F11" i="116"/>
  <c r="E11" i="116"/>
  <c r="D11" i="116"/>
  <c r="C11" i="116"/>
  <c r="B11" i="116"/>
  <c r="AG9" i="116"/>
  <c r="H7" i="116"/>
  <c r="C7" i="116"/>
  <c r="H6" i="116"/>
  <c r="C6" i="116"/>
  <c r="H5" i="116"/>
  <c r="C5" i="116"/>
  <c r="H4" i="116"/>
  <c r="C4" i="116"/>
  <c r="H3" i="116"/>
  <c r="C3" i="116"/>
  <c r="H2" i="116"/>
  <c r="C2" i="116"/>
  <c r="A1" i="116"/>
  <c r="AN77" i="115"/>
  <c r="S70" i="115"/>
  <c r="S69" i="115"/>
  <c r="AD68" i="115"/>
  <c r="AN68" i="115" s="1"/>
  <c r="S68" i="115"/>
  <c r="AN67" i="115"/>
  <c r="J67" i="115"/>
  <c r="S67" i="115" s="1"/>
  <c r="N64" i="115"/>
  <c r="L64" i="115"/>
  <c r="AN63" i="115"/>
  <c r="K63" i="115"/>
  <c r="J63" i="115"/>
  <c r="S63" i="115" s="1"/>
  <c r="AO63" i="115" s="1"/>
  <c r="H63" i="115"/>
  <c r="F63" i="115"/>
  <c r="D63" i="115"/>
  <c r="B63" i="115"/>
  <c r="AN62" i="115"/>
  <c r="S62" i="115"/>
  <c r="AO62" i="115" s="1"/>
  <c r="K62" i="115"/>
  <c r="J62" i="115"/>
  <c r="H62" i="115"/>
  <c r="F62" i="115"/>
  <c r="D62" i="115"/>
  <c r="B62" i="115"/>
  <c r="AN61" i="115"/>
  <c r="J61" i="115" s="1"/>
  <c r="S61" i="115" s="1"/>
  <c r="AO61" i="115" s="1"/>
  <c r="K61" i="115"/>
  <c r="H61" i="115"/>
  <c r="F61" i="115"/>
  <c r="D61" i="115"/>
  <c r="B61" i="115"/>
  <c r="AN60" i="115"/>
  <c r="J60" i="115" s="1"/>
  <c r="S60" i="115" s="1"/>
  <c r="AO60" i="115" s="1"/>
  <c r="K60" i="115"/>
  <c r="H60" i="115"/>
  <c r="F60" i="115"/>
  <c r="D60" i="115"/>
  <c r="B60" i="115"/>
  <c r="AN59" i="115"/>
  <c r="J59" i="115" s="1"/>
  <c r="S59" i="115" s="1"/>
  <c r="AO59" i="115" s="1"/>
  <c r="K59" i="115"/>
  <c r="H59" i="115"/>
  <c r="F59" i="115"/>
  <c r="D59" i="115"/>
  <c r="B59" i="115"/>
  <c r="AN58" i="115"/>
  <c r="J58" i="115" s="1"/>
  <c r="S58" i="115" s="1"/>
  <c r="AO58" i="115" s="1"/>
  <c r="K58" i="115"/>
  <c r="H58" i="115"/>
  <c r="F58" i="115"/>
  <c r="D58" i="115"/>
  <c r="B58" i="115"/>
  <c r="AN57" i="115"/>
  <c r="J57" i="115" s="1"/>
  <c r="S57" i="115" s="1"/>
  <c r="AO57" i="115" s="1"/>
  <c r="K57" i="115"/>
  <c r="H57" i="115"/>
  <c r="F57" i="115"/>
  <c r="D57" i="115"/>
  <c r="B57" i="115"/>
  <c r="AN56" i="115"/>
  <c r="K56" i="115"/>
  <c r="J56" i="115"/>
  <c r="S56" i="115" s="1"/>
  <c r="H56" i="115"/>
  <c r="F56" i="115"/>
  <c r="D56" i="115"/>
  <c r="B56" i="115"/>
  <c r="AN52" i="115"/>
  <c r="J52" i="115" s="1"/>
  <c r="S52" i="115" s="1"/>
  <c r="AO52" i="115" s="1"/>
  <c r="K52" i="115"/>
  <c r="H52" i="115"/>
  <c r="F52" i="115"/>
  <c r="D52" i="115"/>
  <c r="B52" i="115"/>
  <c r="AN51" i="115"/>
  <c r="J51" i="115" s="1"/>
  <c r="S51" i="115" s="1"/>
  <c r="AO51" i="115" s="1"/>
  <c r="K51" i="115"/>
  <c r="H51" i="115"/>
  <c r="F51" i="115"/>
  <c r="D51" i="115"/>
  <c r="B51" i="115"/>
  <c r="AN50" i="115"/>
  <c r="J50" i="115" s="1"/>
  <c r="S50" i="115" s="1"/>
  <c r="AO50" i="115" s="1"/>
  <c r="K50" i="115"/>
  <c r="H50" i="115"/>
  <c r="F50" i="115"/>
  <c r="D50" i="115"/>
  <c r="B50" i="115"/>
  <c r="AN49" i="115"/>
  <c r="K49" i="115"/>
  <c r="J49" i="115"/>
  <c r="S49" i="115" s="1"/>
  <c r="AO49" i="115" s="1"/>
  <c r="H49" i="115"/>
  <c r="F49" i="115"/>
  <c r="D49" i="115"/>
  <c r="B49" i="115"/>
  <c r="AN48" i="115"/>
  <c r="K48" i="115"/>
  <c r="J48" i="115"/>
  <c r="S48" i="115" s="1"/>
  <c r="AO48" i="115" s="1"/>
  <c r="H48" i="115"/>
  <c r="F48" i="115"/>
  <c r="D48" i="115"/>
  <c r="B48" i="115"/>
  <c r="AN47" i="115"/>
  <c r="AH47" i="115"/>
  <c r="K47" i="115"/>
  <c r="J47" i="115"/>
  <c r="S47" i="115" s="1"/>
  <c r="AO47" i="115" s="1"/>
  <c r="H47" i="115"/>
  <c r="F47" i="115"/>
  <c r="D47" i="115"/>
  <c r="B47" i="115"/>
  <c r="AH46" i="115"/>
  <c r="AD46" i="115"/>
  <c r="AN46" i="115" s="1"/>
  <c r="J46" i="115" s="1"/>
  <c r="S46" i="115" s="1"/>
  <c r="AO46" i="115" s="1"/>
  <c r="K46" i="115"/>
  <c r="H46" i="115"/>
  <c r="F46" i="115"/>
  <c r="D46" i="115"/>
  <c r="B46" i="115"/>
  <c r="AH45" i="115"/>
  <c r="AD45" i="115" s="1"/>
  <c r="AN45" i="115" s="1"/>
  <c r="K45" i="115"/>
  <c r="H45" i="115"/>
  <c r="F45" i="115"/>
  <c r="D45" i="115"/>
  <c r="B45" i="115"/>
  <c r="AN41" i="115"/>
  <c r="J41" i="115" s="1"/>
  <c r="S41" i="115" s="1"/>
  <c r="AO41" i="115" s="1"/>
  <c r="K41" i="115"/>
  <c r="H41" i="115"/>
  <c r="F41" i="115"/>
  <c r="D41" i="115"/>
  <c r="B41" i="115"/>
  <c r="AN40" i="115"/>
  <c r="AD40" i="115"/>
  <c r="K40" i="115"/>
  <c r="J40" i="115"/>
  <c r="S40" i="115" s="1"/>
  <c r="AO40" i="115" s="1"/>
  <c r="H40" i="115"/>
  <c r="F40" i="115"/>
  <c r="D40" i="115"/>
  <c r="B40" i="115"/>
  <c r="AD39" i="115"/>
  <c r="AN39" i="115" s="1"/>
  <c r="J39" i="115" s="1"/>
  <c r="S39" i="115" s="1"/>
  <c r="AO39" i="115" s="1"/>
  <c r="K39" i="115"/>
  <c r="H39" i="115"/>
  <c r="F39" i="115"/>
  <c r="D39" i="115"/>
  <c r="B39" i="115"/>
  <c r="AN38" i="115"/>
  <c r="J38" i="115" s="1"/>
  <c r="S38" i="115" s="1"/>
  <c r="AO38" i="115" s="1"/>
  <c r="AD38" i="115"/>
  <c r="K38" i="115"/>
  <c r="H38" i="115"/>
  <c r="F38" i="115"/>
  <c r="D38" i="115"/>
  <c r="B38" i="115"/>
  <c r="AN37" i="115"/>
  <c r="J37" i="115" s="1"/>
  <c r="S37" i="115" s="1"/>
  <c r="AO37" i="115" s="1"/>
  <c r="K37" i="115"/>
  <c r="H37" i="115"/>
  <c r="F37" i="115"/>
  <c r="D37" i="115"/>
  <c r="B37" i="115"/>
  <c r="AN36" i="115"/>
  <c r="J36" i="115" s="1"/>
  <c r="S36" i="115" s="1"/>
  <c r="AO36" i="115" s="1"/>
  <c r="AD36" i="115"/>
  <c r="K36" i="115"/>
  <c r="H36" i="115"/>
  <c r="F36" i="115"/>
  <c r="D36" i="115"/>
  <c r="B36" i="115"/>
  <c r="AN35" i="115"/>
  <c r="K35" i="115"/>
  <c r="J35" i="115"/>
  <c r="S35" i="115" s="1"/>
  <c r="AO35" i="115" s="1"/>
  <c r="H35" i="115"/>
  <c r="F35" i="115"/>
  <c r="D35" i="115"/>
  <c r="B35" i="115"/>
  <c r="AN34" i="115"/>
  <c r="K34" i="115"/>
  <c r="J34" i="115"/>
  <c r="S34" i="115" s="1"/>
  <c r="AO34" i="115" s="1"/>
  <c r="H34" i="115"/>
  <c r="F34" i="115"/>
  <c r="D34" i="115"/>
  <c r="B34" i="115"/>
  <c r="AD33" i="115"/>
  <c r="AN33" i="115" s="1"/>
  <c r="J33" i="115" s="1"/>
  <c r="S33" i="115" s="1"/>
  <c r="AO33" i="115" s="1"/>
  <c r="K33" i="115"/>
  <c r="H33" i="115"/>
  <c r="F33" i="115"/>
  <c r="D33" i="115"/>
  <c r="B33" i="115"/>
  <c r="AD32" i="115"/>
  <c r="AN32" i="115" s="1"/>
  <c r="J32" i="115" s="1"/>
  <c r="S32" i="115" s="1"/>
  <c r="AO32" i="115" s="1"/>
  <c r="K32" i="115"/>
  <c r="H32" i="115"/>
  <c r="F32" i="115"/>
  <c r="D32" i="115"/>
  <c r="B32" i="115"/>
  <c r="AN31" i="115"/>
  <c r="J31" i="115" s="1"/>
  <c r="S31" i="115" s="1"/>
  <c r="AO31" i="115" s="1"/>
  <c r="AD31" i="115"/>
  <c r="K31" i="115"/>
  <c r="H31" i="115"/>
  <c r="F31" i="115"/>
  <c r="D31" i="115"/>
  <c r="B31" i="115"/>
  <c r="AD30" i="115"/>
  <c r="AN30" i="115" s="1"/>
  <c r="J30" i="115" s="1"/>
  <c r="S30" i="115" s="1"/>
  <c r="AO30" i="115" s="1"/>
  <c r="K30" i="115"/>
  <c r="H30" i="115"/>
  <c r="F30" i="115"/>
  <c r="D30" i="115"/>
  <c r="B30" i="115"/>
  <c r="AD29" i="115"/>
  <c r="AN29" i="115" s="1"/>
  <c r="J29" i="115" s="1"/>
  <c r="S29" i="115" s="1"/>
  <c r="AO29" i="115" s="1"/>
  <c r="K29" i="115"/>
  <c r="H29" i="115"/>
  <c r="F29" i="115"/>
  <c r="D29" i="115"/>
  <c r="B29" i="115"/>
  <c r="AD28" i="115"/>
  <c r="AN28" i="115" s="1"/>
  <c r="J28" i="115" s="1"/>
  <c r="S28" i="115" s="1"/>
  <c r="AO28" i="115" s="1"/>
  <c r="K28" i="115"/>
  <c r="H28" i="115"/>
  <c r="F28" i="115"/>
  <c r="D28" i="115"/>
  <c r="B28" i="115"/>
  <c r="AN27" i="115"/>
  <c r="J27" i="115" s="1"/>
  <c r="S27" i="115" s="1"/>
  <c r="AO27" i="115" s="1"/>
  <c r="AD27" i="115"/>
  <c r="K27" i="115"/>
  <c r="H27" i="115"/>
  <c r="F27" i="115"/>
  <c r="D27" i="115"/>
  <c r="B27" i="115"/>
  <c r="AD26" i="115"/>
  <c r="AN26" i="115" s="1"/>
  <c r="J26" i="115" s="1"/>
  <c r="S26" i="115" s="1"/>
  <c r="AO26" i="115" s="1"/>
  <c r="K26" i="115"/>
  <c r="H26" i="115"/>
  <c r="F26" i="115"/>
  <c r="D26" i="115"/>
  <c r="B26" i="115"/>
  <c r="AD25" i="115"/>
  <c r="AN25" i="115" s="1"/>
  <c r="J25" i="115" s="1"/>
  <c r="S25" i="115" s="1"/>
  <c r="AO25" i="115" s="1"/>
  <c r="K25" i="115"/>
  <c r="H25" i="115"/>
  <c r="F25" i="115"/>
  <c r="D25" i="115"/>
  <c r="B25" i="115"/>
  <c r="AD24" i="115"/>
  <c r="AN24" i="115" s="1"/>
  <c r="K24" i="115"/>
  <c r="H24" i="115"/>
  <c r="F24" i="115"/>
  <c r="D24" i="115"/>
  <c r="B24" i="115"/>
  <c r="AN23" i="115"/>
  <c r="J23" i="115" s="1"/>
  <c r="S23" i="115" s="1"/>
  <c r="AO23" i="115" s="1"/>
  <c r="K23" i="115"/>
  <c r="H23" i="115"/>
  <c r="F23" i="115"/>
  <c r="D23" i="115"/>
  <c r="B23" i="115"/>
  <c r="AN22" i="115"/>
  <c r="K22" i="115"/>
  <c r="J22" i="115"/>
  <c r="S22" i="115" s="1"/>
  <c r="AO22" i="115" s="1"/>
  <c r="H22" i="115"/>
  <c r="F22" i="115"/>
  <c r="D22" i="115"/>
  <c r="B22" i="115"/>
  <c r="AN21" i="115"/>
  <c r="K21" i="115"/>
  <c r="J21" i="115"/>
  <c r="S21" i="115" s="1"/>
  <c r="AO21" i="115" s="1"/>
  <c r="H21" i="115"/>
  <c r="F21" i="115"/>
  <c r="D21" i="115"/>
  <c r="B21" i="115"/>
  <c r="AN20" i="115"/>
  <c r="K20" i="115"/>
  <c r="J20" i="115"/>
  <c r="S20" i="115" s="1"/>
  <c r="AO20" i="115" s="1"/>
  <c r="H20" i="115"/>
  <c r="F20" i="115"/>
  <c r="D20" i="115"/>
  <c r="B20" i="115"/>
  <c r="AN19" i="115"/>
  <c r="S19" i="115"/>
  <c r="AO19" i="115" s="1"/>
  <c r="K19" i="115"/>
  <c r="J19" i="115"/>
  <c r="H19" i="115"/>
  <c r="F19" i="115"/>
  <c r="D19" i="115"/>
  <c r="B19" i="115"/>
  <c r="AM15" i="115"/>
  <c r="P15" i="115" s="1"/>
  <c r="R15" i="115" s="1"/>
  <c r="AI15" i="115"/>
  <c r="AJ15" i="115" s="1"/>
  <c r="AF15" i="115" s="1"/>
  <c r="AN15" i="115" s="1"/>
  <c r="N15" i="115"/>
  <c r="M15" i="115"/>
  <c r="L15" i="115"/>
  <c r="K15" i="115"/>
  <c r="S15" i="115" s="1"/>
  <c r="AO15" i="115" s="1"/>
  <c r="J15" i="115"/>
  <c r="O15" i="115" s="1"/>
  <c r="I15" i="115"/>
  <c r="H15" i="115"/>
  <c r="G15" i="115"/>
  <c r="F15" i="115"/>
  <c r="E15" i="115"/>
  <c r="D15" i="115"/>
  <c r="C15" i="115"/>
  <c r="B15" i="115"/>
  <c r="AM14" i="115"/>
  <c r="P14" i="115" s="1"/>
  <c r="R14" i="115" s="1"/>
  <c r="S14" i="115" s="1"/>
  <c r="AJ14" i="115"/>
  <c r="AF14" i="115" s="1"/>
  <c r="AI14" i="115"/>
  <c r="M14" i="115"/>
  <c r="L14" i="115"/>
  <c r="N14" i="115" s="1"/>
  <c r="K14" i="115"/>
  <c r="J14" i="115"/>
  <c r="I14" i="115"/>
  <c r="H14" i="115"/>
  <c r="G14" i="115"/>
  <c r="F14" i="115"/>
  <c r="E14" i="115"/>
  <c r="D14" i="115"/>
  <c r="C14" i="115"/>
  <c r="B14" i="115"/>
  <c r="AM13" i="115"/>
  <c r="P13" i="115" s="1"/>
  <c r="R13" i="115" s="1"/>
  <c r="AI13" i="115"/>
  <c r="AJ13" i="115" s="1"/>
  <c r="AF13" i="115" s="1"/>
  <c r="M13" i="115"/>
  <c r="L13" i="115"/>
  <c r="N13" i="115" s="1"/>
  <c r="K13" i="115"/>
  <c r="J13" i="115"/>
  <c r="I13" i="115"/>
  <c r="H13" i="115"/>
  <c r="G13" i="115"/>
  <c r="F13" i="115"/>
  <c r="E13" i="115"/>
  <c r="D13" i="115"/>
  <c r="C13" i="115"/>
  <c r="B13" i="115"/>
  <c r="AM12" i="115"/>
  <c r="P12" i="115" s="1"/>
  <c r="R12" i="115" s="1"/>
  <c r="AI12" i="115"/>
  <c r="AJ12" i="115" s="1"/>
  <c r="M12" i="115"/>
  <c r="L12" i="115"/>
  <c r="K12" i="115"/>
  <c r="J12" i="115"/>
  <c r="I12" i="115"/>
  <c r="H12" i="115"/>
  <c r="G12" i="115"/>
  <c r="F12" i="115"/>
  <c r="E12" i="115"/>
  <c r="D12" i="115"/>
  <c r="C12" i="115"/>
  <c r="B12" i="115"/>
  <c r="AM11" i="115"/>
  <c r="P11" i="115" s="1"/>
  <c r="R11" i="115" s="1"/>
  <c r="S11" i="115" s="1"/>
  <c r="AI11" i="115"/>
  <c r="AJ11" i="115" s="1"/>
  <c r="M11" i="115"/>
  <c r="L11" i="115"/>
  <c r="N11" i="115" s="1"/>
  <c r="K11" i="115"/>
  <c r="J11" i="115"/>
  <c r="I11" i="115"/>
  <c r="H11" i="115"/>
  <c r="G11" i="115"/>
  <c r="F11" i="115"/>
  <c r="E11" i="115"/>
  <c r="D11" i="115"/>
  <c r="C11" i="115"/>
  <c r="B11" i="115"/>
  <c r="AG9" i="115"/>
  <c r="H7" i="115"/>
  <c r="C7" i="115"/>
  <c r="H6" i="115"/>
  <c r="C6" i="115"/>
  <c r="H5" i="115"/>
  <c r="C5" i="115"/>
  <c r="H4" i="115"/>
  <c r="C4" i="115"/>
  <c r="H3" i="115"/>
  <c r="C3" i="115"/>
  <c r="H2" i="115"/>
  <c r="C2" i="115"/>
  <c r="A1" i="115"/>
  <c r="AN77" i="114"/>
  <c r="S70" i="114"/>
  <c r="S69" i="114"/>
  <c r="AD68" i="114"/>
  <c r="AN68" i="114" s="1"/>
  <c r="S68" i="114"/>
  <c r="AN67" i="114"/>
  <c r="S67" i="114"/>
  <c r="AO67" i="114" s="1"/>
  <c r="J67" i="114"/>
  <c r="N64" i="114"/>
  <c r="L64" i="114"/>
  <c r="AN63" i="114"/>
  <c r="K63" i="114"/>
  <c r="J63" i="114"/>
  <c r="S63" i="114" s="1"/>
  <c r="AO63" i="114" s="1"/>
  <c r="H63" i="114"/>
  <c r="F63" i="114"/>
  <c r="D63" i="114"/>
  <c r="B63" i="114"/>
  <c r="AN62" i="114"/>
  <c r="K62" i="114"/>
  <c r="J62" i="114"/>
  <c r="S62" i="114" s="1"/>
  <c r="AO62" i="114" s="1"/>
  <c r="H62" i="114"/>
  <c r="F62" i="114"/>
  <c r="D62" i="114"/>
  <c r="B62" i="114"/>
  <c r="AN61" i="114"/>
  <c r="S61" i="114"/>
  <c r="AO61" i="114" s="1"/>
  <c r="K61" i="114"/>
  <c r="J61" i="114"/>
  <c r="H61" i="114"/>
  <c r="F61" i="114"/>
  <c r="D61" i="114"/>
  <c r="B61" i="114"/>
  <c r="AN60" i="114"/>
  <c r="J60" i="114" s="1"/>
  <c r="S60" i="114" s="1"/>
  <c r="AO60" i="114" s="1"/>
  <c r="K60" i="114"/>
  <c r="H60" i="114"/>
  <c r="F60" i="114"/>
  <c r="D60" i="114"/>
  <c r="B60" i="114"/>
  <c r="AN59" i="114"/>
  <c r="J59" i="114" s="1"/>
  <c r="S59" i="114" s="1"/>
  <c r="AO59" i="114" s="1"/>
  <c r="K59" i="114"/>
  <c r="H59" i="114"/>
  <c r="F59" i="114"/>
  <c r="D59" i="114"/>
  <c r="B59" i="114"/>
  <c r="AN58" i="114"/>
  <c r="J58" i="114" s="1"/>
  <c r="S58" i="114" s="1"/>
  <c r="AO58" i="114" s="1"/>
  <c r="K58" i="114"/>
  <c r="H58" i="114"/>
  <c r="F58" i="114"/>
  <c r="D58" i="114"/>
  <c r="B58" i="114"/>
  <c r="AN57" i="114"/>
  <c r="J57" i="114" s="1"/>
  <c r="S57" i="114" s="1"/>
  <c r="AO57" i="114" s="1"/>
  <c r="K57" i="114"/>
  <c r="H57" i="114"/>
  <c r="F57" i="114"/>
  <c r="D57" i="114"/>
  <c r="B57" i="114"/>
  <c r="AN56" i="114"/>
  <c r="J56" i="114" s="1"/>
  <c r="S56" i="114" s="1"/>
  <c r="K56" i="114"/>
  <c r="H56" i="114"/>
  <c r="F56" i="114"/>
  <c r="D56" i="114"/>
  <c r="B56" i="114"/>
  <c r="AN52" i="114"/>
  <c r="J52" i="114" s="1"/>
  <c r="S52" i="114" s="1"/>
  <c r="AO52" i="114" s="1"/>
  <c r="K52" i="114"/>
  <c r="H52" i="114"/>
  <c r="F52" i="114"/>
  <c r="D52" i="114"/>
  <c r="B52" i="114"/>
  <c r="AN51" i="114"/>
  <c r="J51" i="114" s="1"/>
  <c r="S51" i="114" s="1"/>
  <c r="AO51" i="114" s="1"/>
  <c r="K51" i="114"/>
  <c r="H51" i="114"/>
  <c r="F51" i="114"/>
  <c r="D51" i="114"/>
  <c r="B51" i="114"/>
  <c r="AN50" i="114"/>
  <c r="J50" i="114" s="1"/>
  <c r="S50" i="114" s="1"/>
  <c r="AO50" i="114" s="1"/>
  <c r="K50" i="114"/>
  <c r="H50" i="114"/>
  <c r="F50" i="114"/>
  <c r="D50" i="114"/>
  <c r="B50" i="114"/>
  <c r="AN49" i="114"/>
  <c r="J49" i="114" s="1"/>
  <c r="S49" i="114" s="1"/>
  <c r="AO49" i="114" s="1"/>
  <c r="K49" i="114"/>
  <c r="H49" i="114"/>
  <c r="F49" i="114"/>
  <c r="D49" i="114"/>
  <c r="B49" i="114"/>
  <c r="AN48" i="114"/>
  <c r="K48" i="114"/>
  <c r="J48" i="114"/>
  <c r="S48" i="114" s="1"/>
  <c r="AO48" i="114" s="1"/>
  <c r="H48" i="114"/>
  <c r="F48" i="114"/>
  <c r="D48" i="114"/>
  <c r="B48" i="114"/>
  <c r="AN47" i="114"/>
  <c r="AH47" i="114"/>
  <c r="S47" i="114"/>
  <c r="AO47" i="114" s="1"/>
  <c r="K47" i="114"/>
  <c r="J47" i="114"/>
  <c r="H47" i="114"/>
  <c r="F47" i="114"/>
  <c r="D47" i="114"/>
  <c r="B47" i="114"/>
  <c r="AH46" i="114"/>
  <c r="AD46" i="114" s="1"/>
  <c r="AN46" i="114" s="1"/>
  <c r="J46" i="114" s="1"/>
  <c r="S46" i="114" s="1"/>
  <c r="AO46" i="114" s="1"/>
  <c r="K46" i="114"/>
  <c r="H46" i="114"/>
  <c r="F46" i="114"/>
  <c r="D46" i="114"/>
  <c r="B46" i="114"/>
  <c r="AH45" i="114"/>
  <c r="AD45" i="114" s="1"/>
  <c r="AN45" i="114" s="1"/>
  <c r="K45" i="114"/>
  <c r="H45" i="114"/>
  <c r="F45" i="114"/>
  <c r="D45" i="114"/>
  <c r="B45" i="114"/>
  <c r="AN41" i="114"/>
  <c r="J41" i="114" s="1"/>
  <c r="S41" i="114" s="1"/>
  <c r="AO41" i="114" s="1"/>
  <c r="K41" i="114"/>
  <c r="H41" i="114"/>
  <c r="F41" i="114"/>
  <c r="D41" i="114"/>
  <c r="B41" i="114"/>
  <c r="AD40" i="114"/>
  <c r="AN40" i="114" s="1"/>
  <c r="J40" i="114" s="1"/>
  <c r="S40" i="114" s="1"/>
  <c r="AO40" i="114" s="1"/>
  <c r="K40" i="114"/>
  <c r="H40" i="114"/>
  <c r="F40" i="114"/>
  <c r="D40" i="114"/>
  <c r="B40" i="114"/>
  <c r="AD39" i="114"/>
  <c r="AN39" i="114" s="1"/>
  <c r="J39" i="114" s="1"/>
  <c r="S39" i="114" s="1"/>
  <c r="AO39" i="114" s="1"/>
  <c r="K39" i="114"/>
  <c r="H39" i="114"/>
  <c r="F39" i="114"/>
  <c r="D39" i="114"/>
  <c r="B39" i="114"/>
  <c r="AD38" i="114"/>
  <c r="AN38" i="114" s="1"/>
  <c r="J38" i="114" s="1"/>
  <c r="S38" i="114" s="1"/>
  <c r="AO38" i="114" s="1"/>
  <c r="K38" i="114"/>
  <c r="H38" i="114"/>
  <c r="F38" i="114"/>
  <c r="D38" i="114"/>
  <c r="B38" i="114"/>
  <c r="AN37" i="114"/>
  <c r="J37" i="114" s="1"/>
  <c r="S37" i="114" s="1"/>
  <c r="AO37" i="114" s="1"/>
  <c r="K37" i="114"/>
  <c r="H37" i="114"/>
  <c r="F37" i="114"/>
  <c r="D37" i="114"/>
  <c r="B37" i="114"/>
  <c r="AN36" i="114"/>
  <c r="J36" i="114" s="1"/>
  <c r="S36" i="114" s="1"/>
  <c r="AO36" i="114" s="1"/>
  <c r="AD36" i="114"/>
  <c r="K36" i="114"/>
  <c r="H36" i="114"/>
  <c r="F36" i="114"/>
  <c r="D36" i="114"/>
  <c r="B36" i="114"/>
  <c r="AN35" i="114"/>
  <c r="J35" i="114" s="1"/>
  <c r="S35" i="114" s="1"/>
  <c r="AO35" i="114" s="1"/>
  <c r="K35" i="114"/>
  <c r="H35" i="114"/>
  <c r="F35" i="114"/>
  <c r="D35" i="114"/>
  <c r="B35" i="114"/>
  <c r="AN34" i="114"/>
  <c r="K34" i="114"/>
  <c r="J34" i="114"/>
  <c r="S34" i="114" s="1"/>
  <c r="AO34" i="114" s="1"/>
  <c r="H34" i="114"/>
  <c r="F34" i="114"/>
  <c r="D34" i="114"/>
  <c r="B34" i="114"/>
  <c r="AD33" i="114"/>
  <c r="AN33" i="114" s="1"/>
  <c r="J33" i="114" s="1"/>
  <c r="S33" i="114" s="1"/>
  <c r="AO33" i="114" s="1"/>
  <c r="K33" i="114"/>
  <c r="H33" i="114"/>
  <c r="F33" i="114"/>
  <c r="D33" i="114"/>
  <c r="B33" i="114"/>
  <c r="AD32" i="114"/>
  <c r="AN32" i="114" s="1"/>
  <c r="J32" i="114" s="1"/>
  <c r="S32" i="114" s="1"/>
  <c r="AO32" i="114" s="1"/>
  <c r="K32" i="114"/>
  <c r="H32" i="114"/>
  <c r="F32" i="114"/>
  <c r="D32" i="114"/>
  <c r="B32" i="114"/>
  <c r="AN31" i="114"/>
  <c r="J31" i="114" s="1"/>
  <c r="S31" i="114" s="1"/>
  <c r="AO31" i="114" s="1"/>
  <c r="AD31" i="114"/>
  <c r="K31" i="114"/>
  <c r="H31" i="114"/>
  <c r="F31" i="114"/>
  <c r="D31" i="114"/>
  <c r="B31" i="114"/>
  <c r="AN30" i="114"/>
  <c r="AD30" i="114"/>
  <c r="K30" i="114"/>
  <c r="J30" i="114"/>
  <c r="S30" i="114" s="1"/>
  <c r="AO30" i="114" s="1"/>
  <c r="H30" i="114"/>
  <c r="F30" i="114"/>
  <c r="D30" i="114"/>
  <c r="B30" i="114"/>
  <c r="AD29" i="114"/>
  <c r="AN29" i="114" s="1"/>
  <c r="J29" i="114" s="1"/>
  <c r="S29" i="114" s="1"/>
  <c r="AO29" i="114" s="1"/>
  <c r="K29" i="114"/>
  <c r="H29" i="114"/>
  <c r="F29" i="114"/>
  <c r="D29" i="114"/>
  <c r="B29" i="114"/>
  <c r="AD28" i="114"/>
  <c r="AN28" i="114" s="1"/>
  <c r="J28" i="114" s="1"/>
  <c r="S28" i="114" s="1"/>
  <c r="AO28" i="114" s="1"/>
  <c r="K28" i="114"/>
  <c r="H28" i="114"/>
  <c r="F28" i="114"/>
  <c r="D28" i="114"/>
  <c r="B28" i="114"/>
  <c r="AN27" i="114"/>
  <c r="J27" i="114" s="1"/>
  <c r="S27" i="114" s="1"/>
  <c r="AO27" i="114" s="1"/>
  <c r="AD27" i="114"/>
  <c r="K27" i="114"/>
  <c r="H27" i="114"/>
  <c r="F27" i="114"/>
  <c r="D27" i="114"/>
  <c r="B27" i="114"/>
  <c r="AN26" i="114"/>
  <c r="AD26" i="114"/>
  <c r="K26" i="114"/>
  <c r="J26" i="114"/>
  <c r="S26" i="114" s="1"/>
  <c r="AO26" i="114" s="1"/>
  <c r="H26" i="114"/>
  <c r="F26" i="114"/>
  <c r="D26" i="114"/>
  <c r="B26" i="114"/>
  <c r="AD25" i="114"/>
  <c r="AN25" i="114" s="1"/>
  <c r="J25" i="114" s="1"/>
  <c r="S25" i="114" s="1"/>
  <c r="AO25" i="114" s="1"/>
  <c r="K25" i="114"/>
  <c r="H25" i="114"/>
  <c r="F25" i="114"/>
  <c r="D25" i="114"/>
  <c r="B25" i="114"/>
  <c r="AD24" i="114"/>
  <c r="AN24" i="114" s="1"/>
  <c r="J24" i="114" s="1"/>
  <c r="S24" i="114" s="1"/>
  <c r="AO24" i="114" s="1"/>
  <c r="K24" i="114"/>
  <c r="H24" i="114"/>
  <c r="F24" i="114"/>
  <c r="D24" i="114"/>
  <c r="B24" i="114"/>
  <c r="AN23" i="114"/>
  <c r="J23" i="114" s="1"/>
  <c r="S23" i="114" s="1"/>
  <c r="AO23" i="114" s="1"/>
  <c r="K23" i="114"/>
  <c r="H23" i="114"/>
  <c r="F23" i="114"/>
  <c r="D23" i="114"/>
  <c r="B23" i="114"/>
  <c r="AN22" i="114"/>
  <c r="J22" i="114" s="1"/>
  <c r="S22" i="114" s="1"/>
  <c r="AO22" i="114" s="1"/>
  <c r="K22" i="114"/>
  <c r="H22" i="114"/>
  <c r="F22" i="114"/>
  <c r="D22" i="114"/>
  <c r="B22" i="114"/>
  <c r="AN21" i="114"/>
  <c r="J21" i="114" s="1"/>
  <c r="S21" i="114" s="1"/>
  <c r="AO21" i="114" s="1"/>
  <c r="K21" i="114"/>
  <c r="H21" i="114"/>
  <c r="F21" i="114"/>
  <c r="D21" i="114"/>
  <c r="B21" i="114"/>
  <c r="AN20" i="114"/>
  <c r="J20" i="114" s="1"/>
  <c r="S20" i="114" s="1"/>
  <c r="AO20" i="114" s="1"/>
  <c r="K20" i="114"/>
  <c r="H20" i="114"/>
  <c r="F20" i="114"/>
  <c r="D20" i="114"/>
  <c r="B20" i="114"/>
  <c r="AN19" i="114"/>
  <c r="K19" i="114"/>
  <c r="J19" i="114"/>
  <c r="S19" i="114" s="1"/>
  <c r="H19" i="114"/>
  <c r="F19" i="114"/>
  <c r="D19" i="114"/>
  <c r="B19" i="114"/>
  <c r="AM15" i="114"/>
  <c r="P15" i="114" s="1"/>
  <c r="R15" i="114" s="1"/>
  <c r="AI15" i="114"/>
  <c r="AJ15" i="114" s="1"/>
  <c r="AF15" i="114" s="1"/>
  <c r="AN15" i="114" s="1"/>
  <c r="M15" i="114"/>
  <c r="L15" i="114"/>
  <c r="N15" i="114" s="1"/>
  <c r="K15" i="114"/>
  <c r="J15" i="114"/>
  <c r="I15" i="114"/>
  <c r="H15" i="114"/>
  <c r="G15" i="114"/>
  <c r="F15" i="114"/>
  <c r="E15" i="114"/>
  <c r="D15" i="114"/>
  <c r="C15" i="114"/>
  <c r="B15" i="114"/>
  <c r="AM14" i="114"/>
  <c r="P14" i="114" s="1"/>
  <c r="R14" i="114" s="1"/>
  <c r="AI14" i="114"/>
  <c r="AJ14" i="114" s="1"/>
  <c r="AF14" i="114" s="1"/>
  <c r="M14" i="114"/>
  <c r="L14" i="114"/>
  <c r="N14" i="114" s="1"/>
  <c r="K14" i="114"/>
  <c r="J14" i="114"/>
  <c r="I14" i="114"/>
  <c r="H14" i="114"/>
  <c r="G14" i="114"/>
  <c r="F14" i="114"/>
  <c r="E14" i="114"/>
  <c r="D14" i="114"/>
  <c r="C14" i="114"/>
  <c r="B14" i="114"/>
  <c r="AM13" i="114"/>
  <c r="P13" i="114" s="1"/>
  <c r="R13" i="114" s="1"/>
  <c r="S13" i="114" s="1"/>
  <c r="AI13" i="114"/>
  <c r="AJ13" i="114" s="1"/>
  <c r="AF13" i="114" s="1"/>
  <c r="M13" i="114"/>
  <c r="L13" i="114"/>
  <c r="N13" i="114" s="1"/>
  <c r="K13" i="114"/>
  <c r="J13" i="114"/>
  <c r="I13" i="114"/>
  <c r="H13" i="114"/>
  <c r="G13" i="114"/>
  <c r="F13" i="114"/>
  <c r="E13" i="114"/>
  <c r="D13" i="114"/>
  <c r="C13" i="114"/>
  <c r="B13" i="114"/>
  <c r="AM12" i="114"/>
  <c r="P12" i="114" s="1"/>
  <c r="R12" i="114" s="1"/>
  <c r="AI12" i="114"/>
  <c r="AJ12" i="114" s="1"/>
  <c r="AF12" i="114" s="1"/>
  <c r="M12" i="114"/>
  <c r="L12" i="114"/>
  <c r="N12" i="114" s="1"/>
  <c r="K12" i="114"/>
  <c r="J12" i="114"/>
  <c r="I12" i="114"/>
  <c r="H12" i="114"/>
  <c r="G12" i="114"/>
  <c r="F12" i="114"/>
  <c r="E12" i="114"/>
  <c r="D12" i="114"/>
  <c r="C12" i="114"/>
  <c r="B12" i="114"/>
  <c r="AM11" i="114"/>
  <c r="P11" i="114" s="1"/>
  <c r="R11" i="114" s="1"/>
  <c r="AJ11" i="114"/>
  <c r="AI11" i="114"/>
  <c r="M11" i="114"/>
  <c r="L11" i="114"/>
  <c r="K11" i="114"/>
  <c r="J11" i="114"/>
  <c r="I11" i="114"/>
  <c r="H11" i="114"/>
  <c r="G11" i="114"/>
  <c r="F11" i="114"/>
  <c r="E11" i="114"/>
  <c r="D11" i="114"/>
  <c r="C11" i="114"/>
  <c r="B11" i="114"/>
  <c r="AG9" i="114"/>
  <c r="H7" i="114"/>
  <c r="C7" i="114"/>
  <c r="H6" i="114"/>
  <c r="C6" i="114"/>
  <c r="H5" i="114"/>
  <c r="C5" i="114"/>
  <c r="H4" i="114"/>
  <c r="C4" i="114"/>
  <c r="H3" i="114"/>
  <c r="C3" i="114"/>
  <c r="H2" i="114"/>
  <c r="C2" i="114"/>
  <c r="A1" i="114"/>
  <c r="AN14" i="118" l="1"/>
  <c r="AN13" i="118"/>
  <c r="O12" i="118"/>
  <c r="S12" i="118"/>
  <c r="AO12" i="118" s="1"/>
  <c r="AN12" i="118"/>
  <c r="AN16" i="118"/>
  <c r="S11" i="118"/>
  <c r="O11" i="118"/>
  <c r="AF11" i="121"/>
  <c r="AN11" i="121" s="1"/>
  <c r="AN14" i="117"/>
  <c r="O14" i="117"/>
  <c r="AN13" i="117"/>
  <c r="O13" i="117"/>
  <c r="O12" i="117"/>
  <c r="AN11" i="117"/>
  <c r="O11" i="121"/>
  <c r="S12" i="121"/>
  <c r="AO12" i="121" s="1"/>
  <c r="O13" i="121"/>
  <c r="AN13" i="121"/>
  <c r="AN14" i="121"/>
  <c r="AN11" i="120"/>
  <c r="AO11" i="120" s="1"/>
  <c r="S12" i="120"/>
  <c r="AN14" i="120"/>
  <c r="AN13" i="120"/>
  <c r="AO13" i="120" s="1"/>
  <c r="O11" i="116"/>
  <c r="O12" i="116"/>
  <c r="O13" i="116"/>
  <c r="S14" i="116"/>
  <c r="S12" i="116"/>
  <c r="AN14" i="114"/>
  <c r="AN13" i="114"/>
  <c r="AO13" i="114" s="1"/>
  <c r="O13" i="114"/>
  <c r="AN14" i="115"/>
  <c r="AN13" i="115"/>
  <c r="S13" i="115"/>
  <c r="AO13" i="115" s="1"/>
  <c r="S12" i="115"/>
  <c r="O11" i="115"/>
  <c r="S11" i="121"/>
  <c r="S14" i="121"/>
  <c r="AO14" i="121" s="1"/>
  <c r="O12" i="121"/>
  <c r="O16" i="121" s="1"/>
  <c r="S13" i="121"/>
  <c r="AO13" i="121" s="1"/>
  <c r="J24" i="121"/>
  <c r="S24" i="121" s="1"/>
  <c r="AO24" i="121" s="1"/>
  <c r="AN42" i="121"/>
  <c r="AO19" i="121"/>
  <c r="AO56" i="121"/>
  <c r="S64" i="121"/>
  <c r="AO64" i="121" s="1"/>
  <c r="AO15" i="121"/>
  <c r="AN53" i="121"/>
  <c r="J45" i="121"/>
  <c r="S45" i="121" s="1"/>
  <c r="O14" i="121"/>
  <c r="AJ16" i="121"/>
  <c r="S72" i="121"/>
  <c r="O11" i="120"/>
  <c r="AO19" i="120"/>
  <c r="J24" i="120"/>
  <c r="S24" i="120" s="1"/>
  <c r="AO24" i="120" s="1"/>
  <c r="AN42" i="120"/>
  <c r="AO15" i="120"/>
  <c r="AN53" i="120"/>
  <c r="J45" i="120"/>
  <c r="S45" i="120" s="1"/>
  <c r="AF12" i="120"/>
  <c r="AN12" i="120" s="1"/>
  <c r="AO12" i="120" s="1"/>
  <c r="AJ16" i="120"/>
  <c r="O14" i="120"/>
  <c r="AO56" i="120"/>
  <c r="S64" i="120"/>
  <c r="AO64" i="120" s="1"/>
  <c r="O13" i="120"/>
  <c r="S14" i="120"/>
  <c r="AO14" i="120" s="1"/>
  <c r="O15" i="120"/>
  <c r="S72" i="120"/>
  <c r="AO19" i="118"/>
  <c r="AN53" i="118"/>
  <c r="J45" i="118"/>
  <c r="S45" i="118" s="1"/>
  <c r="AO67" i="118"/>
  <c r="S72" i="118"/>
  <c r="J25" i="118"/>
  <c r="S25" i="118" s="1"/>
  <c r="AO25" i="118" s="1"/>
  <c r="AN42" i="118"/>
  <c r="O14" i="118"/>
  <c r="O13" i="118"/>
  <c r="S14" i="118"/>
  <c r="AO14" i="118" s="1"/>
  <c r="AO56" i="118"/>
  <c r="S64" i="118"/>
  <c r="AO64" i="118" s="1"/>
  <c r="S13" i="118"/>
  <c r="AO13" i="118" s="1"/>
  <c r="AO11" i="118"/>
  <c r="AJ16" i="118"/>
  <c r="AO67" i="117"/>
  <c r="S72" i="117"/>
  <c r="S12" i="117"/>
  <c r="S16" i="117" s="1"/>
  <c r="AN53" i="117"/>
  <c r="J45" i="117"/>
  <c r="S45" i="117" s="1"/>
  <c r="O15" i="117"/>
  <c r="O11" i="117"/>
  <c r="S15" i="117"/>
  <c r="AO15" i="117" s="1"/>
  <c r="AO11" i="117"/>
  <c r="AO13" i="117"/>
  <c r="AO19" i="117"/>
  <c r="S42" i="117"/>
  <c r="AO56" i="117"/>
  <c r="S64" i="117"/>
  <c r="AO64" i="117" s="1"/>
  <c r="AJ16" i="117"/>
  <c r="AF12" i="117"/>
  <c r="AN12" i="117" s="1"/>
  <c r="AN16" i="117" s="1"/>
  <c r="AO14" i="117"/>
  <c r="AN42" i="117"/>
  <c r="N12" i="115"/>
  <c r="AF12" i="115"/>
  <c r="AN12" i="115" s="1"/>
  <c r="AO12" i="115" s="1"/>
  <c r="S12" i="114"/>
  <c r="AO19" i="116"/>
  <c r="S42" i="116"/>
  <c r="AO56" i="116"/>
  <c r="S64" i="116"/>
  <c r="AO64" i="116" s="1"/>
  <c r="AO13" i="116"/>
  <c r="AO67" i="116"/>
  <c r="S72" i="116"/>
  <c r="S16" i="116"/>
  <c r="AO11" i="116"/>
  <c r="AN42" i="116"/>
  <c r="AJ16" i="116"/>
  <c r="AF11" i="116"/>
  <c r="AN11" i="116" s="1"/>
  <c r="AN16" i="116" s="1"/>
  <c r="O14" i="116"/>
  <c r="O16" i="116" s="1"/>
  <c r="AN53" i="116"/>
  <c r="J45" i="116"/>
  <c r="S45" i="116" s="1"/>
  <c r="AO14" i="116"/>
  <c r="AO12" i="116"/>
  <c r="O15" i="116"/>
  <c r="O12" i="114"/>
  <c r="AO67" i="115"/>
  <c r="S72" i="115"/>
  <c r="AN53" i="115"/>
  <c r="J45" i="115"/>
  <c r="S45" i="115" s="1"/>
  <c r="AO14" i="115"/>
  <c r="AF11" i="115"/>
  <c r="AN11" i="115" s="1"/>
  <c r="AJ16" i="115"/>
  <c r="O13" i="115"/>
  <c r="O14" i="115"/>
  <c r="O12" i="115"/>
  <c r="J24" i="115"/>
  <c r="S24" i="115" s="1"/>
  <c r="AO24" i="115" s="1"/>
  <c r="AN42" i="115"/>
  <c r="AO56" i="115"/>
  <c r="S64" i="115"/>
  <c r="S42" i="115"/>
  <c r="AO42" i="115" s="1"/>
  <c r="AN64" i="115"/>
  <c r="N11" i="114"/>
  <c r="S11" i="114"/>
  <c r="AF11" i="114"/>
  <c r="AN11" i="114" s="1"/>
  <c r="AO56" i="114"/>
  <c r="S64" i="114"/>
  <c r="AN53" i="114"/>
  <c r="J45" i="114"/>
  <c r="S45" i="114" s="1"/>
  <c r="AN42" i="114"/>
  <c r="O15" i="114"/>
  <c r="AJ16" i="114"/>
  <c r="AN12" i="114"/>
  <c r="O11" i="114"/>
  <c r="O14" i="114"/>
  <c r="S15" i="114"/>
  <c r="AO15" i="114" s="1"/>
  <c r="S14" i="114"/>
  <c r="AO14" i="114" s="1"/>
  <c r="AO19" i="114"/>
  <c r="S42" i="114"/>
  <c r="AN64" i="114"/>
  <c r="S72" i="114"/>
  <c r="AD39" i="113"/>
  <c r="AN39" i="113" s="1"/>
  <c r="J39" i="113" s="1"/>
  <c r="S39" i="113" s="1"/>
  <c r="AO39" i="113" s="1"/>
  <c r="AD40" i="113"/>
  <c r="AN40" i="113" s="1"/>
  <c r="J40" i="113" s="1"/>
  <c r="S40" i="113" s="1"/>
  <c r="AO40" i="113" s="1"/>
  <c r="K39" i="113"/>
  <c r="H39" i="113"/>
  <c r="F39" i="113"/>
  <c r="D39" i="113"/>
  <c r="B39" i="113"/>
  <c r="K40" i="113"/>
  <c r="H40" i="113"/>
  <c r="F40" i="113"/>
  <c r="D40" i="113"/>
  <c r="B40" i="113"/>
  <c r="AN77" i="113"/>
  <c r="S70" i="113"/>
  <c r="S69" i="113"/>
  <c r="AD68" i="113"/>
  <c r="AN68" i="113" s="1"/>
  <c r="S68" i="113"/>
  <c r="AN67" i="113"/>
  <c r="J67" i="113" s="1"/>
  <c r="S67" i="113" s="1"/>
  <c r="AO67" i="113" s="1"/>
  <c r="N64" i="113"/>
  <c r="L64" i="113"/>
  <c r="AN63" i="113"/>
  <c r="J63" i="113" s="1"/>
  <c r="S63" i="113" s="1"/>
  <c r="AO63" i="113" s="1"/>
  <c r="K63" i="113"/>
  <c r="H63" i="113"/>
  <c r="F63" i="113"/>
  <c r="D63" i="113"/>
  <c r="B63" i="113"/>
  <c r="AN62" i="113"/>
  <c r="J62" i="113" s="1"/>
  <c r="S62" i="113" s="1"/>
  <c r="AO62" i="113" s="1"/>
  <c r="K62" i="113"/>
  <c r="H62" i="113"/>
  <c r="F62" i="113"/>
  <c r="D62" i="113"/>
  <c r="B62" i="113"/>
  <c r="AN61" i="113"/>
  <c r="J61" i="113" s="1"/>
  <c r="S61" i="113" s="1"/>
  <c r="AO61" i="113" s="1"/>
  <c r="K61" i="113"/>
  <c r="H61" i="113"/>
  <c r="F61" i="113"/>
  <c r="D61" i="113"/>
  <c r="B61" i="113"/>
  <c r="AN60" i="113"/>
  <c r="K60" i="113"/>
  <c r="J60" i="113"/>
  <c r="S60" i="113" s="1"/>
  <c r="AO60" i="113" s="1"/>
  <c r="H60" i="113"/>
  <c r="F60" i="113"/>
  <c r="D60" i="113"/>
  <c r="B60" i="113"/>
  <c r="AN59" i="113"/>
  <c r="J59" i="113" s="1"/>
  <c r="S59" i="113" s="1"/>
  <c r="AO59" i="113" s="1"/>
  <c r="K59" i="113"/>
  <c r="H59" i="113"/>
  <c r="F59" i="113"/>
  <c r="D59" i="113"/>
  <c r="B59" i="113"/>
  <c r="AN58" i="113"/>
  <c r="J58" i="113" s="1"/>
  <c r="S58" i="113" s="1"/>
  <c r="AO58" i="113" s="1"/>
  <c r="K58" i="113"/>
  <c r="H58" i="113"/>
  <c r="F58" i="113"/>
  <c r="D58" i="113"/>
  <c r="B58" i="113"/>
  <c r="AN57" i="113"/>
  <c r="J57" i="113" s="1"/>
  <c r="S57" i="113" s="1"/>
  <c r="AO57" i="113" s="1"/>
  <c r="K57" i="113"/>
  <c r="H57" i="113"/>
  <c r="F57" i="113"/>
  <c r="D57" i="113"/>
  <c r="B57" i="113"/>
  <c r="AN56" i="113"/>
  <c r="J56" i="113" s="1"/>
  <c r="S56" i="113" s="1"/>
  <c r="K56" i="113"/>
  <c r="H56" i="113"/>
  <c r="F56" i="113"/>
  <c r="D56" i="113"/>
  <c r="B56" i="113"/>
  <c r="AN52" i="113"/>
  <c r="J52" i="113" s="1"/>
  <c r="S52" i="113" s="1"/>
  <c r="AO52" i="113" s="1"/>
  <c r="K52" i="113"/>
  <c r="H52" i="113"/>
  <c r="F52" i="113"/>
  <c r="D52" i="113"/>
  <c r="B52" i="113"/>
  <c r="AN51" i="113"/>
  <c r="J51" i="113" s="1"/>
  <c r="S51" i="113" s="1"/>
  <c r="AO51" i="113" s="1"/>
  <c r="K51" i="113"/>
  <c r="H51" i="113"/>
  <c r="F51" i="113"/>
  <c r="D51" i="113"/>
  <c r="B51" i="113"/>
  <c r="AN50" i="113"/>
  <c r="J50" i="113" s="1"/>
  <c r="S50" i="113" s="1"/>
  <c r="AO50" i="113" s="1"/>
  <c r="K50" i="113"/>
  <c r="H50" i="113"/>
  <c r="F50" i="113"/>
  <c r="D50" i="113"/>
  <c r="B50" i="113"/>
  <c r="AN49" i="113"/>
  <c r="J49" i="113" s="1"/>
  <c r="S49" i="113" s="1"/>
  <c r="AO49" i="113" s="1"/>
  <c r="K49" i="113"/>
  <c r="H49" i="113"/>
  <c r="F49" i="113"/>
  <c r="D49" i="113"/>
  <c r="B49" i="113"/>
  <c r="AN48" i="113"/>
  <c r="J48" i="113" s="1"/>
  <c r="S48" i="113" s="1"/>
  <c r="AO48" i="113" s="1"/>
  <c r="K48" i="113"/>
  <c r="H48" i="113"/>
  <c r="F48" i="113"/>
  <c r="D48" i="113"/>
  <c r="B48" i="113"/>
  <c r="AN47" i="113"/>
  <c r="J47" i="113" s="1"/>
  <c r="S47" i="113" s="1"/>
  <c r="AO47" i="113" s="1"/>
  <c r="AH47" i="113"/>
  <c r="K47" i="113"/>
  <c r="H47" i="113"/>
  <c r="F47" i="113"/>
  <c r="D47" i="113"/>
  <c r="B47" i="113"/>
  <c r="AH46" i="113"/>
  <c r="AD46" i="113" s="1"/>
  <c r="AN46" i="113" s="1"/>
  <c r="J46" i="113" s="1"/>
  <c r="S46" i="113" s="1"/>
  <c r="AO46" i="113" s="1"/>
  <c r="K46" i="113"/>
  <c r="H46" i="113"/>
  <c r="F46" i="113"/>
  <c r="D46" i="113"/>
  <c r="B46" i="113"/>
  <c r="AH45" i="113"/>
  <c r="AD45" i="113" s="1"/>
  <c r="AN45" i="113" s="1"/>
  <c r="K45" i="113"/>
  <c r="H45" i="113"/>
  <c r="F45" i="113"/>
  <c r="D45" i="113"/>
  <c r="B45" i="113"/>
  <c r="AN41" i="113"/>
  <c r="J41" i="113" s="1"/>
  <c r="S41" i="113" s="1"/>
  <c r="AO41" i="113" s="1"/>
  <c r="K41" i="113"/>
  <c r="H41" i="113"/>
  <c r="F41" i="113"/>
  <c r="D41" i="113"/>
  <c r="B41" i="113"/>
  <c r="AD38" i="113"/>
  <c r="AN38" i="113" s="1"/>
  <c r="J38" i="113" s="1"/>
  <c r="S38" i="113" s="1"/>
  <c r="AO38" i="113" s="1"/>
  <c r="K38" i="113"/>
  <c r="H38" i="113"/>
  <c r="F38" i="113"/>
  <c r="D38" i="113"/>
  <c r="B38" i="113"/>
  <c r="AN37" i="113"/>
  <c r="K37" i="113"/>
  <c r="J37" i="113"/>
  <c r="S37" i="113" s="1"/>
  <c r="AO37" i="113" s="1"/>
  <c r="H37" i="113"/>
  <c r="F37" i="113"/>
  <c r="D37" i="113"/>
  <c r="B37" i="113"/>
  <c r="AD36" i="113"/>
  <c r="AN36" i="113" s="1"/>
  <c r="J36" i="113" s="1"/>
  <c r="S36" i="113" s="1"/>
  <c r="AO36" i="113" s="1"/>
  <c r="K36" i="113"/>
  <c r="H36" i="113"/>
  <c r="F36" i="113"/>
  <c r="D36" i="113"/>
  <c r="B36" i="113"/>
  <c r="AN35" i="113"/>
  <c r="J35" i="113" s="1"/>
  <c r="S35" i="113" s="1"/>
  <c r="AO35" i="113" s="1"/>
  <c r="K35" i="113"/>
  <c r="H35" i="113"/>
  <c r="F35" i="113"/>
  <c r="D35" i="113"/>
  <c r="B35" i="113"/>
  <c r="AN34" i="113"/>
  <c r="J34" i="113" s="1"/>
  <c r="S34" i="113" s="1"/>
  <c r="AO34" i="113" s="1"/>
  <c r="K34" i="113"/>
  <c r="H34" i="113"/>
  <c r="F34" i="113"/>
  <c r="D34" i="113"/>
  <c r="B34" i="113"/>
  <c r="AD33" i="113"/>
  <c r="AN33" i="113" s="1"/>
  <c r="J33" i="113" s="1"/>
  <c r="S33" i="113" s="1"/>
  <c r="AO33" i="113" s="1"/>
  <c r="K33" i="113"/>
  <c r="H33" i="113"/>
  <c r="F33" i="113"/>
  <c r="D33" i="113"/>
  <c r="B33" i="113"/>
  <c r="AD32" i="113"/>
  <c r="AN32" i="113" s="1"/>
  <c r="J32" i="113" s="1"/>
  <c r="S32" i="113" s="1"/>
  <c r="AO32" i="113" s="1"/>
  <c r="K32" i="113"/>
  <c r="H32" i="113"/>
  <c r="F32" i="113"/>
  <c r="D32" i="113"/>
  <c r="B32" i="113"/>
  <c r="AD31" i="113"/>
  <c r="AN31" i="113" s="1"/>
  <c r="J31" i="113" s="1"/>
  <c r="S31" i="113" s="1"/>
  <c r="AO31" i="113" s="1"/>
  <c r="K31" i="113"/>
  <c r="H31" i="113"/>
  <c r="F31" i="113"/>
  <c r="D31" i="113"/>
  <c r="B31" i="113"/>
  <c r="AN30" i="113"/>
  <c r="J30" i="113" s="1"/>
  <c r="S30" i="113" s="1"/>
  <c r="AO30" i="113" s="1"/>
  <c r="AD30" i="113"/>
  <c r="K30" i="113"/>
  <c r="H30" i="113"/>
  <c r="F30" i="113"/>
  <c r="D30" i="113"/>
  <c r="B30" i="113"/>
  <c r="AD29" i="113"/>
  <c r="AN29" i="113" s="1"/>
  <c r="J29" i="113" s="1"/>
  <c r="S29" i="113" s="1"/>
  <c r="AO29" i="113" s="1"/>
  <c r="K29" i="113"/>
  <c r="H29" i="113"/>
  <c r="F29" i="113"/>
  <c r="D29" i="113"/>
  <c r="B29" i="113"/>
  <c r="AD28" i="113"/>
  <c r="AN28" i="113" s="1"/>
  <c r="J28" i="113" s="1"/>
  <c r="S28" i="113" s="1"/>
  <c r="AO28" i="113" s="1"/>
  <c r="K28" i="113"/>
  <c r="H28" i="113"/>
  <c r="F28" i="113"/>
  <c r="D28" i="113"/>
  <c r="B28" i="113"/>
  <c r="AD27" i="113"/>
  <c r="AN27" i="113" s="1"/>
  <c r="J27" i="113" s="1"/>
  <c r="S27" i="113" s="1"/>
  <c r="AO27" i="113" s="1"/>
  <c r="K27" i="113"/>
  <c r="H27" i="113"/>
  <c r="F27" i="113"/>
  <c r="D27" i="113"/>
  <c r="B27" i="113"/>
  <c r="AD26" i="113"/>
  <c r="AN26" i="113" s="1"/>
  <c r="J26" i="113" s="1"/>
  <c r="S26" i="113" s="1"/>
  <c r="AO26" i="113" s="1"/>
  <c r="K26" i="113"/>
  <c r="H26" i="113"/>
  <c r="F26" i="113"/>
  <c r="D26" i="113"/>
  <c r="B26" i="113"/>
  <c r="AD25" i="113"/>
  <c r="AN25" i="113" s="1"/>
  <c r="J25" i="113" s="1"/>
  <c r="S25" i="113" s="1"/>
  <c r="AO25" i="113" s="1"/>
  <c r="K25" i="113"/>
  <c r="H25" i="113"/>
  <c r="F25" i="113"/>
  <c r="D25" i="113"/>
  <c r="B25" i="113"/>
  <c r="AD24" i="113"/>
  <c r="AN24" i="113" s="1"/>
  <c r="J24" i="113" s="1"/>
  <c r="S24" i="113" s="1"/>
  <c r="AO24" i="113" s="1"/>
  <c r="K24" i="113"/>
  <c r="H24" i="113"/>
  <c r="F24" i="113"/>
  <c r="D24" i="113"/>
  <c r="B24" i="113"/>
  <c r="AN23" i="113"/>
  <c r="J23" i="113" s="1"/>
  <c r="S23" i="113" s="1"/>
  <c r="AO23" i="113" s="1"/>
  <c r="K23" i="113"/>
  <c r="H23" i="113"/>
  <c r="F23" i="113"/>
  <c r="D23" i="113"/>
  <c r="B23" i="113"/>
  <c r="AN22" i="113"/>
  <c r="J22" i="113" s="1"/>
  <c r="S22" i="113" s="1"/>
  <c r="AO22" i="113" s="1"/>
  <c r="K22" i="113"/>
  <c r="H22" i="113"/>
  <c r="F22" i="113"/>
  <c r="D22" i="113"/>
  <c r="B22" i="113"/>
  <c r="AN21" i="113"/>
  <c r="J21" i="113" s="1"/>
  <c r="S21" i="113" s="1"/>
  <c r="AO21" i="113" s="1"/>
  <c r="K21" i="113"/>
  <c r="H21" i="113"/>
  <c r="F21" i="113"/>
  <c r="D21" i="113"/>
  <c r="B21" i="113"/>
  <c r="AN20" i="113"/>
  <c r="J20" i="113" s="1"/>
  <c r="S20" i="113" s="1"/>
  <c r="AO20" i="113" s="1"/>
  <c r="K20" i="113"/>
  <c r="H20" i="113"/>
  <c r="F20" i="113"/>
  <c r="D20" i="113"/>
  <c r="B20" i="113"/>
  <c r="AN19" i="113"/>
  <c r="J19" i="113" s="1"/>
  <c r="S19" i="113" s="1"/>
  <c r="AO19" i="113" s="1"/>
  <c r="K19" i="113"/>
  <c r="H19" i="113"/>
  <c r="F19" i="113"/>
  <c r="D19" i="113"/>
  <c r="B19" i="113"/>
  <c r="AM15" i="113"/>
  <c r="P15" i="113" s="1"/>
  <c r="R15" i="113" s="1"/>
  <c r="AI15" i="113"/>
  <c r="AJ15" i="113" s="1"/>
  <c r="AF15" i="113" s="1"/>
  <c r="AN15" i="113" s="1"/>
  <c r="M15" i="113"/>
  <c r="N15" i="113" s="1"/>
  <c r="L15" i="113"/>
  <c r="K15" i="113"/>
  <c r="S15" i="113" s="1"/>
  <c r="J15" i="113"/>
  <c r="O15" i="113" s="1"/>
  <c r="I15" i="113"/>
  <c r="H15" i="113"/>
  <c r="G15" i="113"/>
  <c r="F15" i="113"/>
  <c r="E15" i="113"/>
  <c r="D15" i="113"/>
  <c r="C15" i="113"/>
  <c r="B15" i="113"/>
  <c r="AM14" i="113"/>
  <c r="P14" i="113" s="1"/>
  <c r="R14" i="113" s="1"/>
  <c r="AI14" i="113"/>
  <c r="AJ14" i="113" s="1"/>
  <c r="M14" i="113"/>
  <c r="L14" i="113"/>
  <c r="N14" i="113" s="1"/>
  <c r="K14" i="113"/>
  <c r="J14" i="113"/>
  <c r="I14" i="113"/>
  <c r="H14" i="113"/>
  <c r="G14" i="113"/>
  <c r="F14" i="113"/>
  <c r="E14" i="113"/>
  <c r="D14" i="113"/>
  <c r="C14" i="113"/>
  <c r="B14" i="113"/>
  <c r="AM13" i="113"/>
  <c r="P13" i="113" s="1"/>
  <c r="R13" i="113" s="1"/>
  <c r="AI13" i="113"/>
  <c r="AJ13" i="113" s="1"/>
  <c r="AF13" i="113" s="1"/>
  <c r="M13" i="113"/>
  <c r="L13" i="113"/>
  <c r="K13" i="113"/>
  <c r="J13" i="113"/>
  <c r="I13" i="113"/>
  <c r="H13" i="113"/>
  <c r="G13" i="113"/>
  <c r="F13" i="113"/>
  <c r="E13" i="113"/>
  <c r="D13" i="113"/>
  <c r="C13" i="113"/>
  <c r="B13" i="113"/>
  <c r="AM12" i="113"/>
  <c r="P12" i="113" s="1"/>
  <c r="R12" i="113" s="1"/>
  <c r="AI12" i="113"/>
  <c r="AJ12" i="113" s="1"/>
  <c r="AF12" i="113" s="1"/>
  <c r="M12" i="113"/>
  <c r="L12" i="113"/>
  <c r="N12" i="113" s="1"/>
  <c r="K12" i="113"/>
  <c r="J12" i="113"/>
  <c r="I12" i="113"/>
  <c r="H12" i="113"/>
  <c r="G12" i="113"/>
  <c r="F12" i="113"/>
  <c r="E12" i="113"/>
  <c r="D12" i="113"/>
  <c r="C12" i="113"/>
  <c r="B12" i="113"/>
  <c r="AM11" i="113"/>
  <c r="P11" i="113" s="1"/>
  <c r="R11" i="113" s="1"/>
  <c r="AI11" i="113"/>
  <c r="AJ11" i="113" s="1"/>
  <c r="AF11" i="113" s="1"/>
  <c r="M11" i="113"/>
  <c r="L11" i="113"/>
  <c r="K11" i="113"/>
  <c r="J11" i="113"/>
  <c r="I11" i="113"/>
  <c r="H11" i="113"/>
  <c r="G11" i="113"/>
  <c r="F11" i="113"/>
  <c r="E11" i="113"/>
  <c r="D11" i="113"/>
  <c r="C11" i="113"/>
  <c r="B11" i="113"/>
  <c r="AG9" i="113"/>
  <c r="H7" i="113"/>
  <c r="C7" i="113"/>
  <c r="H6" i="113"/>
  <c r="C6" i="113"/>
  <c r="H5" i="113"/>
  <c r="C5" i="113"/>
  <c r="H4" i="113"/>
  <c r="C4" i="113"/>
  <c r="H3" i="113"/>
  <c r="C3" i="113"/>
  <c r="H2" i="113"/>
  <c r="C2" i="113"/>
  <c r="A1" i="113"/>
  <c r="AN75" i="112"/>
  <c r="S68" i="112"/>
  <c r="S67" i="112"/>
  <c r="AD66" i="112"/>
  <c r="AN66" i="112" s="1"/>
  <c r="S66" i="112"/>
  <c r="AN65" i="112"/>
  <c r="S65" i="112"/>
  <c r="AO65" i="112" s="1"/>
  <c r="J65" i="112"/>
  <c r="N62" i="112"/>
  <c r="L62" i="112"/>
  <c r="AN61" i="112"/>
  <c r="J61" i="112" s="1"/>
  <c r="S61" i="112" s="1"/>
  <c r="AO61" i="112" s="1"/>
  <c r="K61" i="112"/>
  <c r="H61" i="112"/>
  <c r="F61" i="112"/>
  <c r="D61" i="112"/>
  <c r="B61" i="112"/>
  <c r="AN60" i="112"/>
  <c r="K60" i="112"/>
  <c r="J60" i="112"/>
  <c r="S60" i="112" s="1"/>
  <c r="AO60" i="112" s="1"/>
  <c r="H60" i="112"/>
  <c r="F60" i="112"/>
  <c r="D60" i="112"/>
  <c r="B60" i="112"/>
  <c r="AN59" i="112"/>
  <c r="K59" i="112"/>
  <c r="J59" i="112"/>
  <c r="S59" i="112" s="1"/>
  <c r="AO59" i="112" s="1"/>
  <c r="H59" i="112"/>
  <c r="F59" i="112"/>
  <c r="D59" i="112"/>
  <c r="B59" i="112"/>
  <c r="AN58" i="112"/>
  <c r="S58" i="112"/>
  <c r="AO58" i="112" s="1"/>
  <c r="K58" i="112"/>
  <c r="J58" i="112"/>
  <c r="H58" i="112"/>
  <c r="F58" i="112"/>
  <c r="D58" i="112"/>
  <c r="B58" i="112"/>
  <c r="AN57" i="112"/>
  <c r="J57" i="112" s="1"/>
  <c r="S57" i="112" s="1"/>
  <c r="AO57" i="112" s="1"/>
  <c r="K57" i="112"/>
  <c r="H57" i="112"/>
  <c r="F57" i="112"/>
  <c r="D57" i="112"/>
  <c r="B57" i="112"/>
  <c r="AN56" i="112"/>
  <c r="J56" i="112" s="1"/>
  <c r="S56" i="112" s="1"/>
  <c r="AO56" i="112" s="1"/>
  <c r="K56" i="112"/>
  <c r="H56" i="112"/>
  <c r="F56" i="112"/>
  <c r="D56" i="112"/>
  <c r="B56" i="112"/>
  <c r="AN55" i="112"/>
  <c r="J55" i="112" s="1"/>
  <c r="S55" i="112" s="1"/>
  <c r="AO55" i="112" s="1"/>
  <c r="K55" i="112"/>
  <c r="H55" i="112"/>
  <c r="F55" i="112"/>
  <c r="D55" i="112"/>
  <c r="B55" i="112"/>
  <c r="AN54" i="112"/>
  <c r="J54" i="112" s="1"/>
  <c r="S54" i="112" s="1"/>
  <c r="K54" i="112"/>
  <c r="H54" i="112"/>
  <c r="F54" i="112"/>
  <c r="D54" i="112"/>
  <c r="B54" i="112"/>
  <c r="AN50" i="112"/>
  <c r="J50" i="112" s="1"/>
  <c r="S50" i="112" s="1"/>
  <c r="AO50" i="112" s="1"/>
  <c r="K50" i="112"/>
  <c r="H50" i="112"/>
  <c r="F50" i="112"/>
  <c r="D50" i="112"/>
  <c r="B50" i="112"/>
  <c r="AN49" i="112"/>
  <c r="J49" i="112" s="1"/>
  <c r="S49" i="112" s="1"/>
  <c r="AO49" i="112" s="1"/>
  <c r="K49" i="112"/>
  <c r="H49" i="112"/>
  <c r="F49" i="112"/>
  <c r="D49" i="112"/>
  <c r="B49" i="112"/>
  <c r="AN48" i="112"/>
  <c r="J48" i="112" s="1"/>
  <c r="S48" i="112" s="1"/>
  <c r="AO48" i="112" s="1"/>
  <c r="K48" i="112"/>
  <c r="H48" i="112"/>
  <c r="F48" i="112"/>
  <c r="D48" i="112"/>
  <c r="B48" i="112"/>
  <c r="AN47" i="112"/>
  <c r="J47" i="112" s="1"/>
  <c r="S47" i="112" s="1"/>
  <c r="AO47" i="112" s="1"/>
  <c r="K47" i="112"/>
  <c r="H47" i="112"/>
  <c r="F47" i="112"/>
  <c r="D47" i="112"/>
  <c r="B47" i="112"/>
  <c r="AN46" i="112"/>
  <c r="J46" i="112" s="1"/>
  <c r="S46" i="112" s="1"/>
  <c r="AO46" i="112" s="1"/>
  <c r="K46" i="112"/>
  <c r="H46" i="112"/>
  <c r="F46" i="112"/>
  <c r="D46" i="112"/>
  <c r="B46" i="112"/>
  <c r="AN45" i="112"/>
  <c r="AH45" i="112"/>
  <c r="K45" i="112"/>
  <c r="J45" i="112"/>
  <c r="S45" i="112" s="1"/>
  <c r="AO45" i="112" s="1"/>
  <c r="H45" i="112"/>
  <c r="F45" i="112"/>
  <c r="D45" i="112"/>
  <c r="B45" i="112"/>
  <c r="AH44" i="112"/>
  <c r="AD44" i="112" s="1"/>
  <c r="AN44" i="112" s="1"/>
  <c r="J44" i="112" s="1"/>
  <c r="S44" i="112" s="1"/>
  <c r="AO44" i="112" s="1"/>
  <c r="K44" i="112"/>
  <c r="H44" i="112"/>
  <c r="F44" i="112"/>
  <c r="D44" i="112"/>
  <c r="B44" i="112"/>
  <c r="AH43" i="112"/>
  <c r="AD43" i="112" s="1"/>
  <c r="AN43" i="112" s="1"/>
  <c r="K43" i="112"/>
  <c r="H43" i="112"/>
  <c r="F43" i="112"/>
  <c r="D43" i="112"/>
  <c r="B43" i="112"/>
  <c r="AN39" i="112"/>
  <c r="J39" i="112" s="1"/>
  <c r="S39" i="112" s="1"/>
  <c r="AO39" i="112" s="1"/>
  <c r="AD39" i="112"/>
  <c r="K39" i="112"/>
  <c r="H39" i="112"/>
  <c r="F39" i="112"/>
  <c r="D39" i="112"/>
  <c r="B39" i="112"/>
  <c r="AN38" i="112"/>
  <c r="J38" i="112" s="1"/>
  <c r="S38" i="112" s="1"/>
  <c r="AO38" i="112" s="1"/>
  <c r="AD38" i="112"/>
  <c r="K38" i="112"/>
  <c r="H38" i="112"/>
  <c r="F38" i="112"/>
  <c r="D38" i="112"/>
  <c r="B38" i="112"/>
  <c r="AN37" i="112"/>
  <c r="K37" i="112"/>
  <c r="J37" i="112"/>
  <c r="S37" i="112" s="1"/>
  <c r="AO37" i="112" s="1"/>
  <c r="H37" i="112"/>
  <c r="F37" i="112"/>
  <c r="D37" i="112"/>
  <c r="B37" i="112"/>
  <c r="AN36" i="112"/>
  <c r="J36" i="112" s="1"/>
  <c r="S36" i="112" s="1"/>
  <c r="AO36" i="112" s="1"/>
  <c r="AD36" i="112"/>
  <c r="K36" i="112"/>
  <c r="H36" i="112"/>
  <c r="F36" i="112"/>
  <c r="D36" i="112"/>
  <c r="B36" i="112"/>
  <c r="AN35" i="112"/>
  <c r="J35" i="112" s="1"/>
  <c r="S35" i="112" s="1"/>
  <c r="AO35" i="112" s="1"/>
  <c r="K35" i="112"/>
  <c r="H35" i="112"/>
  <c r="F35" i="112"/>
  <c r="D35" i="112"/>
  <c r="B35" i="112"/>
  <c r="AN34" i="112"/>
  <c r="J34" i="112" s="1"/>
  <c r="S34" i="112" s="1"/>
  <c r="AO34" i="112" s="1"/>
  <c r="K34" i="112"/>
  <c r="H34" i="112"/>
  <c r="F34" i="112"/>
  <c r="D34" i="112"/>
  <c r="B34" i="112"/>
  <c r="AD33" i="112"/>
  <c r="AN33" i="112" s="1"/>
  <c r="J33" i="112" s="1"/>
  <c r="S33" i="112" s="1"/>
  <c r="AO33" i="112" s="1"/>
  <c r="K33" i="112"/>
  <c r="H33" i="112"/>
  <c r="F33" i="112"/>
  <c r="D33" i="112"/>
  <c r="B33" i="112"/>
  <c r="AD32" i="112"/>
  <c r="AN32" i="112" s="1"/>
  <c r="J32" i="112" s="1"/>
  <c r="S32" i="112" s="1"/>
  <c r="AO32" i="112" s="1"/>
  <c r="K32" i="112"/>
  <c r="H32" i="112"/>
  <c r="F32" i="112"/>
  <c r="D32" i="112"/>
  <c r="B32" i="112"/>
  <c r="AN31" i="112"/>
  <c r="J31" i="112" s="1"/>
  <c r="S31" i="112" s="1"/>
  <c r="AO31" i="112" s="1"/>
  <c r="AD31" i="112"/>
  <c r="K31" i="112"/>
  <c r="H31" i="112"/>
  <c r="F31" i="112"/>
  <c r="D31" i="112"/>
  <c r="B31" i="112"/>
  <c r="AN30" i="112"/>
  <c r="J30" i="112" s="1"/>
  <c r="S30" i="112" s="1"/>
  <c r="AO30" i="112" s="1"/>
  <c r="AD30" i="112"/>
  <c r="K30" i="112"/>
  <c r="H30" i="112"/>
  <c r="F30" i="112"/>
  <c r="D30" i="112"/>
  <c r="B30" i="112"/>
  <c r="AD29" i="112"/>
  <c r="AN29" i="112" s="1"/>
  <c r="J29" i="112" s="1"/>
  <c r="S29" i="112" s="1"/>
  <c r="AO29" i="112" s="1"/>
  <c r="K29" i="112"/>
  <c r="H29" i="112"/>
  <c r="F29" i="112"/>
  <c r="D29" i="112"/>
  <c r="B29" i="112"/>
  <c r="AD28" i="112"/>
  <c r="AN28" i="112" s="1"/>
  <c r="J28" i="112" s="1"/>
  <c r="S28" i="112" s="1"/>
  <c r="AO28" i="112" s="1"/>
  <c r="K28" i="112"/>
  <c r="H28" i="112"/>
  <c r="F28" i="112"/>
  <c r="D28" i="112"/>
  <c r="B28" i="112"/>
  <c r="AN27" i="112"/>
  <c r="J27" i="112" s="1"/>
  <c r="S27" i="112" s="1"/>
  <c r="AO27" i="112" s="1"/>
  <c r="AD27" i="112"/>
  <c r="K27" i="112"/>
  <c r="H27" i="112"/>
  <c r="F27" i="112"/>
  <c r="D27" i="112"/>
  <c r="B27" i="112"/>
  <c r="AN26" i="112"/>
  <c r="J26" i="112" s="1"/>
  <c r="S26" i="112" s="1"/>
  <c r="AO26" i="112" s="1"/>
  <c r="AD26" i="112"/>
  <c r="K26" i="112"/>
  <c r="H26" i="112"/>
  <c r="F26" i="112"/>
  <c r="D26" i="112"/>
  <c r="B26" i="112"/>
  <c r="AD25" i="112"/>
  <c r="AN25" i="112" s="1"/>
  <c r="J25" i="112" s="1"/>
  <c r="S25" i="112" s="1"/>
  <c r="AO25" i="112" s="1"/>
  <c r="K25" i="112"/>
  <c r="H25" i="112"/>
  <c r="F25" i="112"/>
  <c r="D25" i="112"/>
  <c r="B25" i="112"/>
  <c r="AD24" i="112"/>
  <c r="AN24" i="112" s="1"/>
  <c r="J24" i="112" s="1"/>
  <c r="S24" i="112" s="1"/>
  <c r="AO24" i="112" s="1"/>
  <c r="K24" i="112"/>
  <c r="H24" i="112"/>
  <c r="F24" i="112"/>
  <c r="D24" i="112"/>
  <c r="B24" i="112"/>
  <c r="AN23" i="112"/>
  <c r="K23" i="112"/>
  <c r="J23" i="112"/>
  <c r="S23" i="112" s="1"/>
  <c r="AO23" i="112" s="1"/>
  <c r="H23" i="112"/>
  <c r="F23" i="112"/>
  <c r="D23" i="112"/>
  <c r="B23" i="112"/>
  <c r="AN22" i="112"/>
  <c r="J22" i="112" s="1"/>
  <c r="S22" i="112" s="1"/>
  <c r="AO22" i="112" s="1"/>
  <c r="K22" i="112"/>
  <c r="H22" i="112"/>
  <c r="F22" i="112"/>
  <c r="D22" i="112"/>
  <c r="B22" i="112"/>
  <c r="AN21" i="112"/>
  <c r="J21" i="112" s="1"/>
  <c r="S21" i="112" s="1"/>
  <c r="AO21" i="112" s="1"/>
  <c r="K21" i="112"/>
  <c r="H21" i="112"/>
  <c r="F21" i="112"/>
  <c r="D21" i="112"/>
  <c r="B21" i="112"/>
  <c r="AN20" i="112"/>
  <c r="J20" i="112" s="1"/>
  <c r="S20" i="112" s="1"/>
  <c r="AO20" i="112" s="1"/>
  <c r="K20" i="112"/>
  <c r="H20" i="112"/>
  <c r="F20" i="112"/>
  <c r="D20" i="112"/>
  <c r="B20" i="112"/>
  <c r="AN19" i="112"/>
  <c r="J19" i="112" s="1"/>
  <c r="S19" i="112" s="1"/>
  <c r="K19" i="112"/>
  <c r="H19" i="112"/>
  <c r="F19" i="112"/>
  <c r="D19" i="112"/>
  <c r="B19" i="112"/>
  <c r="AM15" i="112"/>
  <c r="AJ15" i="112"/>
  <c r="AI15" i="112"/>
  <c r="AF15" i="112"/>
  <c r="AN15" i="112" s="1"/>
  <c r="R15" i="112"/>
  <c r="P15" i="112"/>
  <c r="N15" i="112"/>
  <c r="M15" i="112"/>
  <c r="L15" i="112"/>
  <c r="K15" i="112"/>
  <c r="S15" i="112" s="1"/>
  <c r="AO15" i="112" s="1"/>
  <c r="J15" i="112"/>
  <c r="O15" i="112" s="1"/>
  <c r="I15" i="112"/>
  <c r="H15" i="112"/>
  <c r="G15" i="112"/>
  <c r="F15" i="112"/>
  <c r="E15" i="112"/>
  <c r="D15" i="112"/>
  <c r="C15" i="112"/>
  <c r="B15" i="112"/>
  <c r="AM14" i="112"/>
  <c r="AJ14" i="112"/>
  <c r="AF14" i="112" s="1"/>
  <c r="AN14" i="112" s="1"/>
  <c r="AI14" i="112"/>
  <c r="P14" i="112"/>
  <c r="R14" i="112" s="1"/>
  <c r="S14" i="112" s="1"/>
  <c r="AO14" i="112" s="1"/>
  <c r="M14" i="112"/>
  <c r="L14" i="112"/>
  <c r="N14" i="112" s="1"/>
  <c r="O14" i="112" s="1"/>
  <c r="K14" i="112"/>
  <c r="J14" i="112"/>
  <c r="I14" i="112"/>
  <c r="H14" i="112"/>
  <c r="G14" i="112"/>
  <c r="F14" i="112"/>
  <c r="E14" i="112"/>
  <c r="D14" i="112"/>
  <c r="C14" i="112"/>
  <c r="B14" i="112"/>
  <c r="AM13" i="112"/>
  <c r="P13" i="112" s="1"/>
  <c r="R13" i="112" s="1"/>
  <c r="AI13" i="112"/>
  <c r="AJ13" i="112" s="1"/>
  <c r="AF13" i="112" s="1"/>
  <c r="AN13" i="112" s="1"/>
  <c r="M13" i="112"/>
  <c r="L13" i="112"/>
  <c r="N13" i="112" s="1"/>
  <c r="K13" i="112"/>
  <c r="J13" i="112"/>
  <c r="I13" i="112"/>
  <c r="H13" i="112"/>
  <c r="G13" i="112"/>
  <c r="F13" i="112"/>
  <c r="E13" i="112"/>
  <c r="D13" i="112"/>
  <c r="C13" i="112"/>
  <c r="B13" i="112"/>
  <c r="AM12" i="112"/>
  <c r="P12" i="112" s="1"/>
  <c r="R12" i="112" s="1"/>
  <c r="AJ12" i="112"/>
  <c r="AF12" i="112" s="1"/>
  <c r="AN12" i="112" s="1"/>
  <c r="AI12" i="112"/>
  <c r="M12" i="112"/>
  <c r="L12" i="112"/>
  <c r="N12" i="112" s="1"/>
  <c r="K12" i="112"/>
  <c r="J12" i="112"/>
  <c r="I12" i="112"/>
  <c r="H12" i="112"/>
  <c r="G12" i="112"/>
  <c r="F12" i="112"/>
  <c r="E12" i="112"/>
  <c r="D12" i="112"/>
  <c r="C12" i="112"/>
  <c r="B12" i="112"/>
  <c r="AM11" i="112"/>
  <c r="AJ11" i="112"/>
  <c r="AI11" i="112"/>
  <c r="R11" i="112"/>
  <c r="P11" i="112"/>
  <c r="M11" i="112"/>
  <c r="L11" i="112"/>
  <c r="N11" i="112" s="1"/>
  <c r="K11" i="112"/>
  <c r="S11" i="112" s="1"/>
  <c r="J11" i="112"/>
  <c r="I11" i="112"/>
  <c r="H11" i="112"/>
  <c r="G11" i="112"/>
  <c r="F11" i="112"/>
  <c r="E11" i="112"/>
  <c r="D11" i="112"/>
  <c r="C11" i="112"/>
  <c r="B11" i="112"/>
  <c r="AG9" i="112"/>
  <c r="H7" i="112"/>
  <c r="C7" i="112"/>
  <c r="H6" i="112"/>
  <c r="C6" i="112"/>
  <c r="H5" i="112"/>
  <c r="C5" i="112"/>
  <c r="H4" i="112"/>
  <c r="C4" i="112"/>
  <c r="H3" i="112"/>
  <c r="C3" i="112"/>
  <c r="H2" i="112"/>
  <c r="C2" i="112"/>
  <c r="A1" i="112"/>
  <c r="AN75" i="111"/>
  <c r="S68" i="111"/>
  <c r="S67" i="111"/>
  <c r="AD66" i="111"/>
  <c r="AN66" i="111" s="1"/>
  <c r="S66" i="111"/>
  <c r="AN65" i="111"/>
  <c r="N62" i="111"/>
  <c r="L62" i="111"/>
  <c r="AN61" i="111"/>
  <c r="S61" i="111"/>
  <c r="AO61" i="111" s="1"/>
  <c r="K61" i="111"/>
  <c r="J61" i="111"/>
  <c r="H61" i="111"/>
  <c r="F61" i="111"/>
  <c r="D61" i="111"/>
  <c r="B61" i="111"/>
  <c r="AN60" i="111"/>
  <c r="K60" i="111"/>
  <c r="J60" i="111"/>
  <c r="S60" i="111" s="1"/>
  <c r="AO60" i="111" s="1"/>
  <c r="H60" i="111"/>
  <c r="F60" i="111"/>
  <c r="D60" i="111"/>
  <c r="B60" i="111"/>
  <c r="AN59" i="111"/>
  <c r="J59" i="111" s="1"/>
  <c r="S59" i="111" s="1"/>
  <c r="AO59" i="111" s="1"/>
  <c r="K59" i="111"/>
  <c r="H59" i="111"/>
  <c r="F59" i="111"/>
  <c r="D59" i="111"/>
  <c r="B59" i="111"/>
  <c r="AN58" i="111"/>
  <c r="S58" i="111"/>
  <c r="AO58" i="111" s="1"/>
  <c r="K58" i="111"/>
  <c r="J58" i="111"/>
  <c r="H58" i="111"/>
  <c r="F58" i="111"/>
  <c r="D58" i="111"/>
  <c r="B58" i="111"/>
  <c r="AN57" i="111"/>
  <c r="J57" i="111" s="1"/>
  <c r="S57" i="111" s="1"/>
  <c r="AO57" i="111" s="1"/>
  <c r="K57" i="111"/>
  <c r="H57" i="111"/>
  <c r="F57" i="111"/>
  <c r="D57" i="111"/>
  <c r="B57" i="111"/>
  <c r="AN56" i="111"/>
  <c r="J56" i="111" s="1"/>
  <c r="S56" i="111" s="1"/>
  <c r="AO56" i="111" s="1"/>
  <c r="K56" i="111"/>
  <c r="H56" i="111"/>
  <c r="F56" i="111"/>
  <c r="D56" i="111"/>
  <c r="B56" i="111"/>
  <c r="AN55" i="111"/>
  <c r="J55" i="111" s="1"/>
  <c r="S55" i="111" s="1"/>
  <c r="AO55" i="111" s="1"/>
  <c r="K55" i="111"/>
  <c r="H55" i="111"/>
  <c r="F55" i="111"/>
  <c r="D55" i="111"/>
  <c r="B55" i="111"/>
  <c r="AN54" i="111"/>
  <c r="AN62" i="111" s="1"/>
  <c r="K54" i="111"/>
  <c r="J54" i="111"/>
  <c r="S54" i="111" s="1"/>
  <c r="H54" i="111"/>
  <c r="F54" i="111"/>
  <c r="D54" i="111"/>
  <c r="B54" i="111"/>
  <c r="AN50" i="111"/>
  <c r="J50" i="111" s="1"/>
  <c r="S50" i="111" s="1"/>
  <c r="AO50" i="111" s="1"/>
  <c r="K50" i="111"/>
  <c r="H50" i="111"/>
  <c r="F50" i="111"/>
  <c r="D50" i="111"/>
  <c r="B50" i="111"/>
  <c r="AN49" i="111"/>
  <c r="J49" i="111" s="1"/>
  <c r="S49" i="111" s="1"/>
  <c r="AO49" i="111" s="1"/>
  <c r="K49" i="111"/>
  <c r="H49" i="111"/>
  <c r="F49" i="111"/>
  <c r="D49" i="111"/>
  <c r="B49" i="111"/>
  <c r="AN48" i="111"/>
  <c r="J48" i="111" s="1"/>
  <c r="S48" i="111" s="1"/>
  <c r="AO48" i="111" s="1"/>
  <c r="K48" i="111"/>
  <c r="H48" i="111"/>
  <c r="F48" i="111"/>
  <c r="D48" i="111"/>
  <c r="B48" i="111"/>
  <c r="AN47" i="111"/>
  <c r="K47" i="111"/>
  <c r="J47" i="111"/>
  <c r="S47" i="111" s="1"/>
  <c r="AO47" i="111" s="1"/>
  <c r="H47" i="111"/>
  <c r="F47" i="111"/>
  <c r="D47" i="111"/>
  <c r="B47" i="111"/>
  <c r="AN46" i="111"/>
  <c r="J46" i="111" s="1"/>
  <c r="S46" i="111" s="1"/>
  <c r="AO46" i="111" s="1"/>
  <c r="K46" i="111"/>
  <c r="H46" i="111"/>
  <c r="F46" i="111"/>
  <c r="D46" i="111"/>
  <c r="B46" i="111"/>
  <c r="AN45" i="111"/>
  <c r="AH45" i="111"/>
  <c r="K45" i="111"/>
  <c r="J45" i="111"/>
  <c r="S45" i="111" s="1"/>
  <c r="AO45" i="111" s="1"/>
  <c r="H45" i="111"/>
  <c r="F45" i="111"/>
  <c r="D45" i="111"/>
  <c r="B45" i="111"/>
  <c r="AH44" i="111"/>
  <c r="AD44" i="111" s="1"/>
  <c r="AN44" i="111" s="1"/>
  <c r="J44" i="111" s="1"/>
  <c r="S44" i="111" s="1"/>
  <c r="AO44" i="111" s="1"/>
  <c r="K44" i="111"/>
  <c r="H44" i="111"/>
  <c r="F44" i="111"/>
  <c r="D44" i="111"/>
  <c r="B44" i="111"/>
  <c r="AH43" i="111"/>
  <c r="AD43" i="111" s="1"/>
  <c r="AN43" i="111" s="1"/>
  <c r="K43" i="111"/>
  <c r="H43" i="111"/>
  <c r="F43" i="111"/>
  <c r="D43" i="111"/>
  <c r="B43" i="111"/>
  <c r="AD39" i="111"/>
  <c r="AN39" i="111" s="1"/>
  <c r="J39" i="111" s="1"/>
  <c r="S39" i="111" s="1"/>
  <c r="AO39" i="111" s="1"/>
  <c r="K39" i="111"/>
  <c r="H39" i="111"/>
  <c r="F39" i="111"/>
  <c r="D39" i="111"/>
  <c r="B39" i="111"/>
  <c r="AN38" i="111"/>
  <c r="J38" i="111" s="1"/>
  <c r="S38" i="111" s="1"/>
  <c r="AO38" i="111" s="1"/>
  <c r="AD38" i="111"/>
  <c r="K38" i="111"/>
  <c r="H38" i="111"/>
  <c r="F38" i="111"/>
  <c r="D38" i="111"/>
  <c r="B38" i="111"/>
  <c r="AN37" i="111"/>
  <c r="K37" i="111"/>
  <c r="J37" i="111"/>
  <c r="S37" i="111" s="1"/>
  <c r="AO37" i="111" s="1"/>
  <c r="H37" i="111"/>
  <c r="F37" i="111"/>
  <c r="D37" i="111"/>
  <c r="B37" i="111"/>
  <c r="AN36" i="111"/>
  <c r="J36" i="111" s="1"/>
  <c r="S36" i="111" s="1"/>
  <c r="AO36" i="111" s="1"/>
  <c r="AD36" i="111"/>
  <c r="K36" i="111"/>
  <c r="H36" i="111"/>
  <c r="F36" i="111"/>
  <c r="D36" i="111"/>
  <c r="B36" i="111"/>
  <c r="AN35" i="111"/>
  <c r="J35" i="111" s="1"/>
  <c r="S35" i="111" s="1"/>
  <c r="AO35" i="111" s="1"/>
  <c r="K35" i="111"/>
  <c r="H35" i="111"/>
  <c r="F35" i="111"/>
  <c r="D35" i="111"/>
  <c r="B35" i="111"/>
  <c r="AN34" i="111"/>
  <c r="J34" i="111" s="1"/>
  <c r="S34" i="111" s="1"/>
  <c r="AO34" i="111" s="1"/>
  <c r="K34" i="111"/>
  <c r="H34" i="111"/>
  <c r="F34" i="111"/>
  <c r="D34" i="111"/>
  <c r="B34" i="111"/>
  <c r="AN33" i="111"/>
  <c r="J33" i="111" s="1"/>
  <c r="S33" i="111" s="1"/>
  <c r="AO33" i="111" s="1"/>
  <c r="AD33" i="111"/>
  <c r="K33" i="111"/>
  <c r="H33" i="111"/>
  <c r="F33" i="111"/>
  <c r="D33" i="111"/>
  <c r="B33" i="111"/>
  <c r="AD32" i="111"/>
  <c r="AN32" i="111" s="1"/>
  <c r="J32" i="111" s="1"/>
  <c r="S32" i="111" s="1"/>
  <c r="AO32" i="111" s="1"/>
  <c r="K32" i="111"/>
  <c r="H32" i="111"/>
  <c r="F32" i="111"/>
  <c r="D32" i="111"/>
  <c r="B32" i="111"/>
  <c r="AN31" i="111"/>
  <c r="J31" i="111" s="1"/>
  <c r="S31" i="111" s="1"/>
  <c r="AO31" i="111" s="1"/>
  <c r="AD31" i="111"/>
  <c r="K31" i="111"/>
  <c r="H31" i="111"/>
  <c r="F31" i="111"/>
  <c r="D31" i="111"/>
  <c r="B31" i="111"/>
  <c r="AN30" i="111"/>
  <c r="J30" i="111" s="1"/>
  <c r="S30" i="111" s="1"/>
  <c r="AO30" i="111" s="1"/>
  <c r="AD30" i="111"/>
  <c r="K30" i="111"/>
  <c r="H30" i="111"/>
  <c r="F30" i="111"/>
  <c r="D30" i="111"/>
  <c r="B30" i="111"/>
  <c r="AN29" i="111"/>
  <c r="AD29" i="111"/>
  <c r="K29" i="111"/>
  <c r="J29" i="111"/>
  <c r="S29" i="111" s="1"/>
  <c r="AO29" i="111" s="1"/>
  <c r="H29" i="111"/>
  <c r="F29" i="111"/>
  <c r="D29" i="111"/>
  <c r="B29" i="111"/>
  <c r="AD28" i="111"/>
  <c r="AN28" i="111" s="1"/>
  <c r="J28" i="111" s="1"/>
  <c r="S28" i="111" s="1"/>
  <c r="AO28" i="111" s="1"/>
  <c r="K28" i="111"/>
  <c r="H28" i="111"/>
  <c r="F28" i="111"/>
  <c r="D28" i="111"/>
  <c r="B28" i="111"/>
  <c r="AN27" i="111"/>
  <c r="J27" i="111" s="1"/>
  <c r="S27" i="111" s="1"/>
  <c r="AO27" i="111" s="1"/>
  <c r="AD27" i="111"/>
  <c r="K27" i="111"/>
  <c r="H27" i="111"/>
  <c r="F27" i="111"/>
  <c r="D27" i="111"/>
  <c r="B27" i="111"/>
  <c r="AN26" i="111"/>
  <c r="J26" i="111" s="1"/>
  <c r="S26" i="111" s="1"/>
  <c r="AO26" i="111" s="1"/>
  <c r="AD26" i="111"/>
  <c r="K26" i="111"/>
  <c r="H26" i="111"/>
  <c r="F26" i="111"/>
  <c r="D26" i="111"/>
  <c r="B26" i="111"/>
  <c r="AN25" i="111"/>
  <c r="J25" i="111" s="1"/>
  <c r="S25" i="111" s="1"/>
  <c r="AO25" i="111" s="1"/>
  <c r="AD25" i="111"/>
  <c r="K25" i="111"/>
  <c r="H25" i="111"/>
  <c r="F25" i="111"/>
  <c r="D25" i="111"/>
  <c r="B25" i="111"/>
  <c r="AD24" i="111"/>
  <c r="AN24" i="111" s="1"/>
  <c r="J24" i="111" s="1"/>
  <c r="S24" i="111" s="1"/>
  <c r="AO24" i="111" s="1"/>
  <c r="K24" i="111"/>
  <c r="H24" i="111"/>
  <c r="F24" i="111"/>
  <c r="D24" i="111"/>
  <c r="B24" i="111"/>
  <c r="AN23" i="111"/>
  <c r="J23" i="111" s="1"/>
  <c r="S23" i="111" s="1"/>
  <c r="AO23" i="111" s="1"/>
  <c r="K23" i="111"/>
  <c r="H23" i="111"/>
  <c r="F23" i="111"/>
  <c r="D23" i="111"/>
  <c r="B23" i="111"/>
  <c r="AN22" i="111"/>
  <c r="K22" i="111"/>
  <c r="J22" i="111"/>
  <c r="S22" i="111" s="1"/>
  <c r="AO22" i="111" s="1"/>
  <c r="H22" i="111"/>
  <c r="F22" i="111"/>
  <c r="D22" i="111"/>
  <c r="B22" i="111"/>
  <c r="AN21" i="111"/>
  <c r="J21" i="111" s="1"/>
  <c r="S21" i="111" s="1"/>
  <c r="AO21" i="111" s="1"/>
  <c r="K21" i="111"/>
  <c r="H21" i="111"/>
  <c r="F21" i="111"/>
  <c r="D21" i="111"/>
  <c r="B21" i="111"/>
  <c r="AN20" i="111"/>
  <c r="J20" i="111" s="1"/>
  <c r="S20" i="111" s="1"/>
  <c r="AO20" i="111" s="1"/>
  <c r="K20" i="111"/>
  <c r="H20" i="111"/>
  <c r="F20" i="111"/>
  <c r="D20" i="111"/>
  <c r="B20" i="111"/>
  <c r="AN19" i="111"/>
  <c r="J19" i="111" s="1"/>
  <c r="S19" i="111" s="1"/>
  <c r="K19" i="111"/>
  <c r="H19" i="111"/>
  <c r="F19" i="111"/>
  <c r="D19" i="111"/>
  <c r="B19" i="111"/>
  <c r="AM15" i="111"/>
  <c r="AI15" i="111"/>
  <c r="AJ15" i="111" s="1"/>
  <c r="AF15" i="111" s="1"/>
  <c r="AN15" i="111" s="1"/>
  <c r="R15" i="111"/>
  <c r="P15" i="111"/>
  <c r="M15" i="111"/>
  <c r="L15" i="111"/>
  <c r="N15" i="111" s="1"/>
  <c r="O15" i="111" s="1"/>
  <c r="K15" i="111"/>
  <c r="S15" i="111" s="1"/>
  <c r="J15" i="111"/>
  <c r="I15" i="111"/>
  <c r="H15" i="111"/>
  <c r="G15" i="111"/>
  <c r="F15" i="111"/>
  <c r="E15" i="111"/>
  <c r="D15" i="111"/>
  <c r="C15" i="111"/>
  <c r="B15" i="111"/>
  <c r="AM14" i="111"/>
  <c r="AN14" i="111" s="1"/>
  <c r="AJ14" i="111"/>
  <c r="AI14" i="111"/>
  <c r="AF14" i="111"/>
  <c r="P14" i="111"/>
  <c r="R14" i="111" s="1"/>
  <c r="S14" i="111" s="1"/>
  <c r="AO14" i="111" s="1"/>
  <c r="N14" i="111"/>
  <c r="M14" i="111"/>
  <c r="L14" i="111"/>
  <c r="K14" i="111"/>
  <c r="J14" i="111"/>
  <c r="O14" i="111" s="1"/>
  <c r="I14" i="111"/>
  <c r="H14" i="111"/>
  <c r="G14" i="111"/>
  <c r="F14" i="111"/>
  <c r="E14" i="111"/>
  <c r="D14" i="111"/>
  <c r="C14" i="111"/>
  <c r="B14" i="111"/>
  <c r="AM13" i="111"/>
  <c r="P13" i="111" s="1"/>
  <c r="R13" i="111" s="1"/>
  <c r="S13" i="111" s="1"/>
  <c r="AO13" i="111" s="1"/>
  <c r="AJ13" i="111"/>
  <c r="AF13" i="111" s="1"/>
  <c r="AN13" i="111" s="1"/>
  <c r="AI13" i="111"/>
  <c r="M13" i="111"/>
  <c r="N13" i="111" s="1"/>
  <c r="O13" i="111" s="1"/>
  <c r="L13" i="111"/>
  <c r="K13" i="111"/>
  <c r="J13" i="111"/>
  <c r="I13" i="111"/>
  <c r="H13" i="111"/>
  <c r="G13" i="111"/>
  <c r="F13" i="111"/>
  <c r="E13" i="111"/>
  <c r="D13" i="111"/>
  <c r="C13" i="111"/>
  <c r="B13" i="111"/>
  <c r="AM12" i="111"/>
  <c r="P12" i="111" s="1"/>
  <c r="R12" i="111" s="1"/>
  <c r="AI12" i="111"/>
  <c r="AJ12" i="111" s="1"/>
  <c r="M12" i="111"/>
  <c r="L12" i="111"/>
  <c r="N12" i="111" s="1"/>
  <c r="K12" i="111"/>
  <c r="J12" i="111"/>
  <c r="I12" i="111"/>
  <c r="H12" i="111"/>
  <c r="G12" i="111"/>
  <c r="F12" i="111"/>
  <c r="E12" i="111"/>
  <c r="D12" i="111"/>
  <c r="C12" i="111"/>
  <c r="B12" i="111"/>
  <c r="AM11" i="111"/>
  <c r="P11" i="111" s="1"/>
  <c r="R11" i="111" s="1"/>
  <c r="AJ11" i="111"/>
  <c r="AF11" i="111" s="1"/>
  <c r="AI11" i="111"/>
  <c r="M11" i="111"/>
  <c r="L11" i="111"/>
  <c r="N11" i="111" s="1"/>
  <c r="K11" i="111"/>
  <c r="J11" i="111"/>
  <c r="I11" i="111"/>
  <c r="H11" i="111"/>
  <c r="G11" i="111"/>
  <c r="F11" i="111"/>
  <c r="E11" i="111"/>
  <c r="D11" i="111"/>
  <c r="C11" i="111"/>
  <c r="B11" i="111"/>
  <c r="AG9" i="111"/>
  <c r="H7" i="111"/>
  <c r="C7" i="111"/>
  <c r="H6" i="111"/>
  <c r="C6" i="111"/>
  <c r="H5" i="111"/>
  <c r="C5" i="111"/>
  <c r="H4" i="111"/>
  <c r="C4" i="111"/>
  <c r="H3" i="111"/>
  <c r="C3" i="111"/>
  <c r="H2" i="111"/>
  <c r="C2" i="111"/>
  <c r="A1" i="111"/>
  <c r="AN75" i="110"/>
  <c r="S68" i="110"/>
  <c r="S67" i="110"/>
  <c r="AD66" i="110"/>
  <c r="AN66" i="110" s="1"/>
  <c r="S66" i="110"/>
  <c r="AN65" i="110"/>
  <c r="J65" i="110" s="1"/>
  <c r="S65" i="110" s="1"/>
  <c r="N62" i="110"/>
  <c r="L62" i="110"/>
  <c r="AN61" i="110"/>
  <c r="J61" i="110" s="1"/>
  <c r="S61" i="110" s="1"/>
  <c r="AO61" i="110" s="1"/>
  <c r="K61" i="110"/>
  <c r="H61" i="110"/>
  <c r="F61" i="110"/>
  <c r="D61" i="110"/>
  <c r="B61" i="110"/>
  <c r="AN60" i="110"/>
  <c r="S60" i="110"/>
  <c r="AO60" i="110" s="1"/>
  <c r="K60" i="110"/>
  <c r="J60" i="110"/>
  <c r="H60" i="110"/>
  <c r="F60" i="110"/>
  <c r="D60" i="110"/>
  <c r="B60" i="110"/>
  <c r="AN59" i="110"/>
  <c r="J59" i="110" s="1"/>
  <c r="S59" i="110" s="1"/>
  <c r="AO59" i="110" s="1"/>
  <c r="K59" i="110"/>
  <c r="H59" i="110"/>
  <c r="F59" i="110"/>
  <c r="D59" i="110"/>
  <c r="B59" i="110"/>
  <c r="AN58" i="110"/>
  <c r="K58" i="110"/>
  <c r="J58" i="110"/>
  <c r="S58" i="110" s="1"/>
  <c r="AO58" i="110" s="1"/>
  <c r="H58" i="110"/>
  <c r="F58" i="110"/>
  <c r="D58" i="110"/>
  <c r="B58" i="110"/>
  <c r="AN57" i="110"/>
  <c r="K57" i="110"/>
  <c r="J57" i="110"/>
  <c r="S57" i="110" s="1"/>
  <c r="AO57" i="110" s="1"/>
  <c r="H57" i="110"/>
  <c r="F57" i="110"/>
  <c r="D57" i="110"/>
  <c r="B57" i="110"/>
  <c r="AN56" i="110"/>
  <c r="K56" i="110"/>
  <c r="J56" i="110"/>
  <c r="S56" i="110" s="1"/>
  <c r="AO56" i="110" s="1"/>
  <c r="H56" i="110"/>
  <c r="F56" i="110"/>
  <c r="D56" i="110"/>
  <c r="B56" i="110"/>
  <c r="AN55" i="110"/>
  <c r="J55" i="110" s="1"/>
  <c r="S55" i="110" s="1"/>
  <c r="AO55" i="110" s="1"/>
  <c r="K55" i="110"/>
  <c r="H55" i="110"/>
  <c r="F55" i="110"/>
  <c r="D55" i="110"/>
  <c r="B55" i="110"/>
  <c r="AN54" i="110"/>
  <c r="AN62" i="110" s="1"/>
  <c r="K54" i="110"/>
  <c r="J54" i="110"/>
  <c r="S54" i="110" s="1"/>
  <c r="H54" i="110"/>
  <c r="F54" i="110"/>
  <c r="D54" i="110"/>
  <c r="B54" i="110"/>
  <c r="AN50" i="110"/>
  <c r="K50" i="110"/>
  <c r="J50" i="110"/>
  <c r="S50" i="110" s="1"/>
  <c r="AO50" i="110" s="1"/>
  <c r="H50" i="110"/>
  <c r="F50" i="110"/>
  <c r="D50" i="110"/>
  <c r="B50" i="110"/>
  <c r="AN49" i="110"/>
  <c r="K49" i="110"/>
  <c r="J49" i="110"/>
  <c r="S49" i="110" s="1"/>
  <c r="AO49" i="110" s="1"/>
  <c r="H49" i="110"/>
  <c r="F49" i="110"/>
  <c r="D49" i="110"/>
  <c r="B49" i="110"/>
  <c r="AN48" i="110"/>
  <c r="J48" i="110" s="1"/>
  <c r="S48" i="110" s="1"/>
  <c r="AO48" i="110" s="1"/>
  <c r="K48" i="110"/>
  <c r="H48" i="110"/>
  <c r="F48" i="110"/>
  <c r="D48" i="110"/>
  <c r="B48" i="110"/>
  <c r="AN47" i="110"/>
  <c r="K47" i="110"/>
  <c r="J47" i="110"/>
  <c r="S47" i="110" s="1"/>
  <c r="AO47" i="110" s="1"/>
  <c r="H47" i="110"/>
  <c r="F47" i="110"/>
  <c r="D47" i="110"/>
  <c r="B47" i="110"/>
  <c r="AN46" i="110"/>
  <c r="J46" i="110" s="1"/>
  <c r="S46" i="110" s="1"/>
  <c r="AO46" i="110" s="1"/>
  <c r="K46" i="110"/>
  <c r="H46" i="110"/>
  <c r="F46" i="110"/>
  <c r="D46" i="110"/>
  <c r="B46" i="110"/>
  <c r="AN45" i="110"/>
  <c r="AH45" i="110"/>
  <c r="K45" i="110"/>
  <c r="J45" i="110"/>
  <c r="S45" i="110" s="1"/>
  <c r="AO45" i="110" s="1"/>
  <c r="H45" i="110"/>
  <c r="F45" i="110"/>
  <c r="D45" i="110"/>
  <c r="B45" i="110"/>
  <c r="AH44" i="110"/>
  <c r="AD44" i="110"/>
  <c r="AN44" i="110" s="1"/>
  <c r="J44" i="110" s="1"/>
  <c r="S44" i="110" s="1"/>
  <c r="AO44" i="110" s="1"/>
  <c r="K44" i="110"/>
  <c r="H44" i="110"/>
  <c r="F44" i="110"/>
  <c r="D44" i="110"/>
  <c r="B44" i="110"/>
  <c r="AH43" i="110"/>
  <c r="AD43" i="110"/>
  <c r="AN43" i="110" s="1"/>
  <c r="K43" i="110"/>
  <c r="H43" i="110"/>
  <c r="F43" i="110"/>
  <c r="D43" i="110"/>
  <c r="B43" i="110"/>
  <c r="AN39" i="110"/>
  <c r="J39" i="110" s="1"/>
  <c r="S39" i="110" s="1"/>
  <c r="AO39" i="110" s="1"/>
  <c r="AD39" i="110"/>
  <c r="K39" i="110"/>
  <c r="H39" i="110"/>
  <c r="F39" i="110"/>
  <c r="D39" i="110"/>
  <c r="B39" i="110"/>
  <c r="AD38" i="110"/>
  <c r="AN38" i="110" s="1"/>
  <c r="J38" i="110" s="1"/>
  <c r="S38" i="110" s="1"/>
  <c r="AO38" i="110" s="1"/>
  <c r="K38" i="110"/>
  <c r="H38" i="110"/>
  <c r="F38" i="110"/>
  <c r="D38" i="110"/>
  <c r="B38" i="110"/>
  <c r="AN37" i="110"/>
  <c r="S37" i="110"/>
  <c r="AO37" i="110" s="1"/>
  <c r="K37" i="110"/>
  <c r="J37" i="110"/>
  <c r="H37" i="110"/>
  <c r="F37" i="110"/>
  <c r="D37" i="110"/>
  <c r="B37" i="110"/>
  <c r="AN36" i="110"/>
  <c r="J36" i="110" s="1"/>
  <c r="S36" i="110" s="1"/>
  <c r="AO36" i="110" s="1"/>
  <c r="AD36" i="110"/>
  <c r="K36" i="110"/>
  <c r="H36" i="110"/>
  <c r="F36" i="110"/>
  <c r="D36" i="110"/>
  <c r="B36" i="110"/>
  <c r="AN35" i="110"/>
  <c r="J35" i="110" s="1"/>
  <c r="S35" i="110" s="1"/>
  <c r="AO35" i="110" s="1"/>
  <c r="K35" i="110"/>
  <c r="H35" i="110"/>
  <c r="F35" i="110"/>
  <c r="D35" i="110"/>
  <c r="B35" i="110"/>
  <c r="AN34" i="110"/>
  <c r="K34" i="110"/>
  <c r="J34" i="110"/>
  <c r="S34" i="110" s="1"/>
  <c r="AO34" i="110" s="1"/>
  <c r="H34" i="110"/>
  <c r="F34" i="110"/>
  <c r="D34" i="110"/>
  <c r="B34" i="110"/>
  <c r="AN33" i="110"/>
  <c r="AD33" i="110"/>
  <c r="K33" i="110"/>
  <c r="J33" i="110"/>
  <c r="S33" i="110" s="1"/>
  <c r="AO33" i="110" s="1"/>
  <c r="H33" i="110"/>
  <c r="F33" i="110"/>
  <c r="D33" i="110"/>
  <c r="B33" i="110"/>
  <c r="AN32" i="110"/>
  <c r="J32" i="110" s="1"/>
  <c r="S32" i="110" s="1"/>
  <c r="AO32" i="110" s="1"/>
  <c r="AD32" i="110"/>
  <c r="K32" i="110"/>
  <c r="H32" i="110"/>
  <c r="F32" i="110"/>
  <c r="D32" i="110"/>
  <c r="B32" i="110"/>
  <c r="AN31" i="110"/>
  <c r="J31" i="110" s="1"/>
  <c r="S31" i="110" s="1"/>
  <c r="AO31" i="110" s="1"/>
  <c r="AD31" i="110"/>
  <c r="K31" i="110"/>
  <c r="H31" i="110"/>
  <c r="F31" i="110"/>
  <c r="D31" i="110"/>
  <c r="B31" i="110"/>
  <c r="AD30" i="110"/>
  <c r="AN30" i="110" s="1"/>
  <c r="J30" i="110" s="1"/>
  <c r="S30" i="110" s="1"/>
  <c r="AO30" i="110" s="1"/>
  <c r="K30" i="110"/>
  <c r="H30" i="110"/>
  <c r="F30" i="110"/>
  <c r="D30" i="110"/>
  <c r="B30" i="110"/>
  <c r="AN29" i="110"/>
  <c r="AD29" i="110"/>
  <c r="K29" i="110"/>
  <c r="J29" i="110"/>
  <c r="S29" i="110" s="1"/>
  <c r="AO29" i="110" s="1"/>
  <c r="H29" i="110"/>
  <c r="F29" i="110"/>
  <c r="D29" i="110"/>
  <c r="B29" i="110"/>
  <c r="AN28" i="110"/>
  <c r="J28" i="110" s="1"/>
  <c r="S28" i="110" s="1"/>
  <c r="AO28" i="110" s="1"/>
  <c r="AD28" i="110"/>
  <c r="K28" i="110"/>
  <c r="H28" i="110"/>
  <c r="F28" i="110"/>
  <c r="D28" i="110"/>
  <c r="B28" i="110"/>
  <c r="AN27" i="110"/>
  <c r="J27" i="110" s="1"/>
  <c r="S27" i="110" s="1"/>
  <c r="AO27" i="110" s="1"/>
  <c r="AD27" i="110"/>
  <c r="K27" i="110"/>
  <c r="H27" i="110"/>
  <c r="F27" i="110"/>
  <c r="D27" i="110"/>
  <c r="B27" i="110"/>
  <c r="AD26" i="110"/>
  <c r="AN26" i="110" s="1"/>
  <c r="J26" i="110" s="1"/>
  <c r="S26" i="110" s="1"/>
  <c r="AO26" i="110" s="1"/>
  <c r="K26" i="110"/>
  <c r="H26" i="110"/>
  <c r="F26" i="110"/>
  <c r="D26" i="110"/>
  <c r="B26" i="110"/>
  <c r="AN25" i="110"/>
  <c r="AD25" i="110"/>
  <c r="K25" i="110"/>
  <c r="J25" i="110"/>
  <c r="S25" i="110" s="1"/>
  <c r="AO25" i="110" s="1"/>
  <c r="H25" i="110"/>
  <c r="F25" i="110"/>
  <c r="D25" i="110"/>
  <c r="B25" i="110"/>
  <c r="AN24" i="110"/>
  <c r="J24" i="110" s="1"/>
  <c r="S24" i="110" s="1"/>
  <c r="AO24" i="110" s="1"/>
  <c r="AD24" i="110"/>
  <c r="K24" i="110"/>
  <c r="H24" i="110"/>
  <c r="F24" i="110"/>
  <c r="D24" i="110"/>
  <c r="B24" i="110"/>
  <c r="AN23" i="110"/>
  <c r="J23" i="110" s="1"/>
  <c r="S23" i="110" s="1"/>
  <c r="AO23" i="110" s="1"/>
  <c r="K23" i="110"/>
  <c r="H23" i="110"/>
  <c r="F23" i="110"/>
  <c r="D23" i="110"/>
  <c r="B23" i="110"/>
  <c r="AN22" i="110"/>
  <c r="K22" i="110"/>
  <c r="J22" i="110"/>
  <c r="S22" i="110" s="1"/>
  <c r="AO22" i="110" s="1"/>
  <c r="H22" i="110"/>
  <c r="F22" i="110"/>
  <c r="D22" i="110"/>
  <c r="B22" i="110"/>
  <c r="AN21" i="110"/>
  <c r="J21" i="110" s="1"/>
  <c r="S21" i="110" s="1"/>
  <c r="AO21" i="110" s="1"/>
  <c r="K21" i="110"/>
  <c r="H21" i="110"/>
  <c r="F21" i="110"/>
  <c r="D21" i="110"/>
  <c r="B21" i="110"/>
  <c r="AN20" i="110"/>
  <c r="J20" i="110" s="1"/>
  <c r="S20" i="110" s="1"/>
  <c r="AO20" i="110" s="1"/>
  <c r="K20" i="110"/>
  <c r="H20" i="110"/>
  <c r="F20" i="110"/>
  <c r="D20" i="110"/>
  <c r="B20" i="110"/>
  <c r="AN19" i="110"/>
  <c r="J19" i="110" s="1"/>
  <c r="S19" i="110" s="1"/>
  <c r="K19" i="110"/>
  <c r="H19" i="110"/>
  <c r="F19" i="110"/>
  <c r="D19" i="110"/>
  <c r="B19" i="110"/>
  <c r="AM15" i="110"/>
  <c r="AJ15" i="110"/>
  <c r="AI15" i="110"/>
  <c r="AF15" i="110"/>
  <c r="AN15" i="110" s="1"/>
  <c r="P15" i="110"/>
  <c r="R15" i="110" s="1"/>
  <c r="M15" i="110"/>
  <c r="L15" i="110"/>
  <c r="N15" i="110" s="1"/>
  <c r="K15" i="110"/>
  <c r="S15" i="110" s="1"/>
  <c r="AO15" i="110" s="1"/>
  <c r="J15" i="110"/>
  <c r="O15" i="110" s="1"/>
  <c r="I15" i="110"/>
  <c r="H15" i="110"/>
  <c r="G15" i="110"/>
  <c r="F15" i="110"/>
  <c r="E15" i="110"/>
  <c r="D15" i="110"/>
  <c r="C15" i="110"/>
  <c r="B15" i="110"/>
  <c r="AM14" i="110"/>
  <c r="AI14" i="110"/>
  <c r="AJ14" i="110" s="1"/>
  <c r="AF14" i="110" s="1"/>
  <c r="AN14" i="110" s="1"/>
  <c r="S14" i="110"/>
  <c r="R14" i="110"/>
  <c r="P14" i="110"/>
  <c r="M14" i="110"/>
  <c r="L14" i="110"/>
  <c r="N14" i="110" s="1"/>
  <c r="K14" i="110"/>
  <c r="J14" i="110"/>
  <c r="I14" i="110"/>
  <c r="H14" i="110"/>
  <c r="G14" i="110"/>
  <c r="F14" i="110"/>
  <c r="E14" i="110"/>
  <c r="D14" i="110"/>
  <c r="C14" i="110"/>
  <c r="B14" i="110"/>
  <c r="AM13" i="110"/>
  <c r="P13" i="110" s="1"/>
  <c r="R13" i="110" s="1"/>
  <c r="AI13" i="110"/>
  <c r="AJ13" i="110" s="1"/>
  <c r="AF13" i="110" s="1"/>
  <c r="AN13" i="110" s="1"/>
  <c r="M13" i="110"/>
  <c r="L13" i="110"/>
  <c r="N13" i="110" s="1"/>
  <c r="K13" i="110"/>
  <c r="J13" i="110"/>
  <c r="I13" i="110"/>
  <c r="H13" i="110"/>
  <c r="G13" i="110"/>
  <c r="F13" i="110"/>
  <c r="E13" i="110"/>
  <c r="D13" i="110"/>
  <c r="C13" i="110"/>
  <c r="B13" i="110"/>
  <c r="AM12" i="110"/>
  <c r="AI12" i="110"/>
  <c r="AJ12" i="110" s="1"/>
  <c r="AF12" i="110" s="1"/>
  <c r="AN12" i="110" s="1"/>
  <c r="P12" i="110"/>
  <c r="R12" i="110" s="1"/>
  <c r="S12" i="110" s="1"/>
  <c r="M12" i="110"/>
  <c r="L12" i="110"/>
  <c r="N12" i="110" s="1"/>
  <c r="K12" i="110"/>
  <c r="J12" i="110"/>
  <c r="O12" i="110" s="1"/>
  <c r="I12" i="110"/>
  <c r="H12" i="110"/>
  <c r="G12" i="110"/>
  <c r="F12" i="110"/>
  <c r="E12" i="110"/>
  <c r="D12" i="110"/>
  <c r="C12" i="110"/>
  <c r="B12" i="110"/>
  <c r="AM11" i="110"/>
  <c r="AI11" i="110"/>
  <c r="AJ11" i="110" s="1"/>
  <c r="P11" i="110"/>
  <c r="R11" i="110" s="1"/>
  <c r="M11" i="110"/>
  <c r="L11" i="110"/>
  <c r="N11" i="110" s="1"/>
  <c r="K11" i="110"/>
  <c r="J11" i="110"/>
  <c r="I11" i="110"/>
  <c r="H11" i="110"/>
  <c r="G11" i="110"/>
  <c r="F11" i="110"/>
  <c r="E11" i="110"/>
  <c r="D11" i="110"/>
  <c r="C11" i="110"/>
  <c r="B11" i="110"/>
  <c r="AG9" i="110"/>
  <c r="H7" i="110"/>
  <c r="C7" i="110"/>
  <c r="H6" i="110"/>
  <c r="C6" i="110"/>
  <c r="H5" i="110"/>
  <c r="C5" i="110"/>
  <c r="H4" i="110"/>
  <c r="C4" i="110"/>
  <c r="H3" i="110"/>
  <c r="C3" i="110"/>
  <c r="H2" i="110"/>
  <c r="C2" i="110"/>
  <c r="A1" i="110"/>
  <c r="AN75" i="109"/>
  <c r="S68" i="109"/>
  <c r="S67" i="109"/>
  <c r="AN66" i="109"/>
  <c r="AD66" i="109"/>
  <c r="S66" i="109"/>
  <c r="AN65" i="109"/>
  <c r="J65" i="109"/>
  <c r="S65" i="109" s="1"/>
  <c r="N62" i="109"/>
  <c r="L62" i="109"/>
  <c r="AN61" i="109"/>
  <c r="J61" i="109" s="1"/>
  <c r="S61" i="109" s="1"/>
  <c r="AO61" i="109" s="1"/>
  <c r="K61" i="109"/>
  <c r="H61" i="109"/>
  <c r="F61" i="109"/>
  <c r="D61" i="109"/>
  <c r="B61" i="109"/>
  <c r="AN60" i="109"/>
  <c r="K60" i="109"/>
  <c r="J60" i="109"/>
  <c r="S60" i="109" s="1"/>
  <c r="AO60" i="109" s="1"/>
  <c r="H60" i="109"/>
  <c r="F60" i="109"/>
  <c r="D60" i="109"/>
  <c r="B60" i="109"/>
  <c r="AN59" i="109"/>
  <c r="J59" i="109" s="1"/>
  <c r="S59" i="109" s="1"/>
  <c r="AO59" i="109" s="1"/>
  <c r="K59" i="109"/>
  <c r="H59" i="109"/>
  <c r="F59" i="109"/>
  <c r="D59" i="109"/>
  <c r="B59" i="109"/>
  <c r="AN58" i="109"/>
  <c r="S58" i="109"/>
  <c r="AO58" i="109" s="1"/>
  <c r="K58" i="109"/>
  <c r="J58" i="109"/>
  <c r="H58" i="109"/>
  <c r="F58" i="109"/>
  <c r="D58" i="109"/>
  <c r="B58" i="109"/>
  <c r="AN57" i="109"/>
  <c r="J57" i="109" s="1"/>
  <c r="S57" i="109" s="1"/>
  <c r="AO57" i="109" s="1"/>
  <c r="K57" i="109"/>
  <c r="H57" i="109"/>
  <c r="F57" i="109"/>
  <c r="D57" i="109"/>
  <c r="B57" i="109"/>
  <c r="AO56" i="109"/>
  <c r="AN56" i="109"/>
  <c r="S56" i="109"/>
  <c r="K56" i="109"/>
  <c r="J56" i="109"/>
  <c r="H56" i="109"/>
  <c r="F56" i="109"/>
  <c r="D56" i="109"/>
  <c r="B56" i="109"/>
  <c r="AN55" i="109"/>
  <c r="J55" i="109" s="1"/>
  <c r="S55" i="109" s="1"/>
  <c r="K55" i="109"/>
  <c r="H55" i="109"/>
  <c r="F55" i="109"/>
  <c r="D55" i="109"/>
  <c r="B55" i="109"/>
  <c r="AO54" i="109"/>
  <c r="AN54" i="109"/>
  <c r="AN62" i="109" s="1"/>
  <c r="S54" i="109"/>
  <c r="K54" i="109"/>
  <c r="J54" i="109"/>
  <c r="H54" i="109"/>
  <c r="F54" i="109"/>
  <c r="D54" i="109"/>
  <c r="B54" i="109"/>
  <c r="AN50" i="109"/>
  <c r="J50" i="109" s="1"/>
  <c r="S50" i="109" s="1"/>
  <c r="AO50" i="109" s="1"/>
  <c r="K50" i="109"/>
  <c r="H50" i="109"/>
  <c r="F50" i="109"/>
  <c r="D50" i="109"/>
  <c r="B50" i="109"/>
  <c r="AN49" i="109"/>
  <c r="J49" i="109" s="1"/>
  <c r="S49" i="109" s="1"/>
  <c r="AO49" i="109" s="1"/>
  <c r="K49" i="109"/>
  <c r="H49" i="109"/>
  <c r="F49" i="109"/>
  <c r="D49" i="109"/>
  <c r="B49" i="109"/>
  <c r="AN48" i="109"/>
  <c r="J48" i="109" s="1"/>
  <c r="S48" i="109" s="1"/>
  <c r="AO48" i="109" s="1"/>
  <c r="K48" i="109"/>
  <c r="H48" i="109"/>
  <c r="F48" i="109"/>
  <c r="D48" i="109"/>
  <c r="B48" i="109"/>
  <c r="AO47" i="109"/>
  <c r="AN47" i="109"/>
  <c r="S47" i="109"/>
  <c r="K47" i="109"/>
  <c r="J47" i="109"/>
  <c r="H47" i="109"/>
  <c r="F47" i="109"/>
  <c r="D47" i="109"/>
  <c r="B47" i="109"/>
  <c r="AN46" i="109"/>
  <c r="J46" i="109" s="1"/>
  <c r="S46" i="109" s="1"/>
  <c r="AO46" i="109" s="1"/>
  <c r="K46" i="109"/>
  <c r="H46" i="109"/>
  <c r="F46" i="109"/>
  <c r="D46" i="109"/>
  <c r="B46" i="109"/>
  <c r="AN45" i="109"/>
  <c r="J45" i="109" s="1"/>
  <c r="S45" i="109" s="1"/>
  <c r="AO45" i="109" s="1"/>
  <c r="AH45" i="109"/>
  <c r="K45" i="109"/>
  <c r="H45" i="109"/>
  <c r="F45" i="109"/>
  <c r="D45" i="109"/>
  <c r="B45" i="109"/>
  <c r="AH44" i="109"/>
  <c r="AD44" i="109" s="1"/>
  <c r="AN44" i="109" s="1"/>
  <c r="J44" i="109" s="1"/>
  <c r="S44" i="109" s="1"/>
  <c r="AO44" i="109" s="1"/>
  <c r="K44" i="109"/>
  <c r="H44" i="109"/>
  <c r="F44" i="109"/>
  <c r="D44" i="109"/>
  <c r="B44" i="109"/>
  <c r="AN43" i="109"/>
  <c r="AH43" i="109"/>
  <c r="AD43" i="109"/>
  <c r="K43" i="109"/>
  <c r="H43" i="109"/>
  <c r="F43" i="109"/>
  <c r="D43" i="109"/>
  <c r="B43" i="109"/>
  <c r="AD39" i="109"/>
  <c r="AN39" i="109" s="1"/>
  <c r="J39" i="109" s="1"/>
  <c r="S39" i="109" s="1"/>
  <c r="AO39" i="109" s="1"/>
  <c r="K39" i="109"/>
  <c r="H39" i="109"/>
  <c r="F39" i="109"/>
  <c r="D39" i="109"/>
  <c r="B39" i="109"/>
  <c r="AD38" i="109"/>
  <c r="AN38" i="109" s="1"/>
  <c r="J38" i="109" s="1"/>
  <c r="S38" i="109" s="1"/>
  <c r="AO38" i="109" s="1"/>
  <c r="K38" i="109"/>
  <c r="H38" i="109"/>
  <c r="F38" i="109"/>
  <c r="D38" i="109"/>
  <c r="B38" i="109"/>
  <c r="AN37" i="109"/>
  <c r="K37" i="109"/>
  <c r="J37" i="109"/>
  <c r="S37" i="109" s="1"/>
  <c r="AO37" i="109" s="1"/>
  <c r="H37" i="109"/>
  <c r="F37" i="109"/>
  <c r="D37" i="109"/>
  <c r="B37" i="109"/>
  <c r="AN36" i="109"/>
  <c r="AD36" i="109"/>
  <c r="S36" i="109"/>
  <c r="AO36" i="109" s="1"/>
  <c r="K36" i="109"/>
  <c r="J36" i="109"/>
  <c r="H36" i="109"/>
  <c r="F36" i="109"/>
  <c r="D36" i="109"/>
  <c r="B36" i="109"/>
  <c r="AN35" i="109"/>
  <c r="J35" i="109" s="1"/>
  <c r="S35" i="109" s="1"/>
  <c r="AO35" i="109" s="1"/>
  <c r="K35" i="109"/>
  <c r="H35" i="109"/>
  <c r="F35" i="109"/>
  <c r="D35" i="109"/>
  <c r="B35" i="109"/>
  <c r="AO34" i="109"/>
  <c r="AN34" i="109"/>
  <c r="S34" i="109"/>
  <c r="K34" i="109"/>
  <c r="J34" i="109"/>
  <c r="H34" i="109"/>
  <c r="F34" i="109"/>
  <c r="D34" i="109"/>
  <c r="B34" i="109"/>
  <c r="AN33" i="109"/>
  <c r="J33" i="109" s="1"/>
  <c r="S33" i="109" s="1"/>
  <c r="AO33" i="109" s="1"/>
  <c r="AD33" i="109"/>
  <c r="K33" i="109"/>
  <c r="H33" i="109"/>
  <c r="F33" i="109"/>
  <c r="D33" i="109"/>
  <c r="B33" i="109"/>
  <c r="AN32" i="109"/>
  <c r="AD32" i="109"/>
  <c r="K32" i="109"/>
  <c r="J32" i="109"/>
  <c r="S32" i="109" s="1"/>
  <c r="AO32" i="109" s="1"/>
  <c r="H32" i="109"/>
  <c r="F32" i="109"/>
  <c r="D32" i="109"/>
  <c r="B32" i="109"/>
  <c r="AN31" i="109"/>
  <c r="AD31" i="109"/>
  <c r="S31" i="109"/>
  <c r="AO31" i="109" s="1"/>
  <c r="K31" i="109"/>
  <c r="J31" i="109"/>
  <c r="H31" i="109"/>
  <c r="F31" i="109"/>
  <c r="D31" i="109"/>
  <c r="B31" i="109"/>
  <c r="AN30" i="109"/>
  <c r="J30" i="109" s="1"/>
  <c r="S30" i="109" s="1"/>
  <c r="AO30" i="109" s="1"/>
  <c r="AD30" i="109"/>
  <c r="K30" i="109"/>
  <c r="H30" i="109"/>
  <c r="F30" i="109"/>
  <c r="D30" i="109"/>
  <c r="B30" i="109"/>
  <c r="AN29" i="109"/>
  <c r="J29" i="109" s="1"/>
  <c r="S29" i="109" s="1"/>
  <c r="AO29" i="109" s="1"/>
  <c r="AD29" i="109"/>
  <c r="K29" i="109"/>
  <c r="H29" i="109"/>
  <c r="F29" i="109"/>
  <c r="D29" i="109"/>
  <c r="B29" i="109"/>
  <c r="AN28" i="109"/>
  <c r="AD28" i="109"/>
  <c r="K28" i="109"/>
  <c r="J28" i="109"/>
  <c r="S28" i="109" s="1"/>
  <c r="AO28" i="109" s="1"/>
  <c r="H28" i="109"/>
  <c r="F28" i="109"/>
  <c r="D28" i="109"/>
  <c r="B28" i="109"/>
  <c r="AN27" i="109"/>
  <c r="AD27" i="109"/>
  <c r="S27" i="109"/>
  <c r="AO27" i="109" s="1"/>
  <c r="K27" i="109"/>
  <c r="J27" i="109"/>
  <c r="H27" i="109"/>
  <c r="F27" i="109"/>
  <c r="D27" i="109"/>
  <c r="B27" i="109"/>
  <c r="AN26" i="109"/>
  <c r="J26" i="109" s="1"/>
  <c r="S26" i="109" s="1"/>
  <c r="AO26" i="109" s="1"/>
  <c r="AD26" i="109"/>
  <c r="K26" i="109"/>
  <c r="H26" i="109"/>
  <c r="F26" i="109"/>
  <c r="D26" i="109"/>
  <c r="B26" i="109"/>
  <c r="AN25" i="109"/>
  <c r="J25" i="109" s="1"/>
  <c r="S25" i="109" s="1"/>
  <c r="AO25" i="109" s="1"/>
  <c r="AD25" i="109"/>
  <c r="K25" i="109"/>
  <c r="H25" i="109"/>
  <c r="F25" i="109"/>
  <c r="D25" i="109"/>
  <c r="B25" i="109"/>
  <c r="AN24" i="109"/>
  <c r="AD24" i="109"/>
  <c r="K24" i="109"/>
  <c r="J24" i="109"/>
  <c r="S24" i="109" s="1"/>
  <c r="AO24" i="109" s="1"/>
  <c r="H24" i="109"/>
  <c r="F24" i="109"/>
  <c r="D24" i="109"/>
  <c r="B24" i="109"/>
  <c r="AN23" i="109"/>
  <c r="J23" i="109" s="1"/>
  <c r="S23" i="109" s="1"/>
  <c r="AO23" i="109" s="1"/>
  <c r="K23" i="109"/>
  <c r="H23" i="109"/>
  <c r="F23" i="109"/>
  <c r="D23" i="109"/>
  <c r="B23" i="109"/>
  <c r="AN22" i="109"/>
  <c r="S22" i="109"/>
  <c r="AO22" i="109" s="1"/>
  <c r="K22" i="109"/>
  <c r="J22" i="109"/>
  <c r="H22" i="109"/>
  <c r="F22" i="109"/>
  <c r="D22" i="109"/>
  <c r="B22" i="109"/>
  <c r="AN21" i="109"/>
  <c r="J21" i="109" s="1"/>
  <c r="S21" i="109" s="1"/>
  <c r="AO21" i="109" s="1"/>
  <c r="K21" i="109"/>
  <c r="H21" i="109"/>
  <c r="F21" i="109"/>
  <c r="D21" i="109"/>
  <c r="B21" i="109"/>
  <c r="AN20" i="109"/>
  <c r="J20" i="109" s="1"/>
  <c r="S20" i="109" s="1"/>
  <c r="AO20" i="109" s="1"/>
  <c r="K20" i="109"/>
  <c r="H20" i="109"/>
  <c r="F20" i="109"/>
  <c r="D20" i="109"/>
  <c r="B20" i="109"/>
  <c r="AN19" i="109"/>
  <c r="J19" i="109" s="1"/>
  <c r="S19" i="109" s="1"/>
  <c r="K19" i="109"/>
  <c r="H19" i="109"/>
  <c r="F19" i="109"/>
  <c r="D19" i="109"/>
  <c r="B19" i="109"/>
  <c r="AM15" i="109"/>
  <c r="AJ15" i="109"/>
  <c r="AF15" i="109" s="1"/>
  <c r="AN15" i="109" s="1"/>
  <c r="AI15" i="109"/>
  <c r="R15" i="109"/>
  <c r="P15" i="109"/>
  <c r="M15" i="109"/>
  <c r="L15" i="109"/>
  <c r="N15" i="109" s="1"/>
  <c r="O15" i="109" s="1"/>
  <c r="K15" i="109"/>
  <c r="S15" i="109" s="1"/>
  <c r="J15" i="109"/>
  <c r="I15" i="109"/>
  <c r="H15" i="109"/>
  <c r="G15" i="109"/>
  <c r="F15" i="109"/>
  <c r="E15" i="109"/>
  <c r="D15" i="109"/>
  <c r="C15" i="109"/>
  <c r="B15" i="109"/>
  <c r="AM14" i="109"/>
  <c r="AI14" i="109"/>
  <c r="AJ14" i="109" s="1"/>
  <c r="AF14" i="109" s="1"/>
  <c r="AN14" i="109" s="1"/>
  <c r="P14" i="109"/>
  <c r="R14" i="109" s="1"/>
  <c r="M14" i="109"/>
  <c r="L14" i="109"/>
  <c r="N14" i="109" s="1"/>
  <c r="K14" i="109"/>
  <c r="J14" i="109"/>
  <c r="I14" i="109"/>
  <c r="H14" i="109"/>
  <c r="G14" i="109"/>
  <c r="F14" i="109"/>
  <c r="E14" i="109"/>
  <c r="D14" i="109"/>
  <c r="C14" i="109"/>
  <c r="B14" i="109"/>
  <c r="AN13" i="109"/>
  <c r="AM13" i="109"/>
  <c r="AJ13" i="109"/>
  <c r="AI13" i="109"/>
  <c r="AF13" i="109"/>
  <c r="R13" i="109"/>
  <c r="P13" i="109"/>
  <c r="M13" i="109"/>
  <c r="L13" i="109"/>
  <c r="N13" i="109" s="1"/>
  <c r="O13" i="109" s="1"/>
  <c r="K13" i="109"/>
  <c r="S13" i="109" s="1"/>
  <c r="AO13" i="109" s="1"/>
  <c r="J13" i="109"/>
  <c r="I13" i="109"/>
  <c r="H13" i="109"/>
  <c r="G13" i="109"/>
  <c r="F13" i="109"/>
  <c r="E13" i="109"/>
  <c r="D13" i="109"/>
  <c r="C13" i="109"/>
  <c r="B13" i="109"/>
  <c r="AM12" i="109"/>
  <c r="P12" i="109" s="1"/>
  <c r="R12" i="109" s="1"/>
  <c r="S12" i="109" s="1"/>
  <c r="AI12" i="109"/>
  <c r="AJ12" i="109" s="1"/>
  <c r="N12" i="109"/>
  <c r="M12" i="109"/>
  <c r="L12" i="109"/>
  <c r="K12" i="109"/>
  <c r="J12" i="109"/>
  <c r="I12" i="109"/>
  <c r="H12" i="109"/>
  <c r="G12" i="109"/>
  <c r="F12" i="109"/>
  <c r="E12" i="109"/>
  <c r="D12" i="109"/>
  <c r="C12" i="109"/>
  <c r="B12" i="109"/>
  <c r="AM11" i="109"/>
  <c r="AJ11" i="109"/>
  <c r="AI11" i="109"/>
  <c r="R11" i="109"/>
  <c r="P11" i="109"/>
  <c r="M11" i="109"/>
  <c r="L11" i="109"/>
  <c r="K11" i="109"/>
  <c r="S11" i="109" s="1"/>
  <c r="J11" i="109"/>
  <c r="I11" i="109"/>
  <c r="H11" i="109"/>
  <c r="G11" i="109"/>
  <c r="F11" i="109"/>
  <c r="E11" i="109"/>
  <c r="D11" i="109"/>
  <c r="C11" i="109"/>
  <c r="B11" i="109"/>
  <c r="AG9" i="109"/>
  <c r="H7" i="109"/>
  <c r="C7" i="109"/>
  <c r="H6" i="109"/>
  <c r="C6" i="109"/>
  <c r="H5" i="109"/>
  <c r="C5" i="109"/>
  <c r="H4" i="109"/>
  <c r="C4" i="109"/>
  <c r="H3" i="109"/>
  <c r="C3" i="109"/>
  <c r="H2" i="109"/>
  <c r="C2" i="109"/>
  <c r="A1" i="109"/>
  <c r="AN75" i="108"/>
  <c r="S68" i="108"/>
  <c r="S67" i="108"/>
  <c r="AD66" i="108"/>
  <c r="AN66" i="108" s="1"/>
  <c r="S66" i="108"/>
  <c r="AN65" i="108"/>
  <c r="J65" i="108"/>
  <c r="S65" i="108" s="1"/>
  <c r="N62" i="108"/>
  <c r="L62" i="108"/>
  <c r="AN61" i="108"/>
  <c r="J61" i="108" s="1"/>
  <c r="S61" i="108" s="1"/>
  <c r="AO61" i="108" s="1"/>
  <c r="K61" i="108"/>
  <c r="H61" i="108"/>
  <c r="F61" i="108"/>
  <c r="D61" i="108"/>
  <c r="B61" i="108"/>
  <c r="AN60" i="108"/>
  <c r="K60" i="108"/>
  <c r="J60" i="108"/>
  <c r="S60" i="108" s="1"/>
  <c r="AO60" i="108" s="1"/>
  <c r="H60" i="108"/>
  <c r="F60" i="108"/>
  <c r="D60" i="108"/>
  <c r="B60" i="108"/>
  <c r="AN59" i="108"/>
  <c r="J59" i="108" s="1"/>
  <c r="S59" i="108" s="1"/>
  <c r="AO59" i="108" s="1"/>
  <c r="K59" i="108"/>
  <c r="H59" i="108"/>
  <c r="F59" i="108"/>
  <c r="D59" i="108"/>
  <c r="B59" i="108"/>
  <c r="AN58" i="108"/>
  <c r="S58" i="108"/>
  <c r="AO58" i="108" s="1"/>
  <c r="K58" i="108"/>
  <c r="J58" i="108"/>
  <c r="H58" i="108"/>
  <c r="F58" i="108"/>
  <c r="D58" i="108"/>
  <c r="B58" i="108"/>
  <c r="AN57" i="108"/>
  <c r="J57" i="108" s="1"/>
  <c r="S57" i="108" s="1"/>
  <c r="AO57" i="108" s="1"/>
  <c r="K57" i="108"/>
  <c r="H57" i="108"/>
  <c r="F57" i="108"/>
  <c r="D57" i="108"/>
  <c r="B57" i="108"/>
  <c r="AN56" i="108"/>
  <c r="J56" i="108" s="1"/>
  <c r="S56" i="108" s="1"/>
  <c r="AO56" i="108" s="1"/>
  <c r="K56" i="108"/>
  <c r="H56" i="108"/>
  <c r="F56" i="108"/>
  <c r="D56" i="108"/>
  <c r="B56" i="108"/>
  <c r="AN55" i="108"/>
  <c r="J55" i="108" s="1"/>
  <c r="S55" i="108" s="1"/>
  <c r="AO55" i="108" s="1"/>
  <c r="K55" i="108"/>
  <c r="H55" i="108"/>
  <c r="F55" i="108"/>
  <c r="D55" i="108"/>
  <c r="B55" i="108"/>
  <c r="AN54" i="108"/>
  <c r="AN62" i="108" s="1"/>
  <c r="K54" i="108"/>
  <c r="J54" i="108"/>
  <c r="S54" i="108" s="1"/>
  <c r="H54" i="108"/>
  <c r="F54" i="108"/>
  <c r="D54" i="108"/>
  <c r="B54" i="108"/>
  <c r="AN50" i="108"/>
  <c r="J50" i="108" s="1"/>
  <c r="S50" i="108" s="1"/>
  <c r="AO50" i="108" s="1"/>
  <c r="K50" i="108"/>
  <c r="H50" i="108"/>
  <c r="F50" i="108"/>
  <c r="D50" i="108"/>
  <c r="B50" i="108"/>
  <c r="AN49" i="108"/>
  <c r="J49" i="108" s="1"/>
  <c r="S49" i="108" s="1"/>
  <c r="AO49" i="108" s="1"/>
  <c r="K49" i="108"/>
  <c r="H49" i="108"/>
  <c r="F49" i="108"/>
  <c r="D49" i="108"/>
  <c r="B49" i="108"/>
  <c r="AN48" i="108"/>
  <c r="J48" i="108" s="1"/>
  <c r="S48" i="108" s="1"/>
  <c r="AO48" i="108" s="1"/>
  <c r="K48" i="108"/>
  <c r="H48" i="108"/>
  <c r="F48" i="108"/>
  <c r="D48" i="108"/>
  <c r="B48" i="108"/>
  <c r="AN47" i="108"/>
  <c r="K47" i="108"/>
  <c r="J47" i="108"/>
  <c r="S47" i="108" s="1"/>
  <c r="AO47" i="108" s="1"/>
  <c r="H47" i="108"/>
  <c r="F47" i="108"/>
  <c r="D47" i="108"/>
  <c r="B47" i="108"/>
  <c r="AN46" i="108"/>
  <c r="J46" i="108" s="1"/>
  <c r="S46" i="108" s="1"/>
  <c r="AO46" i="108" s="1"/>
  <c r="K46" i="108"/>
  <c r="H46" i="108"/>
  <c r="F46" i="108"/>
  <c r="D46" i="108"/>
  <c r="B46" i="108"/>
  <c r="AN45" i="108"/>
  <c r="AH45" i="108"/>
  <c r="K45" i="108"/>
  <c r="J45" i="108"/>
  <c r="S45" i="108" s="1"/>
  <c r="AO45" i="108" s="1"/>
  <c r="H45" i="108"/>
  <c r="F45" i="108"/>
  <c r="D45" i="108"/>
  <c r="B45" i="108"/>
  <c r="AH44" i="108"/>
  <c r="AD44" i="108" s="1"/>
  <c r="AN44" i="108" s="1"/>
  <c r="J44" i="108" s="1"/>
  <c r="S44" i="108" s="1"/>
  <c r="AO44" i="108" s="1"/>
  <c r="K44" i="108"/>
  <c r="H44" i="108"/>
  <c r="F44" i="108"/>
  <c r="D44" i="108"/>
  <c r="B44" i="108"/>
  <c r="AH43" i="108"/>
  <c r="AD43" i="108" s="1"/>
  <c r="AN43" i="108" s="1"/>
  <c r="K43" i="108"/>
  <c r="H43" i="108"/>
  <c r="F43" i="108"/>
  <c r="D43" i="108"/>
  <c r="B43" i="108"/>
  <c r="AN39" i="108"/>
  <c r="J39" i="108" s="1"/>
  <c r="S39" i="108" s="1"/>
  <c r="AO39" i="108" s="1"/>
  <c r="AD39" i="108"/>
  <c r="K39" i="108"/>
  <c r="H39" i="108"/>
  <c r="F39" i="108"/>
  <c r="D39" i="108"/>
  <c r="B39" i="108"/>
  <c r="AD38" i="108"/>
  <c r="AN38" i="108" s="1"/>
  <c r="J38" i="108" s="1"/>
  <c r="S38" i="108" s="1"/>
  <c r="AO38" i="108" s="1"/>
  <c r="K38" i="108"/>
  <c r="H38" i="108"/>
  <c r="F38" i="108"/>
  <c r="D38" i="108"/>
  <c r="B38" i="108"/>
  <c r="AN37" i="108"/>
  <c r="K37" i="108"/>
  <c r="J37" i="108"/>
  <c r="S37" i="108" s="1"/>
  <c r="AO37" i="108" s="1"/>
  <c r="H37" i="108"/>
  <c r="F37" i="108"/>
  <c r="D37" i="108"/>
  <c r="B37" i="108"/>
  <c r="AN36" i="108"/>
  <c r="J36" i="108" s="1"/>
  <c r="S36" i="108" s="1"/>
  <c r="AO36" i="108" s="1"/>
  <c r="AD36" i="108"/>
  <c r="K36" i="108"/>
  <c r="H36" i="108"/>
  <c r="F36" i="108"/>
  <c r="D36" i="108"/>
  <c r="B36" i="108"/>
  <c r="AN35" i="108"/>
  <c r="J35" i="108" s="1"/>
  <c r="S35" i="108" s="1"/>
  <c r="AO35" i="108" s="1"/>
  <c r="K35" i="108"/>
  <c r="H35" i="108"/>
  <c r="F35" i="108"/>
  <c r="D35" i="108"/>
  <c r="B35" i="108"/>
  <c r="AN34" i="108"/>
  <c r="J34" i="108" s="1"/>
  <c r="S34" i="108" s="1"/>
  <c r="AO34" i="108" s="1"/>
  <c r="K34" i="108"/>
  <c r="H34" i="108"/>
  <c r="F34" i="108"/>
  <c r="D34" i="108"/>
  <c r="B34" i="108"/>
  <c r="AD33" i="108"/>
  <c r="AN33" i="108" s="1"/>
  <c r="J33" i="108" s="1"/>
  <c r="S33" i="108" s="1"/>
  <c r="AO33" i="108" s="1"/>
  <c r="K33" i="108"/>
  <c r="H33" i="108"/>
  <c r="F33" i="108"/>
  <c r="D33" i="108"/>
  <c r="B33" i="108"/>
  <c r="AD32" i="108"/>
  <c r="AN32" i="108" s="1"/>
  <c r="J32" i="108" s="1"/>
  <c r="S32" i="108" s="1"/>
  <c r="AO32" i="108" s="1"/>
  <c r="K32" i="108"/>
  <c r="H32" i="108"/>
  <c r="F32" i="108"/>
  <c r="D32" i="108"/>
  <c r="B32" i="108"/>
  <c r="AN31" i="108"/>
  <c r="J31" i="108" s="1"/>
  <c r="S31" i="108" s="1"/>
  <c r="AO31" i="108" s="1"/>
  <c r="AD31" i="108"/>
  <c r="K31" i="108"/>
  <c r="H31" i="108"/>
  <c r="F31" i="108"/>
  <c r="D31" i="108"/>
  <c r="B31" i="108"/>
  <c r="AN30" i="108"/>
  <c r="J30" i="108" s="1"/>
  <c r="S30" i="108" s="1"/>
  <c r="AO30" i="108" s="1"/>
  <c r="AD30" i="108"/>
  <c r="K30" i="108"/>
  <c r="H30" i="108"/>
  <c r="F30" i="108"/>
  <c r="D30" i="108"/>
  <c r="B30" i="108"/>
  <c r="AN29" i="108"/>
  <c r="AD29" i="108"/>
  <c r="K29" i="108"/>
  <c r="J29" i="108"/>
  <c r="S29" i="108" s="1"/>
  <c r="AO29" i="108" s="1"/>
  <c r="H29" i="108"/>
  <c r="F29" i="108"/>
  <c r="D29" i="108"/>
  <c r="B29" i="108"/>
  <c r="AD28" i="108"/>
  <c r="AN28" i="108" s="1"/>
  <c r="J28" i="108" s="1"/>
  <c r="S28" i="108" s="1"/>
  <c r="AO28" i="108" s="1"/>
  <c r="K28" i="108"/>
  <c r="H28" i="108"/>
  <c r="F28" i="108"/>
  <c r="D28" i="108"/>
  <c r="B28" i="108"/>
  <c r="AN27" i="108"/>
  <c r="J27" i="108" s="1"/>
  <c r="S27" i="108" s="1"/>
  <c r="AO27" i="108" s="1"/>
  <c r="AD27" i="108"/>
  <c r="K27" i="108"/>
  <c r="H27" i="108"/>
  <c r="F27" i="108"/>
  <c r="D27" i="108"/>
  <c r="B27" i="108"/>
  <c r="AN26" i="108"/>
  <c r="J26" i="108" s="1"/>
  <c r="S26" i="108" s="1"/>
  <c r="AO26" i="108" s="1"/>
  <c r="AD26" i="108"/>
  <c r="K26" i="108"/>
  <c r="H26" i="108"/>
  <c r="F26" i="108"/>
  <c r="D26" i="108"/>
  <c r="B26" i="108"/>
  <c r="AN25" i="108"/>
  <c r="AD25" i="108"/>
  <c r="K25" i="108"/>
  <c r="J25" i="108"/>
  <c r="S25" i="108" s="1"/>
  <c r="AO25" i="108" s="1"/>
  <c r="H25" i="108"/>
  <c r="F25" i="108"/>
  <c r="D25" i="108"/>
  <c r="B25" i="108"/>
  <c r="AD24" i="108"/>
  <c r="AN24" i="108" s="1"/>
  <c r="J24" i="108" s="1"/>
  <c r="S24" i="108" s="1"/>
  <c r="AO24" i="108" s="1"/>
  <c r="K24" i="108"/>
  <c r="H24" i="108"/>
  <c r="F24" i="108"/>
  <c r="D24" i="108"/>
  <c r="B24" i="108"/>
  <c r="AN23" i="108"/>
  <c r="J23" i="108" s="1"/>
  <c r="S23" i="108" s="1"/>
  <c r="AO23" i="108" s="1"/>
  <c r="K23" i="108"/>
  <c r="H23" i="108"/>
  <c r="F23" i="108"/>
  <c r="D23" i="108"/>
  <c r="B23" i="108"/>
  <c r="AN22" i="108"/>
  <c r="S22" i="108"/>
  <c r="AO22" i="108" s="1"/>
  <c r="K22" i="108"/>
  <c r="J22" i="108"/>
  <c r="H22" i="108"/>
  <c r="F22" i="108"/>
  <c r="D22" i="108"/>
  <c r="B22" i="108"/>
  <c r="AN21" i="108"/>
  <c r="J21" i="108" s="1"/>
  <c r="S21" i="108" s="1"/>
  <c r="AO21" i="108" s="1"/>
  <c r="K21" i="108"/>
  <c r="H21" i="108"/>
  <c r="F21" i="108"/>
  <c r="D21" i="108"/>
  <c r="B21" i="108"/>
  <c r="AN20" i="108"/>
  <c r="J20" i="108" s="1"/>
  <c r="S20" i="108" s="1"/>
  <c r="AO20" i="108" s="1"/>
  <c r="K20" i="108"/>
  <c r="H20" i="108"/>
  <c r="F20" i="108"/>
  <c r="D20" i="108"/>
  <c r="B20" i="108"/>
  <c r="AN19" i="108"/>
  <c r="K19" i="108"/>
  <c r="J19" i="108"/>
  <c r="S19" i="108" s="1"/>
  <c r="H19" i="108"/>
  <c r="F19" i="108"/>
  <c r="D19" i="108"/>
  <c r="B19" i="108"/>
  <c r="AM15" i="108"/>
  <c r="AJ15" i="108"/>
  <c r="AI15" i="108"/>
  <c r="AF15" i="108"/>
  <c r="AN15" i="108" s="1"/>
  <c r="R15" i="108"/>
  <c r="P15" i="108"/>
  <c r="M15" i="108"/>
  <c r="L15" i="108"/>
  <c r="N15" i="108" s="1"/>
  <c r="K15" i="108"/>
  <c r="S15" i="108" s="1"/>
  <c r="J15" i="108"/>
  <c r="O15" i="108" s="1"/>
  <c r="I15" i="108"/>
  <c r="H15" i="108"/>
  <c r="G15" i="108"/>
  <c r="F15" i="108"/>
  <c r="E15" i="108"/>
  <c r="D15" i="108"/>
  <c r="C15" i="108"/>
  <c r="B15" i="108"/>
  <c r="AM14" i="108"/>
  <c r="AI14" i="108"/>
  <c r="AJ14" i="108" s="1"/>
  <c r="AF14" i="108" s="1"/>
  <c r="AN14" i="108" s="1"/>
  <c r="P14" i="108"/>
  <c r="R14" i="108" s="1"/>
  <c r="S14" i="108" s="1"/>
  <c r="M14" i="108"/>
  <c r="L14" i="108"/>
  <c r="N14" i="108" s="1"/>
  <c r="K14" i="108"/>
  <c r="J14" i="108"/>
  <c r="O14" i="108" s="1"/>
  <c r="I14" i="108"/>
  <c r="H14" i="108"/>
  <c r="G14" i="108"/>
  <c r="F14" i="108"/>
  <c r="E14" i="108"/>
  <c r="D14" i="108"/>
  <c r="C14" i="108"/>
  <c r="B14" i="108"/>
  <c r="AM13" i="108"/>
  <c r="AI13" i="108"/>
  <c r="AJ13" i="108" s="1"/>
  <c r="AF13" i="108" s="1"/>
  <c r="AN13" i="108" s="1"/>
  <c r="R13" i="108"/>
  <c r="P13" i="108"/>
  <c r="M13" i="108"/>
  <c r="L13" i="108"/>
  <c r="N13" i="108" s="1"/>
  <c r="O13" i="108" s="1"/>
  <c r="K13" i="108"/>
  <c r="S13" i="108" s="1"/>
  <c r="J13" i="108"/>
  <c r="I13" i="108"/>
  <c r="H13" i="108"/>
  <c r="G13" i="108"/>
  <c r="F13" i="108"/>
  <c r="E13" i="108"/>
  <c r="D13" i="108"/>
  <c r="C13" i="108"/>
  <c r="B13" i="108"/>
  <c r="AM12" i="108"/>
  <c r="P12" i="108" s="1"/>
  <c r="R12" i="108" s="1"/>
  <c r="AI12" i="108"/>
  <c r="AJ12" i="108" s="1"/>
  <c r="AF12" i="108" s="1"/>
  <c r="AN12" i="108" s="1"/>
  <c r="N12" i="108"/>
  <c r="M12" i="108"/>
  <c r="L12" i="108"/>
  <c r="K12" i="108"/>
  <c r="J12" i="108"/>
  <c r="I12" i="108"/>
  <c r="H12" i="108"/>
  <c r="G12" i="108"/>
  <c r="F12" i="108"/>
  <c r="E12" i="108"/>
  <c r="D12" i="108"/>
  <c r="C12" i="108"/>
  <c r="B12" i="108"/>
  <c r="AM11" i="108"/>
  <c r="AJ11" i="108"/>
  <c r="AF11" i="108" s="1"/>
  <c r="AN11" i="108" s="1"/>
  <c r="AI11" i="108"/>
  <c r="R11" i="108"/>
  <c r="P11" i="108"/>
  <c r="M11" i="108"/>
  <c r="L11" i="108"/>
  <c r="N11" i="108" s="1"/>
  <c r="O11" i="108" s="1"/>
  <c r="K11" i="108"/>
  <c r="S11" i="108" s="1"/>
  <c r="J11" i="108"/>
  <c r="I11" i="108"/>
  <c r="H11" i="108"/>
  <c r="G11" i="108"/>
  <c r="F11" i="108"/>
  <c r="E11" i="108"/>
  <c r="D11" i="108"/>
  <c r="C11" i="108"/>
  <c r="B11" i="108"/>
  <c r="AG9" i="108"/>
  <c r="H7" i="108"/>
  <c r="C7" i="108"/>
  <c r="H6" i="108"/>
  <c r="C6" i="108"/>
  <c r="H5" i="108"/>
  <c r="C5" i="108"/>
  <c r="H4" i="108"/>
  <c r="C4" i="108"/>
  <c r="H3" i="108"/>
  <c r="C3" i="108"/>
  <c r="H2" i="108"/>
  <c r="C2" i="108"/>
  <c r="A1" i="108"/>
  <c r="AN75" i="107"/>
  <c r="S68" i="107"/>
  <c r="S67" i="107"/>
  <c r="AD66" i="107"/>
  <c r="AN66" i="107" s="1"/>
  <c r="S66" i="107"/>
  <c r="AO65" i="107"/>
  <c r="AN65" i="107"/>
  <c r="S65" i="107"/>
  <c r="J65" i="107"/>
  <c r="N62" i="107"/>
  <c r="L62" i="107"/>
  <c r="AN61" i="107"/>
  <c r="K61" i="107"/>
  <c r="J61" i="107"/>
  <c r="S61" i="107" s="1"/>
  <c r="AO61" i="107" s="1"/>
  <c r="H61" i="107"/>
  <c r="F61" i="107"/>
  <c r="D61" i="107"/>
  <c r="B61" i="107"/>
  <c r="AN60" i="107"/>
  <c r="K60" i="107"/>
  <c r="J60" i="107"/>
  <c r="S60" i="107" s="1"/>
  <c r="AO60" i="107" s="1"/>
  <c r="H60" i="107"/>
  <c r="F60" i="107"/>
  <c r="D60" i="107"/>
  <c r="B60" i="107"/>
  <c r="AN59" i="107"/>
  <c r="K59" i="107"/>
  <c r="J59" i="107"/>
  <c r="S59" i="107" s="1"/>
  <c r="AO59" i="107" s="1"/>
  <c r="H59" i="107"/>
  <c r="F59" i="107"/>
  <c r="D59" i="107"/>
  <c r="B59" i="107"/>
  <c r="AN58" i="107"/>
  <c r="J58" i="107" s="1"/>
  <c r="S58" i="107" s="1"/>
  <c r="AO58" i="107" s="1"/>
  <c r="K58" i="107"/>
  <c r="H58" i="107"/>
  <c r="F58" i="107"/>
  <c r="D58" i="107"/>
  <c r="B58" i="107"/>
  <c r="AN57" i="107"/>
  <c r="J57" i="107" s="1"/>
  <c r="S57" i="107" s="1"/>
  <c r="AO57" i="107" s="1"/>
  <c r="K57" i="107"/>
  <c r="H57" i="107"/>
  <c r="F57" i="107"/>
  <c r="D57" i="107"/>
  <c r="B57" i="107"/>
  <c r="AN56" i="107"/>
  <c r="J56" i="107" s="1"/>
  <c r="S56" i="107" s="1"/>
  <c r="AO56" i="107" s="1"/>
  <c r="K56" i="107"/>
  <c r="H56" i="107"/>
  <c r="F56" i="107"/>
  <c r="D56" i="107"/>
  <c r="B56" i="107"/>
  <c r="AN55" i="107"/>
  <c r="J55" i="107" s="1"/>
  <c r="S55" i="107" s="1"/>
  <c r="AO55" i="107" s="1"/>
  <c r="K55" i="107"/>
  <c r="H55" i="107"/>
  <c r="F55" i="107"/>
  <c r="D55" i="107"/>
  <c r="B55" i="107"/>
  <c r="AN54" i="107"/>
  <c r="J54" i="107" s="1"/>
  <c r="S54" i="107" s="1"/>
  <c r="K54" i="107"/>
  <c r="H54" i="107"/>
  <c r="F54" i="107"/>
  <c r="D54" i="107"/>
  <c r="B54" i="107"/>
  <c r="AN50" i="107"/>
  <c r="J50" i="107" s="1"/>
  <c r="S50" i="107" s="1"/>
  <c r="AO50" i="107" s="1"/>
  <c r="K50" i="107"/>
  <c r="H50" i="107"/>
  <c r="F50" i="107"/>
  <c r="D50" i="107"/>
  <c r="B50" i="107"/>
  <c r="AN49" i="107"/>
  <c r="J49" i="107" s="1"/>
  <c r="S49" i="107" s="1"/>
  <c r="AO49" i="107" s="1"/>
  <c r="K49" i="107"/>
  <c r="H49" i="107"/>
  <c r="F49" i="107"/>
  <c r="D49" i="107"/>
  <c r="B49" i="107"/>
  <c r="AN48" i="107"/>
  <c r="J48" i="107" s="1"/>
  <c r="S48" i="107" s="1"/>
  <c r="AO48" i="107" s="1"/>
  <c r="K48" i="107"/>
  <c r="H48" i="107"/>
  <c r="F48" i="107"/>
  <c r="D48" i="107"/>
  <c r="B48" i="107"/>
  <c r="AN47" i="107"/>
  <c r="J47" i="107" s="1"/>
  <c r="S47" i="107" s="1"/>
  <c r="AO47" i="107" s="1"/>
  <c r="K47" i="107"/>
  <c r="H47" i="107"/>
  <c r="F47" i="107"/>
  <c r="D47" i="107"/>
  <c r="B47" i="107"/>
  <c r="AN46" i="107"/>
  <c r="K46" i="107"/>
  <c r="J46" i="107"/>
  <c r="S46" i="107" s="1"/>
  <c r="AO46" i="107" s="1"/>
  <c r="H46" i="107"/>
  <c r="F46" i="107"/>
  <c r="D46" i="107"/>
  <c r="B46" i="107"/>
  <c r="AN45" i="107"/>
  <c r="AH45" i="107"/>
  <c r="K45" i="107"/>
  <c r="J45" i="107"/>
  <c r="S45" i="107" s="1"/>
  <c r="AO45" i="107" s="1"/>
  <c r="H45" i="107"/>
  <c r="F45" i="107"/>
  <c r="D45" i="107"/>
  <c r="B45" i="107"/>
  <c r="AH44" i="107"/>
  <c r="AD44" i="107"/>
  <c r="AN44" i="107" s="1"/>
  <c r="J44" i="107" s="1"/>
  <c r="S44" i="107" s="1"/>
  <c r="AO44" i="107" s="1"/>
  <c r="K44" i="107"/>
  <c r="H44" i="107"/>
  <c r="F44" i="107"/>
  <c r="D44" i="107"/>
  <c r="B44" i="107"/>
  <c r="AH43" i="107"/>
  <c r="AD43" i="107" s="1"/>
  <c r="AN43" i="107" s="1"/>
  <c r="K43" i="107"/>
  <c r="H43" i="107"/>
  <c r="F43" i="107"/>
  <c r="D43" i="107"/>
  <c r="B43" i="107"/>
  <c r="AN39" i="107"/>
  <c r="J39" i="107" s="1"/>
  <c r="S39" i="107" s="1"/>
  <c r="AO39" i="107" s="1"/>
  <c r="AD39" i="107"/>
  <c r="K39" i="107"/>
  <c r="H39" i="107"/>
  <c r="F39" i="107"/>
  <c r="D39" i="107"/>
  <c r="B39" i="107"/>
  <c r="AN38" i="107"/>
  <c r="J38" i="107" s="1"/>
  <c r="S38" i="107" s="1"/>
  <c r="AO38" i="107" s="1"/>
  <c r="AD38" i="107"/>
  <c r="K38" i="107"/>
  <c r="H38" i="107"/>
  <c r="F38" i="107"/>
  <c r="D38" i="107"/>
  <c r="B38" i="107"/>
  <c r="AN37" i="107"/>
  <c r="K37" i="107"/>
  <c r="J37" i="107"/>
  <c r="S37" i="107" s="1"/>
  <c r="AO37" i="107" s="1"/>
  <c r="H37" i="107"/>
  <c r="F37" i="107"/>
  <c r="D37" i="107"/>
  <c r="B37" i="107"/>
  <c r="AD36" i="107"/>
  <c r="AN36" i="107" s="1"/>
  <c r="J36" i="107" s="1"/>
  <c r="S36" i="107" s="1"/>
  <c r="AO36" i="107" s="1"/>
  <c r="K36" i="107"/>
  <c r="H36" i="107"/>
  <c r="F36" i="107"/>
  <c r="D36" i="107"/>
  <c r="B36" i="107"/>
  <c r="AN35" i="107"/>
  <c r="J35" i="107" s="1"/>
  <c r="S35" i="107" s="1"/>
  <c r="AO35" i="107" s="1"/>
  <c r="K35" i="107"/>
  <c r="H35" i="107"/>
  <c r="F35" i="107"/>
  <c r="D35" i="107"/>
  <c r="B35" i="107"/>
  <c r="AN34" i="107"/>
  <c r="J34" i="107" s="1"/>
  <c r="S34" i="107" s="1"/>
  <c r="AO34" i="107" s="1"/>
  <c r="K34" i="107"/>
  <c r="H34" i="107"/>
  <c r="F34" i="107"/>
  <c r="D34" i="107"/>
  <c r="B34" i="107"/>
  <c r="AD33" i="107"/>
  <c r="AN33" i="107" s="1"/>
  <c r="J33" i="107" s="1"/>
  <c r="S33" i="107" s="1"/>
  <c r="AO33" i="107" s="1"/>
  <c r="K33" i="107"/>
  <c r="H33" i="107"/>
  <c r="F33" i="107"/>
  <c r="D33" i="107"/>
  <c r="B33" i="107"/>
  <c r="AD32" i="107"/>
  <c r="AN32" i="107" s="1"/>
  <c r="J32" i="107" s="1"/>
  <c r="S32" i="107" s="1"/>
  <c r="AO32" i="107" s="1"/>
  <c r="K32" i="107"/>
  <c r="H32" i="107"/>
  <c r="F32" i="107"/>
  <c r="D32" i="107"/>
  <c r="B32" i="107"/>
  <c r="AD31" i="107"/>
  <c r="AN31" i="107" s="1"/>
  <c r="J31" i="107" s="1"/>
  <c r="S31" i="107" s="1"/>
  <c r="AO31" i="107" s="1"/>
  <c r="K31" i="107"/>
  <c r="H31" i="107"/>
  <c r="F31" i="107"/>
  <c r="D31" i="107"/>
  <c r="B31" i="107"/>
  <c r="AD30" i="107"/>
  <c r="AN30" i="107" s="1"/>
  <c r="J30" i="107" s="1"/>
  <c r="S30" i="107" s="1"/>
  <c r="AO30" i="107" s="1"/>
  <c r="K30" i="107"/>
  <c r="H30" i="107"/>
  <c r="F30" i="107"/>
  <c r="D30" i="107"/>
  <c r="B30" i="107"/>
  <c r="AD29" i="107"/>
  <c r="AN29" i="107" s="1"/>
  <c r="J29" i="107" s="1"/>
  <c r="S29" i="107" s="1"/>
  <c r="AO29" i="107" s="1"/>
  <c r="K29" i="107"/>
  <c r="H29" i="107"/>
  <c r="F29" i="107"/>
  <c r="D29" i="107"/>
  <c r="B29" i="107"/>
  <c r="AD28" i="107"/>
  <c r="AN28" i="107" s="1"/>
  <c r="J28" i="107" s="1"/>
  <c r="S28" i="107" s="1"/>
  <c r="AO28" i="107" s="1"/>
  <c r="K28" i="107"/>
  <c r="H28" i="107"/>
  <c r="F28" i="107"/>
  <c r="D28" i="107"/>
  <c r="B28" i="107"/>
  <c r="AD27" i="107"/>
  <c r="AN27" i="107" s="1"/>
  <c r="J27" i="107" s="1"/>
  <c r="S27" i="107" s="1"/>
  <c r="AO27" i="107" s="1"/>
  <c r="K27" i="107"/>
  <c r="H27" i="107"/>
  <c r="F27" i="107"/>
  <c r="D27" i="107"/>
  <c r="B27" i="107"/>
  <c r="AD26" i="107"/>
  <c r="AN26" i="107" s="1"/>
  <c r="J26" i="107" s="1"/>
  <c r="S26" i="107" s="1"/>
  <c r="AO26" i="107" s="1"/>
  <c r="K26" i="107"/>
  <c r="H26" i="107"/>
  <c r="F26" i="107"/>
  <c r="D26" i="107"/>
  <c r="B26" i="107"/>
  <c r="AD25" i="107"/>
  <c r="AN25" i="107" s="1"/>
  <c r="J25" i="107" s="1"/>
  <c r="S25" i="107" s="1"/>
  <c r="AO25" i="107" s="1"/>
  <c r="K25" i="107"/>
  <c r="H25" i="107"/>
  <c r="F25" i="107"/>
  <c r="D25" i="107"/>
  <c r="B25" i="107"/>
  <c r="AD24" i="107"/>
  <c r="AN24" i="107" s="1"/>
  <c r="J24" i="107" s="1"/>
  <c r="S24" i="107" s="1"/>
  <c r="AO24" i="107" s="1"/>
  <c r="K24" i="107"/>
  <c r="H24" i="107"/>
  <c r="F24" i="107"/>
  <c r="D24" i="107"/>
  <c r="B24" i="107"/>
  <c r="AN23" i="107"/>
  <c r="K23" i="107"/>
  <c r="J23" i="107"/>
  <c r="S23" i="107" s="1"/>
  <c r="AO23" i="107" s="1"/>
  <c r="H23" i="107"/>
  <c r="F23" i="107"/>
  <c r="D23" i="107"/>
  <c r="B23" i="107"/>
  <c r="AN22" i="107"/>
  <c r="J22" i="107" s="1"/>
  <c r="S22" i="107" s="1"/>
  <c r="AO22" i="107" s="1"/>
  <c r="K22" i="107"/>
  <c r="H22" i="107"/>
  <c r="F22" i="107"/>
  <c r="D22" i="107"/>
  <c r="B22" i="107"/>
  <c r="AN21" i="107"/>
  <c r="J21" i="107" s="1"/>
  <c r="S21" i="107" s="1"/>
  <c r="AO21" i="107" s="1"/>
  <c r="K21" i="107"/>
  <c r="H21" i="107"/>
  <c r="F21" i="107"/>
  <c r="D21" i="107"/>
  <c r="B21" i="107"/>
  <c r="AN20" i="107"/>
  <c r="J20" i="107" s="1"/>
  <c r="S20" i="107" s="1"/>
  <c r="AO20" i="107" s="1"/>
  <c r="K20" i="107"/>
  <c r="H20" i="107"/>
  <c r="F20" i="107"/>
  <c r="D20" i="107"/>
  <c r="B20" i="107"/>
  <c r="AO19" i="107"/>
  <c r="AN19" i="107"/>
  <c r="S19" i="107"/>
  <c r="K19" i="107"/>
  <c r="J19" i="107"/>
  <c r="H19" i="107"/>
  <c r="F19" i="107"/>
  <c r="D19" i="107"/>
  <c r="B19" i="107"/>
  <c r="AM15" i="107"/>
  <c r="AI15" i="107"/>
  <c r="AJ15" i="107" s="1"/>
  <c r="AF15" i="107" s="1"/>
  <c r="AN15" i="107" s="1"/>
  <c r="P15" i="107"/>
  <c r="R15" i="107" s="1"/>
  <c r="S15" i="107" s="1"/>
  <c r="N15" i="107"/>
  <c r="M15" i="107"/>
  <c r="L15" i="107"/>
  <c r="K15" i="107"/>
  <c r="J15" i="107"/>
  <c r="I15" i="107"/>
  <c r="H15" i="107"/>
  <c r="G15" i="107"/>
  <c r="F15" i="107"/>
  <c r="E15" i="107"/>
  <c r="D15" i="107"/>
  <c r="C15" i="107"/>
  <c r="B15" i="107"/>
  <c r="AM14" i="107"/>
  <c r="AJ14" i="107"/>
  <c r="AF14" i="107" s="1"/>
  <c r="AN14" i="107" s="1"/>
  <c r="AI14" i="107"/>
  <c r="P14" i="107"/>
  <c r="R14" i="107" s="1"/>
  <c r="S14" i="107" s="1"/>
  <c r="AO14" i="107" s="1"/>
  <c r="M14" i="107"/>
  <c r="L14" i="107"/>
  <c r="N14" i="107" s="1"/>
  <c r="K14" i="107"/>
  <c r="J14" i="107"/>
  <c r="I14" i="107"/>
  <c r="H14" i="107"/>
  <c r="G14" i="107"/>
  <c r="F14" i="107"/>
  <c r="E14" i="107"/>
  <c r="D14" i="107"/>
  <c r="C14" i="107"/>
  <c r="B14" i="107"/>
  <c r="AM13" i="107"/>
  <c r="P13" i="107" s="1"/>
  <c r="R13" i="107" s="1"/>
  <c r="S13" i="107" s="1"/>
  <c r="AI13" i="107"/>
  <c r="AJ13" i="107" s="1"/>
  <c r="AF13" i="107" s="1"/>
  <c r="AN13" i="107" s="1"/>
  <c r="N13" i="107"/>
  <c r="O13" i="107" s="1"/>
  <c r="M13" i="107"/>
  <c r="L13" i="107"/>
  <c r="K13" i="107"/>
  <c r="J13" i="107"/>
  <c r="I13" i="107"/>
  <c r="H13" i="107"/>
  <c r="G13" i="107"/>
  <c r="F13" i="107"/>
  <c r="E13" i="107"/>
  <c r="D13" i="107"/>
  <c r="C13" i="107"/>
  <c r="B13" i="107"/>
  <c r="AM12" i="107"/>
  <c r="P12" i="107" s="1"/>
  <c r="R12" i="107" s="1"/>
  <c r="AJ12" i="107"/>
  <c r="AI12" i="107"/>
  <c r="M12" i="107"/>
  <c r="N12" i="107" s="1"/>
  <c r="L12" i="107"/>
  <c r="K12" i="107"/>
  <c r="J12" i="107"/>
  <c r="I12" i="107"/>
  <c r="H12" i="107"/>
  <c r="G12" i="107"/>
  <c r="F12" i="107"/>
  <c r="E12" i="107"/>
  <c r="D12" i="107"/>
  <c r="C12" i="107"/>
  <c r="B12" i="107"/>
  <c r="AM11" i="107"/>
  <c r="P11" i="107" s="1"/>
  <c r="R11" i="107" s="1"/>
  <c r="S11" i="107" s="1"/>
  <c r="AI11" i="107"/>
  <c r="AJ11" i="107" s="1"/>
  <c r="AF11" i="107" s="1"/>
  <c r="M11" i="107"/>
  <c r="L11" i="107"/>
  <c r="K11" i="107"/>
  <c r="J11" i="107"/>
  <c r="I11" i="107"/>
  <c r="H11" i="107"/>
  <c r="G11" i="107"/>
  <c r="F11" i="107"/>
  <c r="E11" i="107"/>
  <c r="D11" i="107"/>
  <c r="C11" i="107"/>
  <c r="B11" i="107"/>
  <c r="AG9" i="107"/>
  <c r="H7" i="107"/>
  <c r="C7" i="107"/>
  <c r="H6" i="107"/>
  <c r="C6" i="107"/>
  <c r="H5" i="107"/>
  <c r="C5" i="107"/>
  <c r="H4" i="107"/>
  <c r="C4" i="107"/>
  <c r="H3" i="107"/>
  <c r="C3" i="107"/>
  <c r="H2" i="107"/>
  <c r="C2" i="107"/>
  <c r="A1" i="107"/>
  <c r="AN75" i="106"/>
  <c r="S68" i="106"/>
  <c r="S67" i="106"/>
  <c r="AD66" i="106"/>
  <c r="AN66" i="106" s="1"/>
  <c r="S66" i="106"/>
  <c r="AN65" i="106"/>
  <c r="J65" i="106" s="1"/>
  <c r="S65" i="106" s="1"/>
  <c r="AN62" i="106"/>
  <c r="N62" i="106"/>
  <c r="L62" i="106"/>
  <c r="AN61" i="106"/>
  <c r="K61" i="106"/>
  <c r="J61" i="106"/>
  <c r="S61" i="106" s="1"/>
  <c r="AO61" i="106" s="1"/>
  <c r="H61" i="106"/>
  <c r="F61" i="106"/>
  <c r="D61" i="106"/>
  <c r="B61" i="106"/>
  <c r="AN60" i="106"/>
  <c r="K60" i="106"/>
  <c r="J60" i="106"/>
  <c r="S60" i="106" s="1"/>
  <c r="AO60" i="106" s="1"/>
  <c r="H60" i="106"/>
  <c r="F60" i="106"/>
  <c r="D60" i="106"/>
  <c r="B60" i="106"/>
  <c r="AN59" i="106"/>
  <c r="J59" i="106" s="1"/>
  <c r="S59" i="106" s="1"/>
  <c r="AO59" i="106" s="1"/>
  <c r="K59" i="106"/>
  <c r="H59" i="106"/>
  <c r="F59" i="106"/>
  <c r="D59" i="106"/>
  <c r="B59" i="106"/>
  <c r="AN58" i="106"/>
  <c r="K58" i="106"/>
  <c r="J58" i="106"/>
  <c r="S58" i="106" s="1"/>
  <c r="AO58" i="106" s="1"/>
  <c r="H58" i="106"/>
  <c r="F58" i="106"/>
  <c r="D58" i="106"/>
  <c r="B58" i="106"/>
  <c r="AN57" i="106"/>
  <c r="J57" i="106" s="1"/>
  <c r="S57" i="106" s="1"/>
  <c r="AO57" i="106" s="1"/>
  <c r="K57" i="106"/>
  <c r="H57" i="106"/>
  <c r="F57" i="106"/>
  <c r="D57" i="106"/>
  <c r="B57" i="106"/>
  <c r="AN56" i="106"/>
  <c r="S56" i="106"/>
  <c r="AO56" i="106" s="1"/>
  <c r="K56" i="106"/>
  <c r="J56" i="106"/>
  <c r="H56" i="106"/>
  <c r="F56" i="106"/>
  <c r="D56" i="106"/>
  <c r="B56" i="106"/>
  <c r="AN55" i="106"/>
  <c r="J55" i="106" s="1"/>
  <c r="S55" i="106" s="1"/>
  <c r="AO55" i="106" s="1"/>
  <c r="K55" i="106"/>
  <c r="H55" i="106"/>
  <c r="F55" i="106"/>
  <c r="D55" i="106"/>
  <c r="B55" i="106"/>
  <c r="AN54" i="106"/>
  <c r="K54" i="106"/>
  <c r="J54" i="106"/>
  <c r="S54" i="106" s="1"/>
  <c r="H54" i="106"/>
  <c r="F54" i="106"/>
  <c r="D54" i="106"/>
  <c r="B54" i="106"/>
  <c r="AN50" i="106"/>
  <c r="J50" i="106" s="1"/>
  <c r="S50" i="106" s="1"/>
  <c r="AO50" i="106" s="1"/>
  <c r="K50" i="106"/>
  <c r="H50" i="106"/>
  <c r="F50" i="106"/>
  <c r="D50" i="106"/>
  <c r="B50" i="106"/>
  <c r="AN49" i="106"/>
  <c r="S49" i="106"/>
  <c r="AO49" i="106" s="1"/>
  <c r="K49" i="106"/>
  <c r="J49" i="106"/>
  <c r="H49" i="106"/>
  <c r="F49" i="106"/>
  <c r="D49" i="106"/>
  <c r="B49" i="106"/>
  <c r="AN48" i="106"/>
  <c r="J48" i="106" s="1"/>
  <c r="S48" i="106" s="1"/>
  <c r="AO48" i="106" s="1"/>
  <c r="K48" i="106"/>
  <c r="H48" i="106"/>
  <c r="F48" i="106"/>
  <c r="D48" i="106"/>
  <c r="B48" i="106"/>
  <c r="AN47" i="106"/>
  <c r="K47" i="106"/>
  <c r="J47" i="106"/>
  <c r="S47" i="106" s="1"/>
  <c r="AO47" i="106" s="1"/>
  <c r="H47" i="106"/>
  <c r="F47" i="106"/>
  <c r="D47" i="106"/>
  <c r="B47" i="106"/>
  <c r="AN46" i="106"/>
  <c r="K46" i="106"/>
  <c r="J46" i="106"/>
  <c r="S46" i="106" s="1"/>
  <c r="AO46" i="106" s="1"/>
  <c r="H46" i="106"/>
  <c r="F46" i="106"/>
  <c r="D46" i="106"/>
  <c r="B46" i="106"/>
  <c r="AN45" i="106"/>
  <c r="AH45" i="106"/>
  <c r="S45" i="106"/>
  <c r="AO45" i="106" s="1"/>
  <c r="K45" i="106"/>
  <c r="J45" i="106"/>
  <c r="H45" i="106"/>
  <c r="F45" i="106"/>
  <c r="D45" i="106"/>
  <c r="B45" i="106"/>
  <c r="AH44" i="106"/>
  <c r="AD44" i="106" s="1"/>
  <c r="AN44" i="106" s="1"/>
  <c r="J44" i="106" s="1"/>
  <c r="S44" i="106" s="1"/>
  <c r="AO44" i="106" s="1"/>
  <c r="K44" i="106"/>
  <c r="H44" i="106"/>
  <c r="F44" i="106"/>
  <c r="D44" i="106"/>
  <c r="B44" i="106"/>
  <c r="AN43" i="106"/>
  <c r="AH43" i="106"/>
  <c r="AD43" i="106"/>
  <c r="K43" i="106"/>
  <c r="H43" i="106"/>
  <c r="F43" i="106"/>
  <c r="D43" i="106"/>
  <c r="B43" i="106"/>
  <c r="AD39" i="106"/>
  <c r="AN39" i="106" s="1"/>
  <c r="J39" i="106" s="1"/>
  <c r="S39" i="106" s="1"/>
  <c r="AO39" i="106" s="1"/>
  <c r="K39" i="106"/>
  <c r="H39" i="106"/>
  <c r="F39" i="106"/>
  <c r="D39" i="106"/>
  <c r="B39" i="106"/>
  <c r="AD38" i="106"/>
  <c r="AN38" i="106" s="1"/>
  <c r="J38" i="106" s="1"/>
  <c r="S38" i="106" s="1"/>
  <c r="AO38" i="106" s="1"/>
  <c r="K38" i="106"/>
  <c r="H38" i="106"/>
  <c r="F38" i="106"/>
  <c r="D38" i="106"/>
  <c r="B38" i="106"/>
  <c r="AN37" i="106"/>
  <c r="K37" i="106"/>
  <c r="J37" i="106"/>
  <c r="S37" i="106" s="1"/>
  <c r="AO37" i="106" s="1"/>
  <c r="H37" i="106"/>
  <c r="F37" i="106"/>
  <c r="D37" i="106"/>
  <c r="B37" i="106"/>
  <c r="AD36" i="106"/>
  <c r="AN36" i="106" s="1"/>
  <c r="J36" i="106" s="1"/>
  <c r="S36" i="106" s="1"/>
  <c r="AO36" i="106" s="1"/>
  <c r="K36" i="106"/>
  <c r="H36" i="106"/>
  <c r="F36" i="106"/>
  <c r="D36" i="106"/>
  <c r="B36" i="106"/>
  <c r="AN35" i="106"/>
  <c r="J35" i="106" s="1"/>
  <c r="S35" i="106" s="1"/>
  <c r="AO35" i="106" s="1"/>
  <c r="K35" i="106"/>
  <c r="H35" i="106"/>
  <c r="F35" i="106"/>
  <c r="D35" i="106"/>
  <c r="B35" i="106"/>
  <c r="AN34" i="106"/>
  <c r="S34" i="106"/>
  <c r="AO34" i="106" s="1"/>
  <c r="K34" i="106"/>
  <c r="J34" i="106"/>
  <c r="H34" i="106"/>
  <c r="F34" i="106"/>
  <c r="D34" i="106"/>
  <c r="B34" i="106"/>
  <c r="AN33" i="106"/>
  <c r="J33" i="106" s="1"/>
  <c r="S33" i="106" s="1"/>
  <c r="AO33" i="106" s="1"/>
  <c r="AD33" i="106"/>
  <c r="K33" i="106"/>
  <c r="H33" i="106"/>
  <c r="F33" i="106"/>
  <c r="D33" i="106"/>
  <c r="B33" i="106"/>
  <c r="AN32" i="106"/>
  <c r="AD32" i="106"/>
  <c r="K32" i="106"/>
  <c r="J32" i="106"/>
  <c r="S32" i="106" s="1"/>
  <c r="AO32" i="106" s="1"/>
  <c r="H32" i="106"/>
  <c r="F32" i="106"/>
  <c r="D32" i="106"/>
  <c r="B32" i="106"/>
  <c r="AD31" i="106"/>
  <c r="AN31" i="106" s="1"/>
  <c r="J31" i="106" s="1"/>
  <c r="S31" i="106" s="1"/>
  <c r="AO31" i="106" s="1"/>
  <c r="K31" i="106"/>
  <c r="H31" i="106"/>
  <c r="F31" i="106"/>
  <c r="D31" i="106"/>
  <c r="B31" i="106"/>
  <c r="AN30" i="106"/>
  <c r="J30" i="106" s="1"/>
  <c r="S30" i="106" s="1"/>
  <c r="AO30" i="106" s="1"/>
  <c r="AD30" i="106"/>
  <c r="K30" i="106"/>
  <c r="H30" i="106"/>
  <c r="F30" i="106"/>
  <c r="D30" i="106"/>
  <c r="B30" i="106"/>
  <c r="AN29" i="106"/>
  <c r="J29" i="106" s="1"/>
  <c r="S29" i="106" s="1"/>
  <c r="AO29" i="106" s="1"/>
  <c r="AD29" i="106"/>
  <c r="K29" i="106"/>
  <c r="H29" i="106"/>
  <c r="F29" i="106"/>
  <c r="D29" i="106"/>
  <c r="B29" i="106"/>
  <c r="AN28" i="106"/>
  <c r="J28" i="106" s="1"/>
  <c r="S28" i="106" s="1"/>
  <c r="AO28" i="106" s="1"/>
  <c r="AD28" i="106"/>
  <c r="K28" i="106"/>
  <c r="H28" i="106"/>
  <c r="F28" i="106"/>
  <c r="D28" i="106"/>
  <c r="B28" i="106"/>
  <c r="AD27" i="106"/>
  <c r="AN27" i="106" s="1"/>
  <c r="J27" i="106" s="1"/>
  <c r="S27" i="106" s="1"/>
  <c r="AO27" i="106" s="1"/>
  <c r="K27" i="106"/>
  <c r="H27" i="106"/>
  <c r="F27" i="106"/>
  <c r="D27" i="106"/>
  <c r="B27" i="106"/>
  <c r="AN26" i="106"/>
  <c r="J26" i="106" s="1"/>
  <c r="S26" i="106" s="1"/>
  <c r="AO26" i="106" s="1"/>
  <c r="AD26" i="106"/>
  <c r="K26" i="106"/>
  <c r="H26" i="106"/>
  <c r="F26" i="106"/>
  <c r="D26" i="106"/>
  <c r="B26" i="106"/>
  <c r="AN25" i="106"/>
  <c r="J25" i="106" s="1"/>
  <c r="S25" i="106" s="1"/>
  <c r="AO25" i="106" s="1"/>
  <c r="AD25" i="106"/>
  <c r="K25" i="106"/>
  <c r="H25" i="106"/>
  <c r="F25" i="106"/>
  <c r="D25" i="106"/>
  <c r="B25" i="106"/>
  <c r="AN24" i="106"/>
  <c r="AD24" i="106"/>
  <c r="K24" i="106"/>
  <c r="J24" i="106"/>
  <c r="S24" i="106" s="1"/>
  <c r="AO24" i="106" s="1"/>
  <c r="H24" i="106"/>
  <c r="F24" i="106"/>
  <c r="D24" i="106"/>
  <c r="B24" i="106"/>
  <c r="AN23" i="106"/>
  <c r="J23" i="106" s="1"/>
  <c r="S23" i="106" s="1"/>
  <c r="AO23" i="106" s="1"/>
  <c r="K23" i="106"/>
  <c r="H23" i="106"/>
  <c r="F23" i="106"/>
  <c r="D23" i="106"/>
  <c r="B23" i="106"/>
  <c r="AN22" i="106"/>
  <c r="K22" i="106"/>
  <c r="J22" i="106"/>
  <c r="S22" i="106" s="1"/>
  <c r="AO22" i="106" s="1"/>
  <c r="H22" i="106"/>
  <c r="F22" i="106"/>
  <c r="D22" i="106"/>
  <c r="B22" i="106"/>
  <c r="AN21" i="106"/>
  <c r="J21" i="106" s="1"/>
  <c r="S21" i="106" s="1"/>
  <c r="AO21" i="106" s="1"/>
  <c r="K21" i="106"/>
  <c r="H21" i="106"/>
  <c r="F21" i="106"/>
  <c r="D21" i="106"/>
  <c r="B21" i="106"/>
  <c r="AN20" i="106"/>
  <c r="J20" i="106" s="1"/>
  <c r="S20" i="106" s="1"/>
  <c r="AO20" i="106" s="1"/>
  <c r="K20" i="106"/>
  <c r="H20" i="106"/>
  <c r="F20" i="106"/>
  <c r="D20" i="106"/>
  <c r="B20" i="106"/>
  <c r="AN19" i="106"/>
  <c r="J19" i="106" s="1"/>
  <c r="S19" i="106" s="1"/>
  <c r="K19" i="106"/>
  <c r="H19" i="106"/>
  <c r="F19" i="106"/>
  <c r="D19" i="106"/>
  <c r="B19" i="106"/>
  <c r="AM15" i="106"/>
  <c r="AJ15" i="106"/>
  <c r="AF15" i="106" s="1"/>
  <c r="AN15" i="106" s="1"/>
  <c r="AI15" i="106"/>
  <c r="S15" i="106"/>
  <c r="AO15" i="106" s="1"/>
  <c r="R15" i="106"/>
  <c r="P15" i="106"/>
  <c r="M15" i="106"/>
  <c r="L15" i="106"/>
  <c r="N15" i="106" s="1"/>
  <c r="O15" i="106" s="1"/>
  <c r="K15" i="106"/>
  <c r="J15" i="106"/>
  <c r="I15" i="106"/>
  <c r="H15" i="106"/>
  <c r="G15" i="106"/>
  <c r="F15" i="106"/>
  <c r="E15" i="106"/>
  <c r="D15" i="106"/>
  <c r="C15" i="106"/>
  <c r="B15" i="106"/>
  <c r="AM14" i="106"/>
  <c r="P14" i="106" s="1"/>
  <c r="R14" i="106" s="1"/>
  <c r="S14" i="106" s="1"/>
  <c r="AI14" i="106"/>
  <c r="AJ14" i="106" s="1"/>
  <c r="AF14" i="106" s="1"/>
  <c r="AN14" i="106" s="1"/>
  <c r="N14" i="106"/>
  <c r="M14" i="106"/>
  <c r="L14" i="106"/>
  <c r="K14" i="106"/>
  <c r="J14" i="106"/>
  <c r="I14" i="106"/>
  <c r="H14" i="106"/>
  <c r="G14" i="106"/>
  <c r="F14" i="106"/>
  <c r="E14" i="106"/>
  <c r="D14" i="106"/>
  <c r="C14" i="106"/>
  <c r="B14" i="106"/>
  <c r="AM13" i="106"/>
  <c r="P13" i="106" s="1"/>
  <c r="R13" i="106" s="1"/>
  <c r="AJ13" i="106"/>
  <c r="AF13" i="106" s="1"/>
  <c r="AN13" i="106" s="1"/>
  <c r="AI13" i="106"/>
  <c r="M13" i="106"/>
  <c r="N13" i="106" s="1"/>
  <c r="L13" i="106"/>
  <c r="K13" i="106"/>
  <c r="J13" i="106"/>
  <c r="I13" i="106"/>
  <c r="H13" i="106"/>
  <c r="G13" i="106"/>
  <c r="F13" i="106"/>
  <c r="E13" i="106"/>
  <c r="D13" i="106"/>
  <c r="C13" i="106"/>
  <c r="B13" i="106"/>
  <c r="AM12" i="106"/>
  <c r="P12" i="106" s="1"/>
  <c r="R12" i="106" s="1"/>
  <c r="S12" i="106" s="1"/>
  <c r="AI12" i="106"/>
  <c r="AJ12" i="106" s="1"/>
  <c r="AF12" i="106" s="1"/>
  <c r="AN12" i="106" s="1"/>
  <c r="M12" i="106"/>
  <c r="L12" i="106"/>
  <c r="N12" i="106" s="1"/>
  <c r="O12" i="106" s="1"/>
  <c r="K12" i="106"/>
  <c r="J12" i="106"/>
  <c r="I12" i="106"/>
  <c r="H12" i="106"/>
  <c r="G12" i="106"/>
  <c r="F12" i="106"/>
  <c r="E12" i="106"/>
  <c r="D12" i="106"/>
  <c r="C12" i="106"/>
  <c r="B12" i="106"/>
  <c r="AM11" i="106"/>
  <c r="P11" i="106" s="1"/>
  <c r="R11" i="106" s="1"/>
  <c r="AJ11" i="106"/>
  <c r="AI11" i="106"/>
  <c r="AF11" i="106"/>
  <c r="AN11" i="106" s="1"/>
  <c r="AN16" i="106" s="1"/>
  <c r="N11" i="106"/>
  <c r="O11" i="106" s="1"/>
  <c r="M11" i="106"/>
  <c r="L11" i="106"/>
  <c r="K11" i="106"/>
  <c r="J11" i="106"/>
  <c r="I11" i="106"/>
  <c r="H11" i="106"/>
  <c r="G11" i="106"/>
  <c r="F11" i="106"/>
  <c r="E11" i="106"/>
  <c r="D11" i="106"/>
  <c r="C11" i="106"/>
  <c r="B11" i="106"/>
  <c r="AG9" i="106"/>
  <c r="H7" i="106"/>
  <c r="C7" i="106"/>
  <c r="H6" i="106"/>
  <c r="C6" i="106"/>
  <c r="H5" i="106"/>
  <c r="C5" i="106"/>
  <c r="H4" i="106"/>
  <c r="C4" i="106"/>
  <c r="H3" i="106"/>
  <c r="C3" i="106"/>
  <c r="H2" i="106"/>
  <c r="C2" i="106"/>
  <c r="A1" i="106"/>
  <c r="AN75" i="105"/>
  <c r="S68" i="105"/>
  <c r="S67" i="105"/>
  <c r="AD66" i="105"/>
  <c r="AN66" i="105" s="1"/>
  <c r="S66" i="105"/>
  <c r="AN65" i="105"/>
  <c r="J65" i="105"/>
  <c r="S65" i="105" s="1"/>
  <c r="N62" i="105"/>
  <c r="L62" i="105"/>
  <c r="AN61" i="105"/>
  <c r="J61" i="105" s="1"/>
  <c r="S61" i="105" s="1"/>
  <c r="AO61" i="105" s="1"/>
  <c r="K61" i="105"/>
  <c r="H61" i="105"/>
  <c r="F61" i="105"/>
  <c r="D61" i="105"/>
  <c r="B61" i="105"/>
  <c r="AN60" i="105"/>
  <c r="J60" i="105" s="1"/>
  <c r="S60" i="105" s="1"/>
  <c r="AO60" i="105" s="1"/>
  <c r="K60" i="105"/>
  <c r="H60" i="105"/>
  <c r="F60" i="105"/>
  <c r="D60" i="105"/>
  <c r="B60" i="105"/>
  <c r="AN59" i="105"/>
  <c r="J59" i="105" s="1"/>
  <c r="S59" i="105" s="1"/>
  <c r="AO59" i="105" s="1"/>
  <c r="K59" i="105"/>
  <c r="H59" i="105"/>
  <c r="F59" i="105"/>
  <c r="D59" i="105"/>
  <c r="B59" i="105"/>
  <c r="AN58" i="105"/>
  <c r="K58" i="105"/>
  <c r="J58" i="105"/>
  <c r="S58" i="105" s="1"/>
  <c r="AO58" i="105" s="1"/>
  <c r="H58" i="105"/>
  <c r="F58" i="105"/>
  <c r="D58" i="105"/>
  <c r="B58" i="105"/>
  <c r="AN57" i="105"/>
  <c r="S57" i="105"/>
  <c r="AO57" i="105" s="1"/>
  <c r="K57" i="105"/>
  <c r="J57" i="105"/>
  <c r="H57" i="105"/>
  <c r="F57" i="105"/>
  <c r="D57" i="105"/>
  <c r="B57" i="105"/>
  <c r="AN56" i="105"/>
  <c r="J56" i="105" s="1"/>
  <c r="S56" i="105" s="1"/>
  <c r="AO56" i="105" s="1"/>
  <c r="K56" i="105"/>
  <c r="H56" i="105"/>
  <c r="F56" i="105"/>
  <c r="D56" i="105"/>
  <c r="B56" i="105"/>
  <c r="AN55" i="105"/>
  <c r="K55" i="105"/>
  <c r="J55" i="105"/>
  <c r="S55" i="105" s="1"/>
  <c r="AO55" i="105" s="1"/>
  <c r="H55" i="105"/>
  <c r="F55" i="105"/>
  <c r="D55" i="105"/>
  <c r="B55" i="105"/>
  <c r="AN54" i="105"/>
  <c r="AN62" i="105" s="1"/>
  <c r="K54" i="105"/>
  <c r="J54" i="105"/>
  <c r="S54" i="105" s="1"/>
  <c r="H54" i="105"/>
  <c r="F54" i="105"/>
  <c r="D54" i="105"/>
  <c r="B54" i="105"/>
  <c r="AN50" i="105"/>
  <c r="S50" i="105"/>
  <c r="AO50" i="105" s="1"/>
  <c r="K50" i="105"/>
  <c r="J50" i="105"/>
  <c r="H50" i="105"/>
  <c r="F50" i="105"/>
  <c r="D50" i="105"/>
  <c r="B50" i="105"/>
  <c r="AN49" i="105"/>
  <c r="J49" i="105" s="1"/>
  <c r="S49" i="105" s="1"/>
  <c r="AO49" i="105" s="1"/>
  <c r="K49" i="105"/>
  <c r="H49" i="105"/>
  <c r="F49" i="105"/>
  <c r="D49" i="105"/>
  <c r="B49" i="105"/>
  <c r="AN48" i="105"/>
  <c r="J48" i="105" s="1"/>
  <c r="S48" i="105" s="1"/>
  <c r="AO48" i="105" s="1"/>
  <c r="K48" i="105"/>
  <c r="H48" i="105"/>
  <c r="F48" i="105"/>
  <c r="D48" i="105"/>
  <c r="B48" i="105"/>
  <c r="AN47" i="105"/>
  <c r="K47" i="105"/>
  <c r="J47" i="105"/>
  <c r="S47" i="105" s="1"/>
  <c r="AO47" i="105" s="1"/>
  <c r="H47" i="105"/>
  <c r="F47" i="105"/>
  <c r="D47" i="105"/>
  <c r="B47" i="105"/>
  <c r="AN46" i="105"/>
  <c r="J46" i="105" s="1"/>
  <c r="S46" i="105" s="1"/>
  <c r="AO46" i="105" s="1"/>
  <c r="K46" i="105"/>
  <c r="H46" i="105"/>
  <c r="F46" i="105"/>
  <c r="D46" i="105"/>
  <c r="B46" i="105"/>
  <c r="AN45" i="105"/>
  <c r="AH45" i="105"/>
  <c r="K45" i="105"/>
  <c r="J45" i="105"/>
  <c r="S45" i="105" s="1"/>
  <c r="AO45" i="105" s="1"/>
  <c r="H45" i="105"/>
  <c r="F45" i="105"/>
  <c r="D45" i="105"/>
  <c r="B45" i="105"/>
  <c r="AH44" i="105"/>
  <c r="AD44" i="105"/>
  <c r="AN44" i="105" s="1"/>
  <c r="J44" i="105" s="1"/>
  <c r="S44" i="105" s="1"/>
  <c r="AO44" i="105" s="1"/>
  <c r="K44" i="105"/>
  <c r="H44" i="105"/>
  <c r="F44" i="105"/>
  <c r="D44" i="105"/>
  <c r="B44" i="105"/>
  <c r="AH43" i="105"/>
  <c r="AD43" i="105"/>
  <c r="AN43" i="105" s="1"/>
  <c r="K43" i="105"/>
  <c r="H43" i="105"/>
  <c r="F43" i="105"/>
  <c r="D43" i="105"/>
  <c r="B43" i="105"/>
  <c r="AN39" i="105"/>
  <c r="J39" i="105" s="1"/>
  <c r="S39" i="105" s="1"/>
  <c r="AO39" i="105" s="1"/>
  <c r="AD39" i="105"/>
  <c r="K39" i="105"/>
  <c r="H39" i="105"/>
  <c r="F39" i="105"/>
  <c r="D39" i="105"/>
  <c r="B39" i="105"/>
  <c r="AD38" i="105"/>
  <c r="AN38" i="105" s="1"/>
  <c r="J38" i="105" s="1"/>
  <c r="S38" i="105" s="1"/>
  <c r="AO38" i="105" s="1"/>
  <c r="K38" i="105"/>
  <c r="H38" i="105"/>
  <c r="F38" i="105"/>
  <c r="D38" i="105"/>
  <c r="B38" i="105"/>
  <c r="AN37" i="105"/>
  <c r="J37" i="105" s="1"/>
  <c r="S37" i="105" s="1"/>
  <c r="AO37" i="105" s="1"/>
  <c r="K37" i="105"/>
  <c r="H37" i="105"/>
  <c r="F37" i="105"/>
  <c r="D37" i="105"/>
  <c r="B37" i="105"/>
  <c r="AN36" i="105"/>
  <c r="J36" i="105" s="1"/>
  <c r="S36" i="105" s="1"/>
  <c r="AO36" i="105" s="1"/>
  <c r="AD36" i="105"/>
  <c r="K36" i="105"/>
  <c r="H36" i="105"/>
  <c r="F36" i="105"/>
  <c r="D36" i="105"/>
  <c r="B36" i="105"/>
  <c r="AN35" i="105"/>
  <c r="S35" i="105"/>
  <c r="AO35" i="105" s="1"/>
  <c r="K35" i="105"/>
  <c r="J35" i="105"/>
  <c r="H35" i="105"/>
  <c r="F35" i="105"/>
  <c r="D35" i="105"/>
  <c r="B35" i="105"/>
  <c r="AN34" i="105"/>
  <c r="J34" i="105" s="1"/>
  <c r="S34" i="105" s="1"/>
  <c r="AO34" i="105" s="1"/>
  <c r="K34" i="105"/>
  <c r="H34" i="105"/>
  <c r="F34" i="105"/>
  <c r="D34" i="105"/>
  <c r="B34" i="105"/>
  <c r="AN33" i="105"/>
  <c r="AD33" i="105"/>
  <c r="K33" i="105"/>
  <c r="J33" i="105"/>
  <c r="S33" i="105" s="1"/>
  <c r="AO33" i="105" s="1"/>
  <c r="H33" i="105"/>
  <c r="F33" i="105"/>
  <c r="D33" i="105"/>
  <c r="B33" i="105"/>
  <c r="AN32" i="105"/>
  <c r="J32" i="105" s="1"/>
  <c r="S32" i="105" s="1"/>
  <c r="AO32" i="105" s="1"/>
  <c r="AD32" i="105"/>
  <c r="K32" i="105"/>
  <c r="H32" i="105"/>
  <c r="F32" i="105"/>
  <c r="D32" i="105"/>
  <c r="B32" i="105"/>
  <c r="AN31" i="105"/>
  <c r="J31" i="105" s="1"/>
  <c r="S31" i="105" s="1"/>
  <c r="AO31" i="105" s="1"/>
  <c r="AD31" i="105"/>
  <c r="K31" i="105"/>
  <c r="H31" i="105"/>
  <c r="F31" i="105"/>
  <c r="D31" i="105"/>
  <c r="B31" i="105"/>
  <c r="AD30" i="105"/>
  <c r="AN30" i="105" s="1"/>
  <c r="J30" i="105" s="1"/>
  <c r="S30" i="105" s="1"/>
  <c r="AO30" i="105" s="1"/>
  <c r="K30" i="105"/>
  <c r="H30" i="105"/>
  <c r="F30" i="105"/>
  <c r="D30" i="105"/>
  <c r="B30" i="105"/>
  <c r="AN29" i="105"/>
  <c r="AD29" i="105"/>
  <c r="K29" i="105"/>
  <c r="J29" i="105"/>
  <c r="S29" i="105" s="1"/>
  <c r="AO29" i="105" s="1"/>
  <c r="H29" i="105"/>
  <c r="F29" i="105"/>
  <c r="D29" i="105"/>
  <c r="B29" i="105"/>
  <c r="AN28" i="105"/>
  <c r="J28" i="105" s="1"/>
  <c r="S28" i="105" s="1"/>
  <c r="AO28" i="105" s="1"/>
  <c r="AD28" i="105"/>
  <c r="K28" i="105"/>
  <c r="H28" i="105"/>
  <c r="F28" i="105"/>
  <c r="D28" i="105"/>
  <c r="B28" i="105"/>
  <c r="AN27" i="105"/>
  <c r="J27" i="105" s="1"/>
  <c r="S27" i="105" s="1"/>
  <c r="AO27" i="105" s="1"/>
  <c r="AD27" i="105"/>
  <c r="K27" i="105"/>
  <c r="H27" i="105"/>
  <c r="F27" i="105"/>
  <c r="D27" i="105"/>
  <c r="B27" i="105"/>
  <c r="AD26" i="105"/>
  <c r="AN26" i="105" s="1"/>
  <c r="J26" i="105" s="1"/>
  <c r="S26" i="105" s="1"/>
  <c r="AO26" i="105" s="1"/>
  <c r="K26" i="105"/>
  <c r="H26" i="105"/>
  <c r="F26" i="105"/>
  <c r="D26" i="105"/>
  <c r="B26" i="105"/>
  <c r="AN25" i="105"/>
  <c r="AD25" i="105"/>
  <c r="K25" i="105"/>
  <c r="J25" i="105"/>
  <c r="S25" i="105" s="1"/>
  <c r="AO25" i="105" s="1"/>
  <c r="H25" i="105"/>
  <c r="F25" i="105"/>
  <c r="D25" i="105"/>
  <c r="B25" i="105"/>
  <c r="AN24" i="105"/>
  <c r="J24" i="105" s="1"/>
  <c r="S24" i="105" s="1"/>
  <c r="AO24" i="105" s="1"/>
  <c r="AD24" i="105"/>
  <c r="K24" i="105"/>
  <c r="H24" i="105"/>
  <c r="F24" i="105"/>
  <c r="D24" i="105"/>
  <c r="B24" i="105"/>
  <c r="AN23" i="105"/>
  <c r="J23" i="105" s="1"/>
  <c r="S23" i="105" s="1"/>
  <c r="AO23" i="105" s="1"/>
  <c r="K23" i="105"/>
  <c r="H23" i="105"/>
  <c r="F23" i="105"/>
  <c r="D23" i="105"/>
  <c r="B23" i="105"/>
  <c r="AN22" i="105"/>
  <c r="K22" i="105"/>
  <c r="J22" i="105"/>
  <c r="S22" i="105" s="1"/>
  <c r="AO22" i="105" s="1"/>
  <c r="H22" i="105"/>
  <c r="F22" i="105"/>
  <c r="D22" i="105"/>
  <c r="B22" i="105"/>
  <c r="AN21" i="105"/>
  <c r="J21" i="105" s="1"/>
  <c r="S21" i="105" s="1"/>
  <c r="AO21" i="105" s="1"/>
  <c r="K21" i="105"/>
  <c r="H21" i="105"/>
  <c r="F21" i="105"/>
  <c r="D21" i="105"/>
  <c r="B21" i="105"/>
  <c r="AN20" i="105"/>
  <c r="J20" i="105" s="1"/>
  <c r="S20" i="105" s="1"/>
  <c r="AO20" i="105" s="1"/>
  <c r="K20" i="105"/>
  <c r="H20" i="105"/>
  <c r="F20" i="105"/>
  <c r="D20" i="105"/>
  <c r="B20" i="105"/>
  <c r="AN19" i="105"/>
  <c r="K19" i="105"/>
  <c r="J19" i="105"/>
  <c r="S19" i="105" s="1"/>
  <c r="H19" i="105"/>
  <c r="F19" i="105"/>
  <c r="D19" i="105"/>
  <c r="B19" i="105"/>
  <c r="AM15" i="105"/>
  <c r="AJ15" i="105"/>
  <c r="AI15" i="105"/>
  <c r="AF15" i="105"/>
  <c r="AN15" i="105" s="1"/>
  <c r="P15" i="105"/>
  <c r="R15" i="105" s="1"/>
  <c r="M15" i="105"/>
  <c r="L15" i="105"/>
  <c r="N15" i="105" s="1"/>
  <c r="K15" i="105"/>
  <c r="J15" i="105"/>
  <c r="I15" i="105"/>
  <c r="H15" i="105"/>
  <c r="G15" i="105"/>
  <c r="F15" i="105"/>
  <c r="E15" i="105"/>
  <c r="D15" i="105"/>
  <c r="C15" i="105"/>
  <c r="B15" i="105"/>
  <c r="AM14" i="105"/>
  <c r="AI14" i="105"/>
  <c r="AJ14" i="105" s="1"/>
  <c r="AF14" i="105" s="1"/>
  <c r="AN14" i="105" s="1"/>
  <c r="P14" i="105"/>
  <c r="R14" i="105" s="1"/>
  <c r="S14" i="105" s="1"/>
  <c r="M14" i="105"/>
  <c r="L14" i="105"/>
  <c r="N14" i="105" s="1"/>
  <c r="K14" i="105"/>
  <c r="J14" i="105"/>
  <c r="I14" i="105"/>
  <c r="H14" i="105"/>
  <c r="G14" i="105"/>
  <c r="F14" i="105"/>
  <c r="E14" i="105"/>
  <c r="D14" i="105"/>
  <c r="C14" i="105"/>
  <c r="B14" i="105"/>
  <c r="AM13" i="105"/>
  <c r="P13" i="105" s="1"/>
  <c r="R13" i="105" s="1"/>
  <c r="AJ13" i="105"/>
  <c r="AI13" i="105"/>
  <c r="AF13" i="105"/>
  <c r="AN13" i="105" s="1"/>
  <c r="N13" i="105"/>
  <c r="M13" i="105"/>
  <c r="L13" i="105"/>
  <c r="K13" i="105"/>
  <c r="J13" i="105"/>
  <c r="O13" i="105" s="1"/>
  <c r="I13" i="105"/>
  <c r="H13" i="105"/>
  <c r="G13" i="105"/>
  <c r="F13" i="105"/>
  <c r="E13" i="105"/>
  <c r="D13" i="105"/>
  <c r="C13" i="105"/>
  <c r="B13" i="105"/>
  <c r="AM12" i="105"/>
  <c r="AJ12" i="105"/>
  <c r="AI12" i="105"/>
  <c r="P12" i="105"/>
  <c r="R12" i="105" s="1"/>
  <c r="M12" i="105"/>
  <c r="L12" i="105"/>
  <c r="N12" i="105" s="1"/>
  <c r="K12" i="105"/>
  <c r="J12" i="105"/>
  <c r="I12" i="105"/>
  <c r="H12" i="105"/>
  <c r="G12" i="105"/>
  <c r="F12" i="105"/>
  <c r="E12" i="105"/>
  <c r="D12" i="105"/>
  <c r="C12" i="105"/>
  <c r="B12" i="105"/>
  <c r="AM11" i="105"/>
  <c r="AI11" i="105"/>
  <c r="AJ11" i="105" s="1"/>
  <c r="AF11" i="105" s="1"/>
  <c r="R11" i="105"/>
  <c r="P11" i="105"/>
  <c r="M11" i="105"/>
  <c r="L11" i="105"/>
  <c r="N11" i="105" s="1"/>
  <c r="K11" i="105"/>
  <c r="S11" i="105" s="1"/>
  <c r="J11" i="105"/>
  <c r="I11" i="105"/>
  <c r="H11" i="105"/>
  <c r="G11" i="105"/>
  <c r="F11" i="105"/>
  <c r="E11" i="105"/>
  <c r="D11" i="105"/>
  <c r="C11" i="105"/>
  <c r="B11" i="105"/>
  <c r="AG9" i="105"/>
  <c r="H7" i="105"/>
  <c r="C7" i="105"/>
  <c r="H6" i="105"/>
  <c r="C6" i="105"/>
  <c r="H5" i="105"/>
  <c r="C5" i="105"/>
  <c r="H4" i="105"/>
  <c r="C4" i="105"/>
  <c r="H3" i="105"/>
  <c r="C3" i="105"/>
  <c r="H2" i="105"/>
  <c r="C2" i="105"/>
  <c r="A1" i="105"/>
  <c r="AN75" i="104"/>
  <c r="S68" i="104"/>
  <c r="S67" i="104"/>
  <c r="AD66" i="104"/>
  <c r="AN66" i="104" s="1"/>
  <c r="S66" i="104"/>
  <c r="AN65" i="104"/>
  <c r="N62" i="104"/>
  <c r="L62" i="104"/>
  <c r="AN61" i="104"/>
  <c r="J61" i="104" s="1"/>
  <c r="S61" i="104" s="1"/>
  <c r="AO61" i="104" s="1"/>
  <c r="K61" i="104"/>
  <c r="H61" i="104"/>
  <c r="F61" i="104"/>
  <c r="D61" i="104"/>
  <c r="B61" i="104"/>
  <c r="AN60" i="104"/>
  <c r="S60" i="104"/>
  <c r="AO60" i="104" s="1"/>
  <c r="K60" i="104"/>
  <c r="J60" i="104"/>
  <c r="H60" i="104"/>
  <c r="F60" i="104"/>
  <c r="D60" i="104"/>
  <c r="B60" i="104"/>
  <c r="AN59" i="104"/>
  <c r="J59" i="104" s="1"/>
  <c r="S59" i="104" s="1"/>
  <c r="AO59" i="104" s="1"/>
  <c r="K59" i="104"/>
  <c r="H59" i="104"/>
  <c r="F59" i="104"/>
  <c r="D59" i="104"/>
  <c r="B59" i="104"/>
  <c r="AN58" i="104"/>
  <c r="K58" i="104"/>
  <c r="J58" i="104"/>
  <c r="S58" i="104" s="1"/>
  <c r="AO58" i="104" s="1"/>
  <c r="H58" i="104"/>
  <c r="F58" i="104"/>
  <c r="D58" i="104"/>
  <c r="B58" i="104"/>
  <c r="AN57" i="104"/>
  <c r="J57" i="104" s="1"/>
  <c r="S57" i="104" s="1"/>
  <c r="AO57" i="104" s="1"/>
  <c r="K57" i="104"/>
  <c r="H57" i="104"/>
  <c r="F57" i="104"/>
  <c r="D57" i="104"/>
  <c r="B57" i="104"/>
  <c r="AN56" i="104"/>
  <c r="J56" i="104" s="1"/>
  <c r="S56" i="104" s="1"/>
  <c r="AO56" i="104" s="1"/>
  <c r="K56" i="104"/>
  <c r="H56" i="104"/>
  <c r="F56" i="104"/>
  <c r="D56" i="104"/>
  <c r="B56" i="104"/>
  <c r="AN55" i="104"/>
  <c r="J55" i="104" s="1"/>
  <c r="S55" i="104" s="1"/>
  <c r="AO55" i="104" s="1"/>
  <c r="K55" i="104"/>
  <c r="H55" i="104"/>
  <c r="F55" i="104"/>
  <c r="D55" i="104"/>
  <c r="B55" i="104"/>
  <c r="AN54" i="104"/>
  <c r="AN62" i="104" s="1"/>
  <c r="K54" i="104"/>
  <c r="J54" i="104"/>
  <c r="S54" i="104" s="1"/>
  <c r="H54" i="104"/>
  <c r="F54" i="104"/>
  <c r="D54" i="104"/>
  <c r="B54" i="104"/>
  <c r="AN50" i="104"/>
  <c r="J50" i="104" s="1"/>
  <c r="S50" i="104" s="1"/>
  <c r="AO50" i="104" s="1"/>
  <c r="K50" i="104"/>
  <c r="H50" i="104"/>
  <c r="F50" i="104"/>
  <c r="D50" i="104"/>
  <c r="B50" i="104"/>
  <c r="AN49" i="104"/>
  <c r="J49" i="104" s="1"/>
  <c r="S49" i="104" s="1"/>
  <c r="AO49" i="104" s="1"/>
  <c r="K49" i="104"/>
  <c r="H49" i="104"/>
  <c r="F49" i="104"/>
  <c r="D49" i="104"/>
  <c r="B49" i="104"/>
  <c r="AN48" i="104"/>
  <c r="J48" i="104" s="1"/>
  <c r="S48" i="104" s="1"/>
  <c r="AO48" i="104" s="1"/>
  <c r="K48" i="104"/>
  <c r="H48" i="104"/>
  <c r="F48" i="104"/>
  <c r="D48" i="104"/>
  <c r="B48" i="104"/>
  <c r="AN47" i="104"/>
  <c r="K47" i="104"/>
  <c r="J47" i="104"/>
  <c r="S47" i="104" s="1"/>
  <c r="AO47" i="104" s="1"/>
  <c r="H47" i="104"/>
  <c r="F47" i="104"/>
  <c r="D47" i="104"/>
  <c r="B47" i="104"/>
  <c r="AN46" i="104"/>
  <c r="J46" i="104" s="1"/>
  <c r="S46" i="104" s="1"/>
  <c r="AO46" i="104" s="1"/>
  <c r="K46" i="104"/>
  <c r="H46" i="104"/>
  <c r="F46" i="104"/>
  <c r="D46" i="104"/>
  <c r="B46" i="104"/>
  <c r="AN45" i="104"/>
  <c r="AH45" i="104"/>
  <c r="K45" i="104"/>
  <c r="J45" i="104"/>
  <c r="S45" i="104" s="1"/>
  <c r="AO45" i="104" s="1"/>
  <c r="H45" i="104"/>
  <c r="F45" i="104"/>
  <c r="D45" i="104"/>
  <c r="B45" i="104"/>
  <c r="AH44" i="104"/>
  <c r="AD44" i="104"/>
  <c r="AN44" i="104" s="1"/>
  <c r="J44" i="104" s="1"/>
  <c r="S44" i="104" s="1"/>
  <c r="AO44" i="104" s="1"/>
  <c r="K44" i="104"/>
  <c r="H44" i="104"/>
  <c r="F44" i="104"/>
  <c r="D44" i="104"/>
  <c r="B44" i="104"/>
  <c r="AN43" i="104"/>
  <c r="AH43" i="104"/>
  <c r="AD43" i="104"/>
  <c r="K43" i="104"/>
  <c r="H43" i="104"/>
  <c r="F43" i="104"/>
  <c r="D43" i="104"/>
  <c r="B43" i="104"/>
  <c r="AD39" i="104"/>
  <c r="AN39" i="104" s="1"/>
  <c r="J39" i="104" s="1"/>
  <c r="S39" i="104" s="1"/>
  <c r="AO39" i="104" s="1"/>
  <c r="K39" i="104"/>
  <c r="H39" i="104"/>
  <c r="F39" i="104"/>
  <c r="D39" i="104"/>
  <c r="B39" i="104"/>
  <c r="AD38" i="104"/>
  <c r="AN38" i="104" s="1"/>
  <c r="J38" i="104" s="1"/>
  <c r="S38" i="104" s="1"/>
  <c r="AO38" i="104" s="1"/>
  <c r="K38" i="104"/>
  <c r="H38" i="104"/>
  <c r="F38" i="104"/>
  <c r="D38" i="104"/>
  <c r="B38" i="104"/>
  <c r="AN37" i="104"/>
  <c r="S37" i="104"/>
  <c r="AO37" i="104" s="1"/>
  <c r="K37" i="104"/>
  <c r="J37" i="104"/>
  <c r="H37" i="104"/>
  <c r="F37" i="104"/>
  <c r="D37" i="104"/>
  <c r="B37" i="104"/>
  <c r="AN36" i="104"/>
  <c r="J36" i="104" s="1"/>
  <c r="S36" i="104" s="1"/>
  <c r="AO36" i="104" s="1"/>
  <c r="AD36" i="104"/>
  <c r="K36" i="104"/>
  <c r="H36" i="104"/>
  <c r="F36" i="104"/>
  <c r="D36" i="104"/>
  <c r="B36" i="104"/>
  <c r="AN35" i="104"/>
  <c r="J35" i="104" s="1"/>
  <c r="S35" i="104" s="1"/>
  <c r="AO35" i="104" s="1"/>
  <c r="K35" i="104"/>
  <c r="H35" i="104"/>
  <c r="F35" i="104"/>
  <c r="D35" i="104"/>
  <c r="B35" i="104"/>
  <c r="AN34" i="104"/>
  <c r="J34" i="104" s="1"/>
  <c r="S34" i="104" s="1"/>
  <c r="AO34" i="104" s="1"/>
  <c r="K34" i="104"/>
  <c r="H34" i="104"/>
  <c r="F34" i="104"/>
  <c r="D34" i="104"/>
  <c r="B34" i="104"/>
  <c r="AN33" i="104"/>
  <c r="J33" i="104" s="1"/>
  <c r="S33" i="104" s="1"/>
  <c r="AO33" i="104" s="1"/>
  <c r="AD33" i="104"/>
  <c r="K33" i="104"/>
  <c r="H33" i="104"/>
  <c r="F33" i="104"/>
  <c r="D33" i="104"/>
  <c r="B33" i="104"/>
  <c r="AD32" i="104"/>
  <c r="AN32" i="104" s="1"/>
  <c r="J32" i="104" s="1"/>
  <c r="S32" i="104" s="1"/>
  <c r="AO32" i="104" s="1"/>
  <c r="K32" i="104"/>
  <c r="H32" i="104"/>
  <c r="F32" i="104"/>
  <c r="D32" i="104"/>
  <c r="B32" i="104"/>
  <c r="AN31" i="104"/>
  <c r="AD31" i="104"/>
  <c r="K31" i="104"/>
  <c r="J31" i="104"/>
  <c r="S31" i="104" s="1"/>
  <c r="AO31" i="104" s="1"/>
  <c r="H31" i="104"/>
  <c r="F31" i="104"/>
  <c r="D31" i="104"/>
  <c r="B31" i="104"/>
  <c r="AD30" i="104"/>
  <c r="AN30" i="104" s="1"/>
  <c r="J30" i="104" s="1"/>
  <c r="S30" i="104" s="1"/>
  <c r="AO30" i="104" s="1"/>
  <c r="K30" i="104"/>
  <c r="H30" i="104"/>
  <c r="F30" i="104"/>
  <c r="D30" i="104"/>
  <c r="B30" i="104"/>
  <c r="AN29" i="104"/>
  <c r="J29" i="104" s="1"/>
  <c r="S29" i="104" s="1"/>
  <c r="AO29" i="104" s="1"/>
  <c r="AD29" i="104"/>
  <c r="K29" i="104"/>
  <c r="H29" i="104"/>
  <c r="F29" i="104"/>
  <c r="D29" i="104"/>
  <c r="B29" i="104"/>
  <c r="AD28" i="104"/>
  <c r="AN28" i="104" s="1"/>
  <c r="J28" i="104" s="1"/>
  <c r="S28" i="104" s="1"/>
  <c r="AO28" i="104" s="1"/>
  <c r="K28" i="104"/>
  <c r="H28" i="104"/>
  <c r="F28" i="104"/>
  <c r="D28" i="104"/>
  <c r="B28" i="104"/>
  <c r="AN27" i="104"/>
  <c r="AD27" i="104"/>
  <c r="K27" i="104"/>
  <c r="J27" i="104"/>
  <c r="S27" i="104" s="1"/>
  <c r="AO27" i="104" s="1"/>
  <c r="H27" i="104"/>
  <c r="F27" i="104"/>
  <c r="D27" i="104"/>
  <c r="B27" i="104"/>
  <c r="AD26" i="104"/>
  <c r="AN26" i="104" s="1"/>
  <c r="J26" i="104" s="1"/>
  <c r="S26" i="104" s="1"/>
  <c r="AO26" i="104" s="1"/>
  <c r="K26" i="104"/>
  <c r="H26" i="104"/>
  <c r="F26" i="104"/>
  <c r="D26" i="104"/>
  <c r="B26" i="104"/>
  <c r="AN25" i="104"/>
  <c r="J25" i="104" s="1"/>
  <c r="S25" i="104" s="1"/>
  <c r="AO25" i="104" s="1"/>
  <c r="AD25" i="104"/>
  <c r="K25" i="104"/>
  <c r="H25" i="104"/>
  <c r="F25" i="104"/>
  <c r="D25" i="104"/>
  <c r="B25" i="104"/>
  <c r="AD24" i="104"/>
  <c r="AN24" i="104" s="1"/>
  <c r="J24" i="104" s="1"/>
  <c r="S24" i="104" s="1"/>
  <c r="AO24" i="104" s="1"/>
  <c r="K24" i="104"/>
  <c r="H24" i="104"/>
  <c r="F24" i="104"/>
  <c r="D24" i="104"/>
  <c r="B24" i="104"/>
  <c r="AN23" i="104"/>
  <c r="J23" i="104" s="1"/>
  <c r="S23" i="104" s="1"/>
  <c r="AO23" i="104" s="1"/>
  <c r="K23" i="104"/>
  <c r="H23" i="104"/>
  <c r="F23" i="104"/>
  <c r="D23" i="104"/>
  <c r="B23" i="104"/>
  <c r="AN22" i="104"/>
  <c r="K22" i="104"/>
  <c r="J22" i="104"/>
  <c r="S22" i="104" s="1"/>
  <c r="AO22" i="104" s="1"/>
  <c r="H22" i="104"/>
  <c r="F22" i="104"/>
  <c r="D22" i="104"/>
  <c r="B22" i="104"/>
  <c r="AN21" i="104"/>
  <c r="J21" i="104" s="1"/>
  <c r="S21" i="104" s="1"/>
  <c r="AO21" i="104" s="1"/>
  <c r="K21" i="104"/>
  <c r="H21" i="104"/>
  <c r="F21" i="104"/>
  <c r="D21" i="104"/>
  <c r="B21" i="104"/>
  <c r="AN20" i="104"/>
  <c r="J20" i="104" s="1"/>
  <c r="S20" i="104" s="1"/>
  <c r="AO20" i="104" s="1"/>
  <c r="K20" i="104"/>
  <c r="H20" i="104"/>
  <c r="F20" i="104"/>
  <c r="D20" i="104"/>
  <c r="B20" i="104"/>
  <c r="AN19" i="104"/>
  <c r="J19" i="104" s="1"/>
  <c r="S19" i="104" s="1"/>
  <c r="K19" i="104"/>
  <c r="H19" i="104"/>
  <c r="F19" i="104"/>
  <c r="D19" i="104"/>
  <c r="B19" i="104"/>
  <c r="AM15" i="104"/>
  <c r="AI15" i="104"/>
  <c r="AJ15" i="104" s="1"/>
  <c r="AF15" i="104" s="1"/>
  <c r="AN15" i="104" s="1"/>
  <c r="P15" i="104"/>
  <c r="R15" i="104" s="1"/>
  <c r="M15" i="104"/>
  <c r="L15" i="104"/>
  <c r="N15" i="104" s="1"/>
  <c r="O15" i="104" s="1"/>
  <c r="K15" i="104"/>
  <c r="J15" i="104"/>
  <c r="I15" i="104"/>
  <c r="H15" i="104"/>
  <c r="G15" i="104"/>
  <c r="F15" i="104"/>
  <c r="E15" i="104"/>
  <c r="D15" i="104"/>
  <c r="C15" i="104"/>
  <c r="B15" i="104"/>
  <c r="AM14" i="104"/>
  <c r="P14" i="104" s="1"/>
  <c r="R14" i="104" s="1"/>
  <c r="S14" i="104" s="1"/>
  <c r="AI14" i="104"/>
  <c r="AJ14" i="104" s="1"/>
  <c r="AF14" i="104" s="1"/>
  <c r="AN14" i="104" s="1"/>
  <c r="N14" i="104"/>
  <c r="M14" i="104"/>
  <c r="L14" i="104"/>
  <c r="K14" i="104"/>
  <c r="J14" i="104"/>
  <c r="I14" i="104"/>
  <c r="H14" i="104"/>
  <c r="G14" i="104"/>
  <c r="F14" i="104"/>
  <c r="E14" i="104"/>
  <c r="D14" i="104"/>
  <c r="C14" i="104"/>
  <c r="B14" i="104"/>
  <c r="AM13" i="104"/>
  <c r="P13" i="104" s="1"/>
  <c r="R13" i="104" s="1"/>
  <c r="S13" i="104" s="1"/>
  <c r="AJ13" i="104"/>
  <c r="AF13" i="104" s="1"/>
  <c r="AN13" i="104" s="1"/>
  <c r="AI13" i="104"/>
  <c r="M13" i="104"/>
  <c r="N13" i="104" s="1"/>
  <c r="O13" i="104" s="1"/>
  <c r="L13" i="104"/>
  <c r="K13" i="104"/>
  <c r="J13" i="104"/>
  <c r="I13" i="104"/>
  <c r="H13" i="104"/>
  <c r="G13" i="104"/>
  <c r="F13" i="104"/>
  <c r="E13" i="104"/>
  <c r="D13" i="104"/>
  <c r="C13" i="104"/>
  <c r="B13" i="104"/>
  <c r="AM12" i="104"/>
  <c r="AI12" i="104"/>
  <c r="AJ12" i="104" s="1"/>
  <c r="AF12" i="104" s="1"/>
  <c r="AN12" i="104" s="1"/>
  <c r="P12" i="104"/>
  <c r="R12" i="104" s="1"/>
  <c r="S12" i="104" s="1"/>
  <c r="M12" i="104"/>
  <c r="L12" i="104"/>
  <c r="N12" i="104" s="1"/>
  <c r="K12" i="104"/>
  <c r="J12" i="104"/>
  <c r="O12" i="104" s="1"/>
  <c r="I12" i="104"/>
  <c r="H12" i="104"/>
  <c r="G12" i="104"/>
  <c r="F12" i="104"/>
  <c r="E12" i="104"/>
  <c r="D12" i="104"/>
  <c r="C12" i="104"/>
  <c r="B12" i="104"/>
  <c r="AM11" i="104"/>
  <c r="AI11" i="104"/>
  <c r="AJ11" i="104" s="1"/>
  <c r="P11" i="104"/>
  <c r="R11" i="104" s="1"/>
  <c r="M11" i="104"/>
  <c r="L11" i="104"/>
  <c r="N11" i="104" s="1"/>
  <c r="K11" i="104"/>
  <c r="J11" i="104"/>
  <c r="I11" i="104"/>
  <c r="H11" i="104"/>
  <c r="G11" i="104"/>
  <c r="F11" i="104"/>
  <c r="E11" i="104"/>
  <c r="D11" i="104"/>
  <c r="C11" i="104"/>
  <c r="B11" i="104"/>
  <c r="AG9" i="104"/>
  <c r="H7" i="104"/>
  <c r="C7" i="104"/>
  <c r="H6" i="104"/>
  <c r="C6" i="104"/>
  <c r="H5" i="104"/>
  <c r="C5" i="104"/>
  <c r="H4" i="104"/>
  <c r="C4" i="104"/>
  <c r="H3" i="104"/>
  <c r="C3" i="104"/>
  <c r="H2" i="104"/>
  <c r="C2" i="104"/>
  <c r="A1" i="104"/>
  <c r="AN75" i="103"/>
  <c r="S68" i="103"/>
  <c r="S67" i="103"/>
  <c r="AD66" i="103"/>
  <c r="AN66" i="103" s="1"/>
  <c r="S66" i="103"/>
  <c r="AN65" i="103"/>
  <c r="J65" i="103"/>
  <c r="S65" i="103" s="1"/>
  <c r="N62" i="103"/>
  <c r="L62" i="103"/>
  <c r="AN61" i="103"/>
  <c r="J61" i="103" s="1"/>
  <c r="S61" i="103" s="1"/>
  <c r="AO61" i="103" s="1"/>
  <c r="K61" i="103"/>
  <c r="H61" i="103"/>
  <c r="F61" i="103"/>
  <c r="D61" i="103"/>
  <c r="B61" i="103"/>
  <c r="AN60" i="103"/>
  <c r="S60" i="103"/>
  <c r="AO60" i="103" s="1"/>
  <c r="K60" i="103"/>
  <c r="J60" i="103"/>
  <c r="H60" i="103"/>
  <c r="F60" i="103"/>
  <c r="D60" i="103"/>
  <c r="B60" i="103"/>
  <c r="AN59" i="103"/>
  <c r="J59" i="103" s="1"/>
  <c r="S59" i="103" s="1"/>
  <c r="AO59" i="103" s="1"/>
  <c r="K59" i="103"/>
  <c r="H59" i="103"/>
  <c r="F59" i="103"/>
  <c r="D59" i="103"/>
  <c r="B59" i="103"/>
  <c r="AO58" i="103"/>
  <c r="AN58" i="103"/>
  <c r="S58" i="103"/>
  <c r="K58" i="103"/>
  <c r="J58" i="103"/>
  <c r="H58" i="103"/>
  <c r="F58" i="103"/>
  <c r="D58" i="103"/>
  <c r="B58" i="103"/>
  <c r="AN57" i="103"/>
  <c r="J57" i="103" s="1"/>
  <c r="S57" i="103" s="1"/>
  <c r="AO57" i="103" s="1"/>
  <c r="K57" i="103"/>
  <c r="H57" i="103"/>
  <c r="F57" i="103"/>
  <c r="D57" i="103"/>
  <c r="B57" i="103"/>
  <c r="AN56" i="103"/>
  <c r="K56" i="103"/>
  <c r="J56" i="103"/>
  <c r="S56" i="103" s="1"/>
  <c r="AO56" i="103" s="1"/>
  <c r="H56" i="103"/>
  <c r="F56" i="103"/>
  <c r="D56" i="103"/>
  <c r="B56" i="103"/>
  <c r="AN55" i="103"/>
  <c r="K55" i="103"/>
  <c r="J55" i="103"/>
  <c r="S55" i="103" s="1"/>
  <c r="AO55" i="103" s="1"/>
  <c r="H55" i="103"/>
  <c r="F55" i="103"/>
  <c r="D55" i="103"/>
  <c r="B55" i="103"/>
  <c r="AN54" i="103"/>
  <c r="AN62" i="103" s="1"/>
  <c r="K54" i="103"/>
  <c r="J54" i="103"/>
  <c r="S54" i="103" s="1"/>
  <c r="H54" i="103"/>
  <c r="F54" i="103"/>
  <c r="D54" i="103"/>
  <c r="B54" i="103"/>
  <c r="AN50" i="103"/>
  <c r="J50" i="103" s="1"/>
  <c r="S50" i="103" s="1"/>
  <c r="AO50" i="103" s="1"/>
  <c r="K50" i="103"/>
  <c r="H50" i="103"/>
  <c r="F50" i="103"/>
  <c r="D50" i="103"/>
  <c r="B50" i="103"/>
  <c r="AN49" i="103"/>
  <c r="J49" i="103" s="1"/>
  <c r="S49" i="103" s="1"/>
  <c r="AO49" i="103" s="1"/>
  <c r="K49" i="103"/>
  <c r="H49" i="103"/>
  <c r="F49" i="103"/>
  <c r="D49" i="103"/>
  <c r="B49" i="103"/>
  <c r="AN48" i="103"/>
  <c r="J48" i="103" s="1"/>
  <c r="S48" i="103" s="1"/>
  <c r="AO48" i="103" s="1"/>
  <c r="K48" i="103"/>
  <c r="H48" i="103"/>
  <c r="F48" i="103"/>
  <c r="D48" i="103"/>
  <c r="B48" i="103"/>
  <c r="AN47" i="103"/>
  <c r="K47" i="103"/>
  <c r="J47" i="103"/>
  <c r="S47" i="103" s="1"/>
  <c r="AO47" i="103" s="1"/>
  <c r="H47" i="103"/>
  <c r="F47" i="103"/>
  <c r="D47" i="103"/>
  <c r="B47" i="103"/>
  <c r="AN46" i="103"/>
  <c r="J46" i="103" s="1"/>
  <c r="S46" i="103" s="1"/>
  <c r="AO46" i="103" s="1"/>
  <c r="K46" i="103"/>
  <c r="H46" i="103"/>
  <c r="F46" i="103"/>
  <c r="D46" i="103"/>
  <c r="B46" i="103"/>
  <c r="AN45" i="103"/>
  <c r="J45" i="103" s="1"/>
  <c r="S45" i="103" s="1"/>
  <c r="AO45" i="103" s="1"/>
  <c r="AH45" i="103"/>
  <c r="K45" i="103"/>
  <c r="H45" i="103"/>
  <c r="F45" i="103"/>
  <c r="D45" i="103"/>
  <c r="B45" i="103"/>
  <c r="AH44" i="103"/>
  <c r="AD44" i="103" s="1"/>
  <c r="AN44" i="103" s="1"/>
  <c r="J44" i="103" s="1"/>
  <c r="S44" i="103" s="1"/>
  <c r="AO44" i="103" s="1"/>
  <c r="K44" i="103"/>
  <c r="H44" i="103"/>
  <c r="F44" i="103"/>
  <c r="D44" i="103"/>
  <c r="B44" i="103"/>
  <c r="AH43" i="103"/>
  <c r="AD43" i="103"/>
  <c r="AN43" i="103" s="1"/>
  <c r="K43" i="103"/>
  <c r="H43" i="103"/>
  <c r="F43" i="103"/>
  <c r="D43" i="103"/>
  <c r="B43" i="103"/>
  <c r="AN39" i="103"/>
  <c r="AD39" i="103"/>
  <c r="K39" i="103"/>
  <c r="J39" i="103"/>
  <c r="S39" i="103" s="1"/>
  <c r="AO39" i="103" s="1"/>
  <c r="H39" i="103"/>
  <c r="F39" i="103"/>
  <c r="D39" i="103"/>
  <c r="B39" i="103"/>
  <c r="AD38" i="103"/>
  <c r="AN38" i="103" s="1"/>
  <c r="J38" i="103" s="1"/>
  <c r="S38" i="103" s="1"/>
  <c r="AO38" i="103" s="1"/>
  <c r="K38" i="103"/>
  <c r="H38" i="103"/>
  <c r="F38" i="103"/>
  <c r="D38" i="103"/>
  <c r="B38" i="103"/>
  <c r="AN37" i="103"/>
  <c r="S37" i="103"/>
  <c r="AO37" i="103" s="1"/>
  <c r="K37" i="103"/>
  <c r="J37" i="103"/>
  <c r="H37" i="103"/>
  <c r="F37" i="103"/>
  <c r="D37" i="103"/>
  <c r="B37" i="103"/>
  <c r="AN36" i="103"/>
  <c r="J36" i="103" s="1"/>
  <c r="S36" i="103" s="1"/>
  <c r="AO36" i="103" s="1"/>
  <c r="AD36" i="103"/>
  <c r="K36" i="103"/>
  <c r="H36" i="103"/>
  <c r="F36" i="103"/>
  <c r="D36" i="103"/>
  <c r="B36" i="103"/>
  <c r="AN35" i="103"/>
  <c r="J35" i="103" s="1"/>
  <c r="S35" i="103" s="1"/>
  <c r="AO35" i="103" s="1"/>
  <c r="K35" i="103"/>
  <c r="H35" i="103"/>
  <c r="F35" i="103"/>
  <c r="D35" i="103"/>
  <c r="B35" i="103"/>
  <c r="AN34" i="103"/>
  <c r="K34" i="103"/>
  <c r="J34" i="103"/>
  <c r="S34" i="103" s="1"/>
  <c r="AO34" i="103" s="1"/>
  <c r="H34" i="103"/>
  <c r="F34" i="103"/>
  <c r="D34" i="103"/>
  <c r="B34" i="103"/>
  <c r="AN33" i="103"/>
  <c r="AD33" i="103"/>
  <c r="K33" i="103"/>
  <c r="J33" i="103"/>
  <c r="S33" i="103" s="1"/>
  <c r="AO33" i="103" s="1"/>
  <c r="H33" i="103"/>
  <c r="F33" i="103"/>
  <c r="D33" i="103"/>
  <c r="B33" i="103"/>
  <c r="AN32" i="103"/>
  <c r="J32" i="103" s="1"/>
  <c r="S32" i="103" s="1"/>
  <c r="AO32" i="103" s="1"/>
  <c r="AD32" i="103"/>
  <c r="K32" i="103"/>
  <c r="H32" i="103"/>
  <c r="F32" i="103"/>
  <c r="D32" i="103"/>
  <c r="B32" i="103"/>
  <c r="AN31" i="103"/>
  <c r="J31" i="103" s="1"/>
  <c r="S31" i="103" s="1"/>
  <c r="AO31" i="103" s="1"/>
  <c r="AD31" i="103"/>
  <c r="K31" i="103"/>
  <c r="H31" i="103"/>
  <c r="F31" i="103"/>
  <c r="D31" i="103"/>
  <c r="B31" i="103"/>
  <c r="AN30" i="103"/>
  <c r="AD30" i="103"/>
  <c r="K30" i="103"/>
  <c r="J30" i="103"/>
  <c r="S30" i="103" s="1"/>
  <c r="AO30" i="103" s="1"/>
  <c r="H30" i="103"/>
  <c r="F30" i="103"/>
  <c r="D30" i="103"/>
  <c r="B30" i="103"/>
  <c r="AN29" i="103"/>
  <c r="AD29" i="103"/>
  <c r="K29" i="103"/>
  <c r="J29" i="103"/>
  <c r="S29" i="103" s="1"/>
  <c r="AO29" i="103" s="1"/>
  <c r="H29" i="103"/>
  <c r="F29" i="103"/>
  <c r="D29" i="103"/>
  <c r="B29" i="103"/>
  <c r="AN28" i="103"/>
  <c r="J28" i="103" s="1"/>
  <c r="S28" i="103" s="1"/>
  <c r="AO28" i="103" s="1"/>
  <c r="AD28" i="103"/>
  <c r="K28" i="103"/>
  <c r="H28" i="103"/>
  <c r="F28" i="103"/>
  <c r="D28" i="103"/>
  <c r="B28" i="103"/>
  <c r="AN27" i="103"/>
  <c r="J27" i="103" s="1"/>
  <c r="S27" i="103" s="1"/>
  <c r="AO27" i="103" s="1"/>
  <c r="AD27" i="103"/>
  <c r="K27" i="103"/>
  <c r="H27" i="103"/>
  <c r="F27" i="103"/>
  <c r="D27" i="103"/>
  <c r="B27" i="103"/>
  <c r="AN26" i="103"/>
  <c r="AD26" i="103"/>
  <c r="K26" i="103"/>
  <c r="J26" i="103"/>
  <c r="S26" i="103" s="1"/>
  <c r="AO26" i="103" s="1"/>
  <c r="H26" i="103"/>
  <c r="F26" i="103"/>
  <c r="D26" i="103"/>
  <c r="B26" i="103"/>
  <c r="AN25" i="103"/>
  <c r="AD25" i="103"/>
  <c r="K25" i="103"/>
  <c r="J25" i="103"/>
  <c r="S25" i="103" s="1"/>
  <c r="AO25" i="103" s="1"/>
  <c r="H25" i="103"/>
  <c r="F25" i="103"/>
  <c r="D25" i="103"/>
  <c r="B25" i="103"/>
  <c r="AN24" i="103"/>
  <c r="J24" i="103" s="1"/>
  <c r="S24" i="103" s="1"/>
  <c r="AO24" i="103" s="1"/>
  <c r="AD24" i="103"/>
  <c r="K24" i="103"/>
  <c r="H24" i="103"/>
  <c r="F24" i="103"/>
  <c r="D24" i="103"/>
  <c r="B24" i="103"/>
  <c r="AN23" i="103"/>
  <c r="J23" i="103" s="1"/>
  <c r="S23" i="103" s="1"/>
  <c r="AO23" i="103" s="1"/>
  <c r="K23" i="103"/>
  <c r="H23" i="103"/>
  <c r="F23" i="103"/>
  <c r="D23" i="103"/>
  <c r="B23" i="103"/>
  <c r="AO22" i="103"/>
  <c r="AN22" i="103"/>
  <c r="S22" i="103"/>
  <c r="K22" i="103"/>
  <c r="J22" i="103"/>
  <c r="H22" i="103"/>
  <c r="F22" i="103"/>
  <c r="D22" i="103"/>
  <c r="B22" i="103"/>
  <c r="AN21" i="103"/>
  <c r="J21" i="103" s="1"/>
  <c r="S21" i="103" s="1"/>
  <c r="AO21" i="103" s="1"/>
  <c r="K21" i="103"/>
  <c r="H21" i="103"/>
  <c r="F21" i="103"/>
  <c r="D21" i="103"/>
  <c r="B21" i="103"/>
  <c r="AN20" i="103"/>
  <c r="K20" i="103"/>
  <c r="J20" i="103"/>
  <c r="S20" i="103" s="1"/>
  <c r="AO20" i="103" s="1"/>
  <c r="H20" i="103"/>
  <c r="F20" i="103"/>
  <c r="D20" i="103"/>
  <c r="B20" i="103"/>
  <c r="AN19" i="103"/>
  <c r="K19" i="103"/>
  <c r="J19" i="103"/>
  <c r="S19" i="103" s="1"/>
  <c r="H19" i="103"/>
  <c r="F19" i="103"/>
  <c r="D19" i="103"/>
  <c r="B19" i="103"/>
  <c r="AM15" i="103"/>
  <c r="AJ15" i="103"/>
  <c r="AI15" i="103"/>
  <c r="AF15" i="103"/>
  <c r="AN15" i="103" s="1"/>
  <c r="R15" i="103"/>
  <c r="P15" i="103"/>
  <c r="M15" i="103"/>
  <c r="L15" i="103"/>
  <c r="N15" i="103" s="1"/>
  <c r="K15" i="103"/>
  <c r="S15" i="103" s="1"/>
  <c r="J15" i="103"/>
  <c r="I15" i="103"/>
  <c r="H15" i="103"/>
  <c r="G15" i="103"/>
  <c r="F15" i="103"/>
  <c r="E15" i="103"/>
  <c r="D15" i="103"/>
  <c r="C15" i="103"/>
  <c r="B15" i="103"/>
  <c r="AM14" i="103"/>
  <c r="AI14" i="103"/>
  <c r="AJ14" i="103" s="1"/>
  <c r="AF14" i="103" s="1"/>
  <c r="AN14" i="103" s="1"/>
  <c r="P14" i="103"/>
  <c r="R14" i="103" s="1"/>
  <c r="S14" i="103" s="1"/>
  <c r="M14" i="103"/>
  <c r="L14" i="103"/>
  <c r="N14" i="103" s="1"/>
  <c r="K14" i="103"/>
  <c r="J14" i="103"/>
  <c r="I14" i="103"/>
  <c r="H14" i="103"/>
  <c r="G14" i="103"/>
  <c r="F14" i="103"/>
  <c r="E14" i="103"/>
  <c r="D14" i="103"/>
  <c r="C14" i="103"/>
  <c r="B14" i="103"/>
  <c r="AM13" i="103"/>
  <c r="AJ13" i="103"/>
  <c r="AF13" i="103" s="1"/>
  <c r="AN13" i="103" s="1"/>
  <c r="AI13" i="103"/>
  <c r="R13" i="103"/>
  <c r="P13" i="103"/>
  <c r="M13" i="103"/>
  <c r="N13" i="103" s="1"/>
  <c r="L13" i="103"/>
  <c r="K13" i="103"/>
  <c r="S13" i="103" s="1"/>
  <c r="J13" i="103"/>
  <c r="I13" i="103"/>
  <c r="H13" i="103"/>
  <c r="G13" i="103"/>
  <c r="F13" i="103"/>
  <c r="E13" i="103"/>
  <c r="D13" i="103"/>
  <c r="C13" i="103"/>
  <c r="B13" i="103"/>
  <c r="AM12" i="103"/>
  <c r="AI12" i="103"/>
  <c r="AJ12" i="103" s="1"/>
  <c r="AF12" i="103" s="1"/>
  <c r="P12" i="103"/>
  <c r="R12" i="103" s="1"/>
  <c r="M12" i="103"/>
  <c r="L12" i="103"/>
  <c r="K12" i="103"/>
  <c r="J12" i="103"/>
  <c r="I12" i="103"/>
  <c r="H12" i="103"/>
  <c r="G12" i="103"/>
  <c r="F12" i="103"/>
  <c r="E12" i="103"/>
  <c r="D12" i="103"/>
  <c r="C12" i="103"/>
  <c r="B12" i="103"/>
  <c r="AM11" i="103"/>
  <c r="AI11" i="103"/>
  <c r="AJ11" i="103" s="1"/>
  <c r="AF11" i="103" s="1"/>
  <c r="R11" i="103"/>
  <c r="P11" i="103"/>
  <c r="M11" i="103"/>
  <c r="L11" i="103"/>
  <c r="N11" i="103" s="1"/>
  <c r="K11" i="103"/>
  <c r="S11" i="103" s="1"/>
  <c r="J11" i="103"/>
  <c r="I11" i="103"/>
  <c r="H11" i="103"/>
  <c r="G11" i="103"/>
  <c r="F11" i="103"/>
  <c r="E11" i="103"/>
  <c r="D11" i="103"/>
  <c r="C11" i="103"/>
  <c r="B11" i="103"/>
  <c r="AG9" i="103"/>
  <c r="H7" i="103"/>
  <c r="C7" i="103"/>
  <c r="H6" i="103"/>
  <c r="C6" i="103"/>
  <c r="H5" i="103"/>
  <c r="C5" i="103"/>
  <c r="H4" i="103"/>
  <c r="C4" i="103"/>
  <c r="H3" i="103"/>
  <c r="C3" i="103"/>
  <c r="H2" i="103"/>
  <c r="C2" i="103"/>
  <c r="A1" i="103"/>
  <c r="AD39" i="102"/>
  <c r="AN39" i="102" s="1"/>
  <c r="J39" i="102" s="1"/>
  <c r="S39" i="102" s="1"/>
  <c r="AO39" i="102" s="1"/>
  <c r="AI12" i="102"/>
  <c r="AJ12" i="102" s="1"/>
  <c r="AF12" i="102" s="1"/>
  <c r="AJ13" i="102"/>
  <c r="AF13" i="102" s="1"/>
  <c r="AI13" i="102"/>
  <c r="AN75" i="102"/>
  <c r="S68" i="102"/>
  <c r="S67" i="102"/>
  <c r="AD66" i="102"/>
  <c r="AN66" i="102" s="1"/>
  <c r="S66" i="102"/>
  <c r="AN65" i="102"/>
  <c r="N62" i="102"/>
  <c r="L62" i="102"/>
  <c r="AN61" i="102"/>
  <c r="J61" i="102" s="1"/>
  <c r="S61" i="102" s="1"/>
  <c r="AO61" i="102" s="1"/>
  <c r="K61" i="102"/>
  <c r="H61" i="102"/>
  <c r="F61" i="102"/>
  <c r="D61" i="102"/>
  <c r="B61" i="102"/>
  <c r="AN60" i="102"/>
  <c r="S60" i="102"/>
  <c r="AO60" i="102" s="1"/>
  <c r="K60" i="102"/>
  <c r="J60" i="102"/>
  <c r="H60" i="102"/>
  <c r="F60" i="102"/>
  <c r="D60" i="102"/>
  <c r="B60" i="102"/>
  <c r="AN59" i="102"/>
  <c r="K59" i="102"/>
  <c r="J59" i="102"/>
  <c r="S59" i="102" s="1"/>
  <c r="AO59" i="102" s="1"/>
  <c r="H59" i="102"/>
  <c r="F59" i="102"/>
  <c r="D59" i="102"/>
  <c r="B59" i="102"/>
  <c r="AO58" i="102"/>
  <c r="AN58" i="102"/>
  <c r="S58" i="102"/>
  <c r="K58" i="102"/>
  <c r="J58" i="102"/>
  <c r="H58" i="102"/>
  <c r="F58" i="102"/>
  <c r="D58" i="102"/>
  <c r="B58" i="102"/>
  <c r="AN57" i="102"/>
  <c r="J57" i="102" s="1"/>
  <c r="S57" i="102" s="1"/>
  <c r="AO57" i="102" s="1"/>
  <c r="K57" i="102"/>
  <c r="H57" i="102"/>
  <c r="F57" i="102"/>
  <c r="D57" i="102"/>
  <c r="B57" i="102"/>
  <c r="AN56" i="102"/>
  <c r="J56" i="102" s="1"/>
  <c r="S56" i="102" s="1"/>
  <c r="AO56" i="102" s="1"/>
  <c r="K56" i="102"/>
  <c r="H56" i="102"/>
  <c r="F56" i="102"/>
  <c r="D56" i="102"/>
  <c r="B56" i="102"/>
  <c r="AN55" i="102"/>
  <c r="K55" i="102"/>
  <c r="J55" i="102"/>
  <c r="S55" i="102" s="1"/>
  <c r="AO55" i="102" s="1"/>
  <c r="H55" i="102"/>
  <c r="F55" i="102"/>
  <c r="D55" i="102"/>
  <c r="B55" i="102"/>
  <c r="AN54" i="102"/>
  <c r="AN62" i="102" s="1"/>
  <c r="K54" i="102"/>
  <c r="J54" i="102"/>
  <c r="S54" i="102" s="1"/>
  <c r="H54" i="102"/>
  <c r="F54" i="102"/>
  <c r="D54" i="102"/>
  <c r="B54" i="102"/>
  <c r="AN50" i="102"/>
  <c r="J50" i="102" s="1"/>
  <c r="S50" i="102" s="1"/>
  <c r="AO50" i="102" s="1"/>
  <c r="K50" i="102"/>
  <c r="H50" i="102"/>
  <c r="F50" i="102"/>
  <c r="D50" i="102"/>
  <c r="B50" i="102"/>
  <c r="AN49" i="102"/>
  <c r="J49" i="102" s="1"/>
  <c r="S49" i="102" s="1"/>
  <c r="AO49" i="102" s="1"/>
  <c r="K49" i="102"/>
  <c r="H49" i="102"/>
  <c r="F49" i="102"/>
  <c r="D49" i="102"/>
  <c r="B49" i="102"/>
  <c r="AN48" i="102"/>
  <c r="J48" i="102" s="1"/>
  <c r="S48" i="102" s="1"/>
  <c r="AO48" i="102" s="1"/>
  <c r="K48" i="102"/>
  <c r="H48" i="102"/>
  <c r="F48" i="102"/>
  <c r="D48" i="102"/>
  <c r="B48" i="102"/>
  <c r="AN47" i="102"/>
  <c r="K47" i="102"/>
  <c r="J47" i="102"/>
  <c r="S47" i="102" s="1"/>
  <c r="AO47" i="102" s="1"/>
  <c r="H47" i="102"/>
  <c r="F47" i="102"/>
  <c r="D47" i="102"/>
  <c r="B47" i="102"/>
  <c r="AN46" i="102"/>
  <c r="J46" i="102" s="1"/>
  <c r="S46" i="102" s="1"/>
  <c r="AO46" i="102" s="1"/>
  <c r="K46" i="102"/>
  <c r="H46" i="102"/>
  <c r="F46" i="102"/>
  <c r="D46" i="102"/>
  <c r="B46" i="102"/>
  <c r="AN45" i="102"/>
  <c r="AH45" i="102"/>
  <c r="K45" i="102"/>
  <c r="J45" i="102"/>
  <c r="S45" i="102" s="1"/>
  <c r="AO45" i="102" s="1"/>
  <c r="H45" i="102"/>
  <c r="F45" i="102"/>
  <c r="D45" i="102"/>
  <c r="B45" i="102"/>
  <c r="AH44" i="102"/>
  <c r="AD44" i="102"/>
  <c r="AN44" i="102" s="1"/>
  <c r="J44" i="102" s="1"/>
  <c r="S44" i="102" s="1"/>
  <c r="AO44" i="102" s="1"/>
  <c r="K44" i="102"/>
  <c r="H44" i="102"/>
  <c r="F44" i="102"/>
  <c r="D44" i="102"/>
  <c r="B44" i="102"/>
  <c r="AH43" i="102"/>
  <c r="AD43" i="102" s="1"/>
  <c r="AN43" i="102" s="1"/>
  <c r="K43" i="102"/>
  <c r="H43" i="102"/>
  <c r="F43" i="102"/>
  <c r="D43" i="102"/>
  <c r="B43" i="102"/>
  <c r="K39" i="102"/>
  <c r="H39" i="102"/>
  <c r="F39" i="102"/>
  <c r="D39" i="102"/>
  <c r="B39" i="102"/>
  <c r="AN38" i="102"/>
  <c r="J38" i="102" s="1"/>
  <c r="S38" i="102" s="1"/>
  <c r="AO38" i="102" s="1"/>
  <c r="AD38" i="102"/>
  <c r="K38" i="102"/>
  <c r="H38" i="102"/>
  <c r="F38" i="102"/>
  <c r="D38" i="102"/>
  <c r="B38" i="102"/>
  <c r="AN37" i="102"/>
  <c r="S37" i="102"/>
  <c r="AO37" i="102" s="1"/>
  <c r="K37" i="102"/>
  <c r="J37" i="102"/>
  <c r="H37" i="102"/>
  <c r="F37" i="102"/>
  <c r="D37" i="102"/>
  <c r="B37" i="102"/>
  <c r="AN36" i="102"/>
  <c r="J36" i="102" s="1"/>
  <c r="S36" i="102" s="1"/>
  <c r="AO36" i="102" s="1"/>
  <c r="AD36" i="102"/>
  <c r="K36" i="102"/>
  <c r="H36" i="102"/>
  <c r="F36" i="102"/>
  <c r="D36" i="102"/>
  <c r="B36" i="102"/>
  <c r="AN35" i="102"/>
  <c r="J35" i="102" s="1"/>
  <c r="S35" i="102" s="1"/>
  <c r="AO35" i="102" s="1"/>
  <c r="K35" i="102"/>
  <c r="H35" i="102"/>
  <c r="F35" i="102"/>
  <c r="D35" i="102"/>
  <c r="B35" i="102"/>
  <c r="AN34" i="102"/>
  <c r="J34" i="102" s="1"/>
  <c r="S34" i="102" s="1"/>
  <c r="AO34" i="102" s="1"/>
  <c r="K34" i="102"/>
  <c r="H34" i="102"/>
  <c r="F34" i="102"/>
  <c r="D34" i="102"/>
  <c r="B34" i="102"/>
  <c r="AD33" i="102"/>
  <c r="AN33" i="102" s="1"/>
  <c r="J33" i="102" s="1"/>
  <c r="S33" i="102" s="1"/>
  <c r="AO33" i="102" s="1"/>
  <c r="K33" i="102"/>
  <c r="H33" i="102"/>
  <c r="F33" i="102"/>
  <c r="D33" i="102"/>
  <c r="B33" i="102"/>
  <c r="AD32" i="102"/>
  <c r="AN32" i="102" s="1"/>
  <c r="J32" i="102" s="1"/>
  <c r="S32" i="102" s="1"/>
  <c r="AO32" i="102" s="1"/>
  <c r="K32" i="102"/>
  <c r="H32" i="102"/>
  <c r="F32" i="102"/>
  <c r="D32" i="102"/>
  <c r="B32" i="102"/>
  <c r="AN31" i="102"/>
  <c r="J31" i="102" s="1"/>
  <c r="S31" i="102" s="1"/>
  <c r="AO31" i="102" s="1"/>
  <c r="AD31" i="102"/>
  <c r="K31" i="102"/>
  <c r="H31" i="102"/>
  <c r="F31" i="102"/>
  <c r="D31" i="102"/>
  <c r="B31" i="102"/>
  <c r="AD30" i="102"/>
  <c r="AN30" i="102" s="1"/>
  <c r="J30" i="102" s="1"/>
  <c r="S30" i="102" s="1"/>
  <c r="AO30" i="102" s="1"/>
  <c r="K30" i="102"/>
  <c r="H30" i="102"/>
  <c r="F30" i="102"/>
  <c r="D30" i="102"/>
  <c r="B30" i="102"/>
  <c r="AN29" i="102"/>
  <c r="AD29" i="102"/>
  <c r="K29" i="102"/>
  <c r="J29" i="102"/>
  <c r="S29" i="102" s="1"/>
  <c r="AO29" i="102" s="1"/>
  <c r="H29" i="102"/>
  <c r="F29" i="102"/>
  <c r="D29" i="102"/>
  <c r="B29" i="102"/>
  <c r="AD28" i="102"/>
  <c r="AN28" i="102" s="1"/>
  <c r="J28" i="102" s="1"/>
  <c r="S28" i="102" s="1"/>
  <c r="AO28" i="102" s="1"/>
  <c r="K28" i="102"/>
  <c r="H28" i="102"/>
  <c r="F28" i="102"/>
  <c r="D28" i="102"/>
  <c r="B28" i="102"/>
  <c r="AN27" i="102"/>
  <c r="J27" i="102" s="1"/>
  <c r="S27" i="102" s="1"/>
  <c r="AO27" i="102" s="1"/>
  <c r="AD27" i="102"/>
  <c r="K27" i="102"/>
  <c r="H27" i="102"/>
  <c r="F27" i="102"/>
  <c r="D27" i="102"/>
  <c r="B27" i="102"/>
  <c r="AD26" i="102"/>
  <c r="AN26" i="102" s="1"/>
  <c r="J26" i="102" s="1"/>
  <c r="S26" i="102" s="1"/>
  <c r="AO26" i="102" s="1"/>
  <c r="K26" i="102"/>
  <c r="H26" i="102"/>
  <c r="F26" i="102"/>
  <c r="D26" i="102"/>
  <c r="B26" i="102"/>
  <c r="AN25" i="102"/>
  <c r="AD25" i="102"/>
  <c r="K25" i="102"/>
  <c r="J25" i="102"/>
  <c r="S25" i="102" s="1"/>
  <c r="AO25" i="102" s="1"/>
  <c r="H25" i="102"/>
  <c r="F25" i="102"/>
  <c r="D25" i="102"/>
  <c r="B25" i="102"/>
  <c r="AD24" i="102"/>
  <c r="AN24" i="102" s="1"/>
  <c r="J24" i="102" s="1"/>
  <c r="S24" i="102" s="1"/>
  <c r="AO24" i="102" s="1"/>
  <c r="K24" i="102"/>
  <c r="H24" i="102"/>
  <c r="F24" i="102"/>
  <c r="D24" i="102"/>
  <c r="B24" i="102"/>
  <c r="AN23" i="102"/>
  <c r="K23" i="102"/>
  <c r="J23" i="102"/>
  <c r="S23" i="102" s="1"/>
  <c r="AO23" i="102" s="1"/>
  <c r="H23" i="102"/>
  <c r="F23" i="102"/>
  <c r="D23" i="102"/>
  <c r="B23" i="102"/>
  <c r="AN22" i="102"/>
  <c r="K22" i="102"/>
  <c r="J22" i="102"/>
  <c r="S22" i="102" s="1"/>
  <c r="AO22" i="102" s="1"/>
  <c r="H22" i="102"/>
  <c r="F22" i="102"/>
  <c r="D22" i="102"/>
  <c r="B22" i="102"/>
  <c r="AN21" i="102"/>
  <c r="J21" i="102" s="1"/>
  <c r="S21" i="102" s="1"/>
  <c r="AO21" i="102" s="1"/>
  <c r="K21" i="102"/>
  <c r="H21" i="102"/>
  <c r="F21" i="102"/>
  <c r="D21" i="102"/>
  <c r="B21" i="102"/>
  <c r="AN20" i="102"/>
  <c r="K20" i="102"/>
  <c r="H20" i="102"/>
  <c r="F20" i="102"/>
  <c r="D20" i="102"/>
  <c r="B20" i="102"/>
  <c r="AN19" i="102"/>
  <c r="J19" i="102" s="1"/>
  <c r="S19" i="102" s="1"/>
  <c r="K19" i="102"/>
  <c r="H19" i="102"/>
  <c r="F19" i="102"/>
  <c r="D19" i="102"/>
  <c r="B19" i="102"/>
  <c r="AM15" i="102"/>
  <c r="AI15" i="102"/>
  <c r="AJ15" i="102" s="1"/>
  <c r="AF15" i="102" s="1"/>
  <c r="AN15" i="102" s="1"/>
  <c r="P15" i="102"/>
  <c r="R15" i="102" s="1"/>
  <c r="M15" i="102"/>
  <c r="L15" i="102"/>
  <c r="N15" i="102" s="1"/>
  <c r="K15" i="102"/>
  <c r="J15" i="102"/>
  <c r="I15" i="102"/>
  <c r="H15" i="102"/>
  <c r="G15" i="102"/>
  <c r="F15" i="102"/>
  <c r="E15" i="102"/>
  <c r="D15" i="102"/>
  <c r="C15" i="102"/>
  <c r="B15" i="102"/>
  <c r="AM14" i="102"/>
  <c r="AJ14" i="102"/>
  <c r="AF14" i="102" s="1"/>
  <c r="AN14" i="102" s="1"/>
  <c r="AI14" i="102"/>
  <c r="P14" i="102"/>
  <c r="R14" i="102" s="1"/>
  <c r="S14" i="102" s="1"/>
  <c r="AO14" i="102" s="1"/>
  <c r="M14" i="102"/>
  <c r="N14" i="102" s="1"/>
  <c r="L14" i="102"/>
  <c r="K14" i="102"/>
  <c r="J14" i="102"/>
  <c r="I14" i="102"/>
  <c r="H14" i="102"/>
  <c r="G14" i="102"/>
  <c r="F14" i="102"/>
  <c r="E14" i="102"/>
  <c r="D14" i="102"/>
  <c r="C14" i="102"/>
  <c r="B14" i="102"/>
  <c r="AM13" i="102"/>
  <c r="P13" i="102" s="1"/>
  <c r="R13" i="102" s="1"/>
  <c r="S13" i="102" s="1"/>
  <c r="M13" i="102"/>
  <c r="N13" i="102" s="1"/>
  <c r="L13" i="102"/>
  <c r="K13" i="102"/>
  <c r="J13" i="102"/>
  <c r="I13" i="102"/>
  <c r="H13" i="102"/>
  <c r="G13" i="102"/>
  <c r="F13" i="102"/>
  <c r="E13" i="102"/>
  <c r="D13" i="102"/>
  <c r="C13" i="102"/>
  <c r="B13" i="102"/>
  <c r="AM12" i="102"/>
  <c r="P12" i="102" s="1"/>
  <c r="R12" i="102" s="1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AM11" i="102"/>
  <c r="P11" i="102" s="1"/>
  <c r="R11" i="102" s="1"/>
  <c r="S11" i="102" s="1"/>
  <c r="AI11" i="102"/>
  <c r="AJ11" i="102" s="1"/>
  <c r="M11" i="102"/>
  <c r="L11" i="102"/>
  <c r="N11" i="102" s="1"/>
  <c r="K11" i="102"/>
  <c r="J11" i="102"/>
  <c r="I11" i="102"/>
  <c r="H11" i="102"/>
  <c r="G11" i="102"/>
  <c r="F11" i="102"/>
  <c r="E11" i="102"/>
  <c r="D11" i="102"/>
  <c r="C11" i="102"/>
  <c r="B11" i="102"/>
  <c r="AG9" i="102"/>
  <c r="H7" i="102"/>
  <c r="C7" i="102"/>
  <c r="H6" i="102"/>
  <c r="C6" i="102"/>
  <c r="H5" i="102"/>
  <c r="C5" i="102"/>
  <c r="H4" i="102"/>
  <c r="C4" i="102"/>
  <c r="H3" i="102"/>
  <c r="C3" i="102"/>
  <c r="H2" i="102"/>
  <c r="C2" i="102"/>
  <c r="A1" i="102"/>
  <c r="S70" i="107" l="1"/>
  <c r="O16" i="118"/>
  <c r="AO11" i="121"/>
  <c r="AN16" i="121"/>
  <c r="O16" i="117"/>
  <c r="AN12" i="111"/>
  <c r="AF12" i="111"/>
  <c r="AN51" i="104"/>
  <c r="S16" i="114"/>
  <c r="AO12" i="114"/>
  <c r="S16" i="115"/>
  <c r="O16" i="115"/>
  <c r="S42" i="121"/>
  <c r="AO42" i="121" s="1"/>
  <c r="AF16" i="121"/>
  <c r="AD70" i="121"/>
  <c r="AN70" i="121" s="1"/>
  <c r="AO70" i="121" s="1"/>
  <c r="S16" i="121"/>
  <c r="AO45" i="121"/>
  <c r="S53" i="121"/>
  <c r="AO53" i="121" s="1"/>
  <c r="AN16" i="120"/>
  <c r="AF16" i="120"/>
  <c r="AD70" i="120"/>
  <c r="AN70" i="120" s="1"/>
  <c r="AO70" i="120" s="1"/>
  <c r="AO45" i="120"/>
  <c r="S53" i="120"/>
  <c r="AO53" i="120" s="1"/>
  <c r="S42" i="120"/>
  <c r="AO42" i="120" s="1"/>
  <c r="S16" i="120"/>
  <c r="O16" i="120"/>
  <c r="AF16" i="118"/>
  <c r="AD70" i="118"/>
  <c r="AN70" i="118" s="1"/>
  <c r="AO70" i="118" s="1"/>
  <c r="AO45" i="118"/>
  <c r="S53" i="118"/>
  <c r="AO53" i="118" s="1"/>
  <c r="S16" i="118"/>
  <c r="S42" i="118"/>
  <c r="AO42" i="118" s="1"/>
  <c r="AO12" i="117"/>
  <c r="AO45" i="117"/>
  <c r="S53" i="117"/>
  <c r="AO53" i="117" s="1"/>
  <c r="AF16" i="117"/>
  <c r="AD70" i="117"/>
  <c r="AN70" i="117" s="1"/>
  <c r="AO70" i="117" s="1"/>
  <c r="AO16" i="117"/>
  <c r="AO42" i="117"/>
  <c r="AN16" i="115"/>
  <c r="AO16" i="115" s="1"/>
  <c r="O16" i="114"/>
  <c r="AO16" i="116"/>
  <c r="S74" i="116"/>
  <c r="AF16" i="116"/>
  <c r="AD70" i="116"/>
  <c r="AN70" i="116" s="1"/>
  <c r="AO70" i="116" s="1"/>
  <c r="AO45" i="116"/>
  <c r="S53" i="116"/>
  <c r="AO53" i="116" s="1"/>
  <c r="AO42" i="116"/>
  <c r="AO45" i="115"/>
  <c r="S53" i="115"/>
  <c r="AO53" i="115" s="1"/>
  <c r="S74" i="115"/>
  <c r="AO64" i="115"/>
  <c r="AF16" i="115"/>
  <c r="AD70" i="115"/>
  <c r="AN70" i="115" s="1"/>
  <c r="AO70" i="115" s="1"/>
  <c r="AO11" i="115"/>
  <c r="AO11" i="114"/>
  <c r="AN16" i="114"/>
  <c r="AO42" i="114"/>
  <c r="AO45" i="114"/>
  <c r="S53" i="114"/>
  <c r="AO53" i="114" s="1"/>
  <c r="AF16" i="114"/>
  <c r="AD70" i="114"/>
  <c r="AN70" i="114" s="1"/>
  <c r="AO70" i="114" s="1"/>
  <c r="AO64" i="114"/>
  <c r="S74" i="114"/>
  <c r="AO16" i="114"/>
  <c r="AN12" i="113"/>
  <c r="S11" i="113"/>
  <c r="AN11" i="113"/>
  <c r="S12" i="113"/>
  <c r="AN13" i="113"/>
  <c r="O12" i="113"/>
  <c r="O14" i="113"/>
  <c r="N11" i="113"/>
  <c r="O11" i="113" s="1"/>
  <c r="N13" i="113"/>
  <c r="O13" i="113" s="1"/>
  <c r="S14" i="113"/>
  <c r="AF14" i="113"/>
  <c r="AN14" i="113" s="1"/>
  <c r="AO15" i="113"/>
  <c r="S13" i="113"/>
  <c r="AO13" i="113" s="1"/>
  <c r="AN53" i="113"/>
  <c r="J45" i="113"/>
  <c r="S45" i="113" s="1"/>
  <c r="AN42" i="113"/>
  <c r="S64" i="113"/>
  <c r="AO56" i="113"/>
  <c r="S42" i="113"/>
  <c r="AN64" i="113"/>
  <c r="AJ16" i="113"/>
  <c r="S72" i="113"/>
  <c r="O12" i="112"/>
  <c r="AF11" i="112"/>
  <c r="AN11" i="112" s="1"/>
  <c r="S13" i="112"/>
  <c r="AO13" i="112" s="1"/>
  <c r="S12" i="112"/>
  <c r="AO12" i="112" s="1"/>
  <c r="O13" i="112"/>
  <c r="O11" i="112"/>
  <c r="AN51" i="112"/>
  <c r="J43" i="112"/>
  <c r="S43" i="112" s="1"/>
  <c r="AO19" i="112"/>
  <c r="S40" i="112"/>
  <c r="AO54" i="112"/>
  <c r="S62" i="112"/>
  <c r="AO62" i="112" s="1"/>
  <c r="AN62" i="112"/>
  <c r="AN40" i="112"/>
  <c r="AJ16" i="112"/>
  <c r="S70" i="112"/>
  <c r="AN11" i="111"/>
  <c r="O11" i="111"/>
  <c r="O12" i="111"/>
  <c r="S11" i="111"/>
  <c r="S12" i="111"/>
  <c r="AO15" i="111"/>
  <c r="AN51" i="111"/>
  <c r="J43" i="111"/>
  <c r="S43" i="111" s="1"/>
  <c r="AO54" i="111"/>
  <c r="S62" i="111"/>
  <c r="AO62" i="111" s="1"/>
  <c r="AO19" i="111"/>
  <c r="S40" i="111"/>
  <c r="AN40" i="111"/>
  <c r="AJ16" i="111"/>
  <c r="J65" i="111"/>
  <c r="S65" i="111" s="1"/>
  <c r="S13" i="110"/>
  <c r="AO13" i="110" s="1"/>
  <c r="S11" i="110"/>
  <c r="O11" i="110"/>
  <c r="AF11" i="110"/>
  <c r="AN11" i="110" s="1"/>
  <c r="AN16" i="110" s="1"/>
  <c r="AJ16" i="110"/>
  <c r="AO19" i="110"/>
  <c r="S40" i="110"/>
  <c r="O13" i="110"/>
  <c r="O14" i="110"/>
  <c r="AO65" i="110"/>
  <c r="S70" i="110"/>
  <c r="AO11" i="110"/>
  <c r="AO54" i="110"/>
  <c r="S62" i="110"/>
  <c r="AO62" i="110" s="1"/>
  <c r="AO12" i="110"/>
  <c r="AO14" i="110"/>
  <c r="AN51" i="110"/>
  <c r="J43" i="110"/>
  <c r="S43" i="110" s="1"/>
  <c r="AN40" i="110"/>
  <c r="N11" i="109"/>
  <c r="O11" i="109" s="1"/>
  <c r="AF11" i="109"/>
  <c r="AN11" i="109" s="1"/>
  <c r="AF12" i="109"/>
  <c r="AN12" i="109" s="1"/>
  <c r="AO12" i="109" s="1"/>
  <c r="AO65" i="109"/>
  <c r="S70" i="109"/>
  <c r="O14" i="109"/>
  <c r="AO15" i="109"/>
  <c r="AN51" i="109"/>
  <c r="AO55" i="109"/>
  <c r="S62" i="109"/>
  <c r="AO62" i="109" s="1"/>
  <c r="S14" i="109"/>
  <c r="AO14" i="109" s="1"/>
  <c r="AO19" i="109"/>
  <c r="S40" i="109"/>
  <c r="S16" i="109"/>
  <c r="O12" i="109"/>
  <c r="O16" i="109" s="1"/>
  <c r="J43" i="109"/>
  <c r="S43" i="109" s="1"/>
  <c r="AN40" i="109"/>
  <c r="AJ16" i="109"/>
  <c r="S12" i="108"/>
  <c r="AO12" i="108" s="1"/>
  <c r="AO65" i="108"/>
  <c r="S70" i="108"/>
  <c r="AN16" i="108"/>
  <c r="AO15" i="108"/>
  <c r="AO11" i="108"/>
  <c r="S16" i="108"/>
  <c r="O12" i="108"/>
  <c r="O16" i="108" s="1"/>
  <c r="AO13" i="108"/>
  <c r="AO19" i="108"/>
  <c r="S40" i="108"/>
  <c r="AN51" i="108"/>
  <c r="J43" i="108"/>
  <c r="S43" i="108" s="1"/>
  <c r="AO14" i="108"/>
  <c r="AO54" i="108"/>
  <c r="S62" i="108"/>
  <c r="AO62" i="108" s="1"/>
  <c r="AN40" i="108"/>
  <c r="AJ16" i="108"/>
  <c r="O11" i="107"/>
  <c r="O12" i="107"/>
  <c r="N11" i="107"/>
  <c r="AF12" i="107"/>
  <c r="AN12" i="107" s="1"/>
  <c r="AO13" i="107"/>
  <c r="AN40" i="107"/>
  <c r="AN11" i="107"/>
  <c r="AJ16" i="107"/>
  <c r="O15" i="107"/>
  <c r="O14" i="107"/>
  <c r="AN51" i="107"/>
  <c r="J43" i="107"/>
  <c r="S43" i="107" s="1"/>
  <c r="S40" i="107"/>
  <c r="AO40" i="107" s="1"/>
  <c r="AO54" i="107"/>
  <c r="S62" i="107"/>
  <c r="AO62" i="107" s="1"/>
  <c r="S16" i="107"/>
  <c r="S12" i="107"/>
  <c r="AO15" i="107"/>
  <c r="AN62" i="107"/>
  <c r="AO12" i="106"/>
  <c r="AJ16" i="106"/>
  <c r="S13" i="106"/>
  <c r="AO13" i="106" s="1"/>
  <c r="O14" i="106"/>
  <c r="S11" i="106"/>
  <c r="AO65" i="106"/>
  <c r="S70" i="106"/>
  <c r="O13" i="106"/>
  <c r="O16" i="106" s="1"/>
  <c r="AO54" i="106"/>
  <c r="S62" i="106"/>
  <c r="AO62" i="106" s="1"/>
  <c r="AO14" i="106"/>
  <c r="AO19" i="106"/>
  <c r="S40" i="106"/>
  <c r="AN51" i="106"/>
  <c r="AN40" i="106"/>
  <c r="J43" i="106"/>
  <c r="S43" i="106" s="1"/>
  <c r="AF12" i="105"/>
  <c r="AN12" i="105" s="1"/>
  <c r="S12" i="105"/>
  <c r="O11" i="105"/>
  <c r="AO65" i="105"/>
  <c r="S70" i="105"/>
  <c r="AN11" i="105"/>
  <c r="AJ16" i="105"/>
  <c r="O15" i="105"/>
  <c r="O12" i="105"/>
  <c r="O16" i="105" s="1"/>
  <c r="AO11" i="105"/>
  <c r="S13" i="105"/>
  <c r="AO13" i="105" s="1"/>
  <c r="O14" i="105"/>
  <c r="S15" i="105"/>
  <c r="AO15" i="105" s="1"/>
  <c r="AO54" i="105"/>
  <c r="S62" i="105"/>
  <c r="AO62" i="105" s="1"/>
  <c r="AO14" i="105"/>
  <c r="S40" i="105"/>
  <c r="AO19" i="105"/>
  <c r="AN51" i="105"/>
  <c r="J43" i="105"/>
  <c r="S43" i="105" s="1"/>
  <c r="AN40" i="105"/>
  <c r="AO19" i="104"/>
  <c r="S40" i="104"/>
  <c r="AO54" i="104"/>
  <c r="S62" i="104"/>
  <c r="AO62" i="104" s="1"/>
  <c r="S11" i="104"/>
  <c r="O11" i="104"/>
  <c r="O16" i="104" s="1"/>
  <c r="AO12" i="104"/>
  <c r="AO14" i="104"/>
  <c r="AO13" i="104"/>
  <c r="AF11" i="104"/>
  <c r="AN11" i="104" s="1"/>
  <c r="AN16" i="104" s="1"/>
  <c r="AJ16" i="104"/>
  <c r="O14" i="104"/>
  <c r="S15" i="104"/>
  <c r="AO15" i="104" s="1"/>
  <c r="J43" i="104"/>
  <c r="S43" i="104" s="1"/>
  <c r="AN40" i="104"/>
  <c r="J65" i="104"/>
  <c r="S65" i="104" s="1"/>
  <c r="N12" i="103"/>
  <c r="S12" i="103"/>
  <c r="S16" i="103" s="1"/>
  <c r="AN12" i="103"/>
  <c r="O11" i="103"/>
  <c r="AO19" i="103"/>
  <c r="S40" i="103"/>
  <c r="AO40" i="103" s="1"/>
  <c r="AN11" i="103"/>
  <c r="AJ16" i="103"/>
  <c r="AN51" i="103"/>
  <c r="J43" i="103"/>
  <c r="S43" i="103" s="1"/>
  <c r="O13" i="103"/>
  <c r="O15" i="103"/>
  <c r="O12" i="103"/>
  <c r="AO13" i="103"/>
  <c r="O14" i="103"/>
  <c r="AO15" i="103"/>
  <c r="AO65" i="103"/>
  <c r="S70" i="103"/>
  <c r="AO11" i="103"/>
  <c r="AO54" i="103"/>
  <c r="S62" i="103"/>
  <c r="AO62" i="103" s="1"/>
  <c r="AO14" i="103"/>
  <c r="AN40" i="103"/>
  <c r="AN13" i="102"/>
  <c r="AO13" i="102" s="1"/>
  <c r="AN12" i="102"/>
  <c r="N12" i="102"/>
  <c r="O12" i="102" s="1"/>
  <c r="O11" i="102"/>
  <c r="S15" i="102"/>
  <c r="AO15" i="102" s="1"/>
  <c r="S12" i="102"/>
  <c r="O15" i="102"/>
  <c r="AN51" i="102"/>
  <c r="J43" i="102"/>
  <c r="S43" i="102" s="1"/>
  <c r="O14" i="102"/>
  <c r="AO19" i="102"/>
  <c r="S40" i="102"/>
  <c r="AN40" i="102"/>
  <c r="O13" i="102"/>
  <c r="AF11" i="102"/>
  <c r="AN11" i="102" s="1"/>
  <c r="AJ16" i="102"/>
  <c r="AO54" i="102"/>
  <c r="S62" i="102"/>
  <c r="AO62" i="102" s="1"/>
  <c r="J20" i="102"/>
  <c r="S20" i="102" s="1"/>
  <c r="AO20" i="102" s="1"/>
  <c r="J65" i="102"/>
  <c r="S65" i="102" s="1"/>
  <c r="AN75" i="101"/>
  <c r="S68" i="101"/>
  <c r="S67" i="101"/>
  <c r="AD66" i="101"/>
  <c r="AN66" i="101" s="1"/>
  <c r="S66" i="101"/>
  <c r="AN65" i="101"/>
  <c r="N62" i="101"/>
  <c r="L62" i="101"/>
  <c r="AN61" i="101"/>
  <c r="S61" i="101"/>
  <c r="AO61" i="101" s="1"/>
  <c r="K61" i="101"/>
  <c r="J61" i="101"/>
  <c r="H61" i="101"/>
  <c r="F61" i="101"/>
  <c r="D61" i="101"/>
  <c r="B61" i="101"/>
  <c r="AN60" i="101"/>
  <c r="K60" i="101"/>
  <c r="J60" i="101"/>
  <c r="S60" i="101" s="1"/>
  <c r="AO60" i="101" s="1"/>
  <c r="H60" i="101"/>
  <c r="F60" i="101"/>
  <c r="D60" i="101"/>
  <c r="B60" i="101"/>
  <c r="AN59" i="101"/>
  <c r="J59" i="101" s="1"/>
  <c r="S59" i="101" s="1"/>
  <c r="AO59" i="101" s="1"/>
  <c r="K59" i="101"/>
  <c r="H59" i="101"/>
  <c r="F59" i="101"/>
  <c r="D59" i="101"/>
  <c r="B59" i="101"/>
  <c r="AN58" i="101"/>
  <c r="S58" i="101"/>
  <c r="AO58" i="101" s="1"/>
  <c r="K58" i="101"/>
  <c r="J58" i="101"/>
  <c r="H58" i="101"/>
  <c r="F58" i="101"/>
  <c r="D58" i="101"/>
  <c r="B58" i="101"/>
  <c r="AN57" i="101"/>
  <c r="J57" i="101" s="1"/>
  <c r="S57" i="101" s="1"/>
  <c r="AO57" i="101" s="1"/>
  <c r="K57" i="101"/>
  <c r="H57" i="101"/>
  <c r="F57" i="101"/>
  <c r="D57" i="101"/>
  <c r="B57" i="101"/>
  <c r="AN56" i="101"/>
  <c r="J56" i="101" s="1"/>
  <c r="S56" i="101" s="1"/>
  <c r="AO56" i="101" s="1"/>
  <c r="K56" i="101"/>
  <c r="H56" i="101"/>
  <c r="F56" i="101"/>
  <c r="D56" i="101"/>
  <c r="B56" i="101"/>
  <c r="AN55" i="101"/>
  <c r="K55" i="101"/>
  <c r="J55" i="101"/>
  <c r="S55" i="101" s="1"/>
  <c r="AO55" i="101" s="1"/>
  <c r="H55" i="101"/>
  <c r="F55" i="101"/>
  <c r="D55" i="101"/>
  <c r="B55" i="101"/>
  <c r="AN54" i="101"/>
  <c r="AN62" i="101" s="1"/>
  <c r="K54" i="101"/>
  <c r="J54" i="101"/>
  <c r="S54" i="101" s="1"/>
  <c r="H54" i="101"/>
  <c r="F54" i="101"/>
  <c r="D54" i="101"/>
  <c r="B54" i="101"/>
  <c r="AN50" i="101"/>
  <c r="J50" i="101" s="1"/>
  <c r="S50" i="101" s="1"/>
  <c r="AO50" i="101" s="1"/>
  <c r="K50" i="101"/>
  <c r="H50" i="101"/>
  <c r="F50" i="101"/>
  <c r="D50" i="101"/>
  <c r="B50" i="101"/>
  <c r="AN49" i="101"/>
  <c r="J49" i="101" s="1"/>
  <c r="S49" i="101" s="1"/>
  <c r="AO49" i="101" s="1"/>
  <c r="K49" i="101"/>
  <c r="H49" i="101"/>
  <c r="F49" i="101"/>
  <c r="D49" i="101"/>
  <c r="B49" i="101"/>
  <c r="AN48" i="101"/>
  <c r="J48" i="101" s="1"/>
  <c r="S48" i="101" s="1"/>
  <c r="AO48" i="101" s="1"/>
  <c r="K48" i="101"/>
  <c r="H48" i="101"/>
  <c r="F48" i="101"/>
  <c r="D48" i="101"/>
  <c r="B48" i="101"/>
  <c r="AN47" i="101"/>
  <c r="K47" i="101"/>
  <c r="J47" i="101"/>
  <c r="S47" i="101" s="1"/>
  <c r="AO47" i="101" s="1"/>
  <c r="H47" i="101"/>
  <c r="F47" i="101"/>
  <c r="D47" i="101"/>
  <c r="B47" i="101"/>
  <c r="AN46" i="101"/>
  <c r="J46" i="101" s="1"/>
  <c r="S46" i="101" s="1"/>
  <c r="AO46" i="101" s="1"/>
  <c r="K46" i="101"/>
  <c r="H46" i="101"/>
  <c r="F46" i="101"/>
  <c r="D46" i="101"/>
  <c r="B46" i="101"/>
  <c r="AN45" i="101"/>
  <c r="AH45" i="101"/>
  <c r="K45" i="101"/>
  <c r="J45" i="101"/>
  <c r="S45" i="101" s="1"/>
  <c r="AO45" i="101" s="1"/>
  <c r="H45" i="101"/>
  <c r="F45" i="101"/>
  <c r="D45" i="101"/>
  <c r="B45" i="101"/>
  <c r="AH44" i="101"/>
  <c r="AD44" i="101" s="1"/>
  <c r="AN44" i="101" s="1"/>
  <c r="J44" i="101" s="1"/>
  <c r="S44" i="101" s="1"/>
  <c r="AO44" i="101" s="1"/>
  <c r="K44" i="101"/>
  <c r="H44" i="101"/>
  <c r="F44" i="101"/>
  <c r="D44" i="101"/>
  <c r="B44" i="101"/>
  <c r="AH43" i="101"/>
  <c r="AD43" i="101" s="1"/>
  <c r="AN43" i="101" s="1"/>
  <c r="K43" i="101"/>
  <c r="H43" i="101"/>
  <c r="F43" i="101"/>
  <c r="D43" i="101"/>
  <c r="B43" i="101"/>
  <c r="AN39" i="101"/>
  <c r="J39" i="101" s="1"/>
  <c r="S39" i="101" s="1"/>
  <c r="AO39" i="101" s="1"/>
  <c r="AD39" i="101"/>
  <c r="K39" i="101"/>
  <c r="H39" i="101"/>
  <c r="F39" i="101"/>
  <c r="D39" i="101"/>
  <c r="B39" i="101"/>
  <c r="AN38" i="101"/>
  <c r="J38" i="101" s="1"/>
  <c r="S38" i="101" s="1"/>
  <c r="AO38" i="101" s="1"/>
  <c r="AD38" i="101"/>
  <c r="K38" i="101"/>
  <c r="H38" i="101"/>
  <c r="F38" i="101"/>
  <c r="D38" i="101"/>
  <c r="B38" i="101"/>
  <c r="AN37" i="101"/>
  <c r="K37" i="101"/>
  <c r="J37" i="101"/>
  <c r="S37" i="101" s="1"/>
  <c r="AO37" i="101" s="1"/>
  <c r="H37" i="101"/>
  <c r="F37" i="101"/>
  <c r="D37" i="101"/>
  <c r="B37" i="101"/>
  <c r="AN36" i="101"/>
  <c r="J36" i="101" s="1"/>
  <c r="S36" i="101" s="1"/>
  <c r="AO36" i="101" s="1"/>
  <c r="AD36" i="101"/>
  <c r="K36" i="101"/>
  <c r="H36" i="101"/>
  <c r="F36" i="101"/>
  <c r="D36" i="101"/>
  <c r="B36" i="101"/>
  <c r="AN35" i="101"/>
  <c r="J35" i="101" s="1"/>
  <c r="S35" i="101" s="1"/>
  <c r="AO35" i="101" s="1"/>
  <c r="K35" i="101"/>
  <c r="H35" i="101"/>
  <c r="F35" i="101"/>
  <c r="D35" i="101"/>
  <c r="B35" i="101"/>
  <c r="AN34" i="101"/>
  <c r="J34" i="101" s="1"/>
  <c r="S34" i="101" s="1"/>
  <c r="AO34" i="101" s="1"/>
  <c r="K34" i="101"/>
  <c r="H34" i="101"/>
  <c r="F34" i="101"/>
  <c r="D34" i="101"/>
  <c r="B34" i="101"/>
  <c r="AD33" i="101"/>
  <c r="AN33" i="101" s="1"/>
  <c r="J33" i="101" s="1"/>
  <c r="S33" i="101" s="1"/>
  <c r="AO33" i="101" s="1"/>
  <c r="K33" i="101"/>
  <c r="H33" i="101"/>
  <c r="F33" i="101"/>
  <c r="D33" i="101"/>
  <c r="B33" i="101"/>
  <c r="AD32" i="101"/>
  <c r="AN32" i="101" s="1"/>
  <c r="J32" i="101" s="1"/>
  <c r="S32" i="101" s="1"/>
  <c r="AO32" i="101" s="1"/>
  <c r="K32" i="101"/>
  <c r="H32" i="101"/>
  <c r="F32" i="101"/>
  <c r="D32" i="101"/>
  <c r="B32" i="101"/>
  <c r="AN31" i="101"/>
  <c r="J31" i="101" s="1"/>
  <c r="S31" i="101" s="1"/>
  <c r="AO31" i="101" s="1"/>
  <c r="AD31" i="101"/>
  <c r="K31" i="101"/>
  <c r="H31" i="101"/>
  <c r="F31" i="101"/>
  <c r="D31" i="101"/>
  <c r="B31" i="101"/>
  <c r="AN30" i="101"/>
  <c r="J30" i="101" s="1"/>
  <c r="S30" i="101" s="1"/>
  <c r="AO30" i="101" s="1"/>
  <c r="AD30" i="101"/>
  <c r="K30" i="101"/>
  <c r="H30" i="101"/>
  <c r="F30" i="101"/>
  <c r="D30" i="101"/>
  <c r="B30" i="101"/>
  <c r="AN29" i="101"/>
  <c r="AD29" i="101"/>
  <c r="K29" i="101"/>
  <c r="J29" i="101"/>
  <c r="S29" i="101" s="1"/>
  <c r="AO29" i="101" s="1"/>
  <c r="H29" i="101"/>
  <c r="F29" i="101"/>
  <c r="D29" i="101"/>
  <c r="B29" i="101"/>
  <c r="AD28" i="101"/>
  <c r="AN28" i="101" s="1"/>
  <c r="J28" i="101" s="1"/>
  <c r="S28" i="101" s="1"/>
  <c r="AO28" i="101" s="1"/>
  <c r="K28" i="101"/>
  <c r="H28" i="101"/>
  <c r="F28" i="101"/>
  <c r="D28" i="101"/>
  <c r="B28" i="101"/>
  <c r="AN27" i="101"/>
  <c r="J27" i="101" s="1"/>
  <c r="S27" i="101" s="1"/>
  <c r="AO27" i="101" s="1"/>
  <c r="AD27" i="101"/>
  <c r="K27" i="101"/>
  <c r="H27" i="101"/>
  <c r="F27" i="101"/>
  <c r="D27" i="101"/>
  <c r="B27" i="101"/>
  <c r="AN26" i="101"/>
  <c r="J26" i="101" s="1"/>
  <c r="S26" i="101" s="1"/>
  <c r="AO26" i="101" s="1"/>
  <c r="AD26" i="101"/>
  <c r="K26" i="101"/>
  <c r="H26" i="101"/>
  <c r="F26" i="101"/>
  <c r="D26" i="101"/>
  <c r="B26" i="101"/>
  <c r="AN25" i="101"/>
  <c r="AD25" i="101"/>
  <c r="K25" i="101"/>
  <c r="J25" i="101"/>
  <c r="S25" i="101" s="1"/>
  <c r="AO25" i="101" s="1"/>
  <c r="H25" i="101"/>
  <c r="F25" i="101"/>
  <c r="D25" i="101"/>
  <c r="B25" i="101"/>
  <c r="AD24" i="101"/>
  <c r="AN24" i="101" s="1"/>
  <c r="J24" i="101" s="1"/>
  <c r="S24" i="101" s="1"/>
  <c r="AO24" i="101" s="1"/>
  <c r="K24" i="101"/>
  <c r="H24" i="101"/>
  <c r="F24" i="101"/>
  <c r="D24" i="101"/>
  <c r="B24" i="101"/>
  <c r="AN23" i="101"/>
  <c r="J23" i="101" s="1"/>
  <c r="S23" i="101" s="1"/>
  <c r="AO23" i="101" s="1"/>
  <c r="K23" i="101"/>
  <c r="H23" i="101"/>
  <c r="F23" i="101"/>
  <c r="D23" i="101"/>
  <c r="B23" i="101"/>
  <c r="AN22" i="101"/>
  <c r="S22" i="101"/>
  <c r="AO22" i="101" s="1"/>
  <c r="K22" i="101"/>
  <c r="J22" i="101"/>
  <c r="H22" i="101"/>
  <c r="F22" i="101"/>
  <c r="D22" i="101"/>
  <c r="B22" i="101"/>
  <c r="AN21" i="101"/>
  <c r="J21" i="101" s="1"/>
  <c r="S21" i="101" s="1"/>
  <c r="AO21" i="101" s="1"/>
  <c r="K21" i="101"/>
  <c r="H21" i="101"/>
  <c r="F21" i="101"/>
  <c r="D21" i="101"/>
  <c r="B21" i="101"/>
  <c r="AN20" i="101"/>
  <c r="J20" i="101" s="1"/>
  <c r="S20" i="101" s="1"/>
  <c r="AO20" i="101" s="1"/>
  <c r="K20" i="101"/>
  <c r="H20" i="101"/>
  <c r="F20" i="101"/>
  <c r="D20" i="101"/>
  <c r="B20" i="101"/>
  <c r="AN19" i="101"/>
  <c r="K19" i="101"/>
  <c r="J19" i="101"/>
  <c r="S19" i="101" s="1"/>
  <c r="H19" i="101"/>
  <c r="F19" i="101"/>
  <c r="D19" i="101"/>
  <c r="B19" i="101"/>
  <c r="AM15" i="101"/>
  <c r="AI15" i="101"/>
  <c r="AJ15" i="101" s="1"/>
  <c r="AF15" i="101" s="1"/>
  <c r="AN15" i="101" s="1"/>
  <c r="R15" i="101"/>
  <c r="P15" i="101"/>
  <c r="M15" i="101"/>
  <c r="L15" i="101"/>
  <c r="N15" i="101" s="1"/>
  <c r="O15" i="101" s="1"/>
  <c r="K15" i="101"/>
  <c r="S15" i="101" s="1"/>
  <c r="J15" i="101"/>
  <c r="I15" i="101"/>
  <c r="H15" i="101"/>
  <c r="G15" i="101"/>
  <c r="F15" i="101"/>
  <c r="E15" i="101"/>
  <c r="D15" i="101"/>
  <c r="C15" i="101"/>
  <c r="B15" i="101"/>
  <c r="AN14" i="101"/>
  <c r="AM14" i="101"/>
  <c r="AJ14" i="101"/>
  <c r="AI14" i="101"/>
  <c r="AF14" i="101"/>
  <c r="P14" i="101"/>
  <c r="R14" i="101" s="1"/>
  <c r="S14" i="101" s="1"/>
  <c r="AO14" i="101" s="1"/>
  <c r="M14" i="101"/>
  <c r="N14" i="101" s="1"/>
  <c r="L14" i="101"/>
  <c r="K14" i="101"/>
  <c r="J14" i="101"/>
  <c r="O14" i="101" s="1"/>
  <c r="I14" i="101"/>
  <c r="H14" i="101"/>
  <c r="G14" i="101"/>
  <c r="F14" i="101"/>
  <c r="E14" i="101"/>
  <c r="D14" i="101"/>
  <c r="C14" i="101"/>
  <c r="B14" i="101"/>
  <c r="AM13" i="101"/>
  <c r="P13" i="101" s="1"/>
  <c r="R13" i="101" s="1"/>
  <c r="AI13" i="101"/>
  <c r="AJ13" i="101" s="1"/>
  <c r="AF13" i="101" s="1"/>
  <c r="M13" i="101"/>
  <c r="L13" i="101"/>
  <c r="N13" i="101" s="1"/>
  <c r="K13" i="101"/>
  <c r="J13" i="101"/>
  <c r="I13" i="101"/>
  <c r="H13" i="101"/>
  <c r="G13" i="101"/>
  <c r="F13" i="101"/>
  <c r="E13" i="101"/>
  <c r="D13" i="101"/>
  <c r="C13" i="101"/>
  <c r="B13" i="101"/>
  <c r="AM12" i="101"/>
  <c r="P12" i="101" s="1"/>
  <c r="R12" i="101" s="1"/>
  <c r="M12" i="101"/>
  <c r="L12" i="101"/>
  <c r="N12" i="101" s="1"/>
  <c r="K12" i="101"/>
  <c r="J12" i="101"/>
  <c r="I12" i="101"/>
  <c r="H12" i="101"/>
  <c r="G12" i="101"/>
  <c r="F12" i="101"/>
  <c r="E12" i="101"/>
  <c r="D12" i="101"/>
  <c r="C12" i="101"/>
  <c r="B12" i="101"/>
  <c r="AM11" i="101"/>
  <c r="P11" i="101" s="1"/>
  <c r="R11" i="101" s="1"/>
  <c r="AI11" i="101"/>
  <c r="AJ11" i="101" s="1"/>
  <c r="AF11" i="101" s="1"/>
  <c r="M11" i="101"/>
  <c r="L11" i="101"/>
  <c r="N11" i="101" s="1"/>
  <c r="K11" i="101"/>
  <c r="J11" i="101"/>
  <c r="I11" i="101"/>
  <c r="H11" i="101"/>
  <c r="G11" i="101"/>
  <c r="F11" i="101"/>
  <c r="E11" i="101"/>
  <c r="D11" i="101"/>
  <c r="C11" i="101"/>
  <c r="B11" i="101"/>
  <c r="AG9" i="101"/>
  <c r="H7" i="101"/>
  <c r="C7" i="101"/>
  <c r="H6" i="101"/>
  <c r="C6" i="101"/>
  <c r="H5" i="101"/>
  <c r="C5" i="101"/>
  <c r="H4" i="101"/>
  <c r="C4" i="101"/>
  <c r="H3" i="101"/>
  <c r="C3" i="101"/>
  <c r="H2" i="101"/>
  <c r="C2" i="101"/>
  <c r="A1" i="101"/>
  <c r="AN75" i="100"/>
  <c r="S68" i="100"/>
  <c r="S67" i="100"/>
  <c r="AD66" i="100"/>
  <c r="AN66" i="100" s="1"/>
  <c r="S66" i="100"/>
  <c r="AN65" i="100"/>
  <c r="N62" i="100"/>
  <c r="L62" i="100"/>
  <c r="AN61" i="100"/>
  <c r="J61" i="100" s="1"/>
  <c r="S61" i="100" s="1"/>
  <c r="AO61" i="100" s="1"/>
  <c r="K61" i="100"/>
  <c r="H61" i="100"/>
  <c r="F61" i="100"/>
  <c r="D61" i="100"/>
  <c r="B61" i="100"/>
  <c r="AN60" i="100"/>
  <c r="K60" i="100"/>
  <c r="J60" i="100"/>
  <c r="S60" i="100" s="1"/>
  <c r="AO60" i="100" s="1"/>
  <c r="H60" i="100"/>
  <c r="F60" i="100"/>
  <c r="D60" i="100"/>
  <c r="B60" i="100"/>
  <c r="AN59" i="100"/>
  <c r="J59" i="100" s="1"/>
  <c r="S59" i="100" s="1"/>
  <c r="AO59" i="100" s="1"/>
  <c r="K59" i="100"/>
  <c r="H59" i="100"/>
  <c r="F59" i="100"/>
  <c r="D59" i="100"/>
  <c r="B59" i="100"/>
  <c r="AN58" i="100"/>
  <c r="S58" i="100"/>
  <c r="AO58" i="100" s="1"/>
  <c r="K58" i="100"/>
  <c r="J58" i="100"/>
  <c r="H58" i="100"/>
  <c r="F58" i="100"/>
  <c r="D58" i="100"/>
  <c r="B58" i="100"/>
  <c r="AN57" i="100"/>
  <c r="J57" i="100" s="1"/>
  <c r="S57" i="100" s="1"/>
  <c r="AO57" i="100" s="1"/>
  <c r="K57" i="100"/>
  <c r="H57" i="100"/>
  <c r="F57" i="100"/>
  <c r="D57" i="100"/>
  <c r="B57" i="100"/>
  <c r="AN56" i="100"/>
  <c r="J56" i="100" s="1"/>
  <c r="S56" i="100" s="1"/>
  <c r="AO56" i="100" s="1"/>
  <c r="K56" i="100"/>
  <c r="H56" i="100"/>
  <c r="F56" i="100"/>
  <c r="D56" i="100"/>
  <c r="B56" i="100"/>
  <c r="AN55" i="100"/>
  <c r="J55" i="100" s="1"/>
  <c r="S55" i="100" s="1"/>
  <c r="AO55" i="100" s="1"/>
  <c r="K55" i="100"/>
  <c r="H55" i="100"/>
  <c r="F55" i="100"/>
  <c r="D55" i="100"/>
  <c r="B55" i="100"/>
  <c r="AN54" i="100"/>
  <c r="J54" i="100" s="1"/>
  <c r="S54" i="100" s="1"/>
  <c r="K54" i="100"/>
  <c r="H54" i="100"/>
  <c r="F54" i="100"/>
  <c r="D54" i="100"/>
  <c r="B54" i="100"/>
  <c r="AN50" i="100"/>
  <c r="J50" i="100" s="1"/>
  <c r="S50" i="100" s="1"/>
  <c r="AO50" i="100" s="1"/>
  <c r="K50" i="100"/>
  <c r="H50" i="100"/>
  <c r="F50" i="100"/>
  <c r="D50" i="100"/>
  <c r="B50" i="100"/>
  <c r="AN49" i="100"/>
  <c r="J49" i="100" s="1"/>
  <c r="S49" i="100" s="1"/>
  <c r="AO49" i="100" s="1"/>
  <c r="K49" i="100"/>
  <c r="H49" i="100"/>
  <c r="F49" i="100"/>
  <c r="D49" i="100"/>
  <c r="B49" i="100"/>
  <c r="AN48" i="100"/>
  <c r="J48" i="100" s="1"/>
  <c r="S48" i="100" s="1"/>
  <c r="AO48" i="100" s="1"/>
  <c r="K48" i="100"/>
  <c r="H48" i="100"/>
  <c r="F48" i="100"/>
  <c r="D48" i="100"/>
  <c r="B48" i="100"/>
  <c r="AN47" i="100"/>
  <c r="J47" i="100" s="1"/>
  <c r="S47" i="100" s="1"/>
  <c r="AO47" i="100" s="1"/>
  <c r="K47" i="100"/>
  <c r="H47" i="100"/>
  <c r="F47" i="100"/>
  <c r="D47" i="100"/>
  <c r="B47" i="100"/>
  <c r="AN46" i="100"/>
  <c r="J46" i="100" s="1"/>
  <c r="S46" i="100" s="1"/>
  <c r="AO46" i="100" s="1"/>
  <c r="K46" i="100"/>
  <c r="H46" i="100"/>
  <c r="F46" i="100"/>
  <c r="D46" i="100"/>
  <c r="B46" i="100"/>
  <c r="AN45" i="100"/>
  <c r="AH45" i="100"/>
  <c r="K45" i="100"/>
  <c r="J45" i="100"/>
  <c r="S45" i="100" s="1"/>
  <c r="AO45" i="100" s="1"/>
  <c r="H45" i="100"/>
  <c r="F45" i="100"/>
  <c r="D45" i="100"/>
  <c r="B45" i="100"/>
  <c r="AH44" i="100"/>
  <c r="AD44" i="100" s="1"/>
  <c r="AN44" i="100" s="1"/>
  <c r="J44" i="100" s="1"/>
  <c r="S44" i="100" s="1"/>
  <c r="AO44" i="100" s="1"/>
  <c r="K44" i="100"/>
  <c r="H44" i="100"/>
  <c r="F44" i="100"/>
  <c r="D44" i="100"/>
  <c r="B44" i="100"/>
  <c r="AH43" i="100"/>
  <c r="AD43" i="100" s="1"/>
  <c r="AN43" i="100" s="1"/>
  <c r="K43" i="100"/>
  <c r="H43" i="100"/>
  <c r="F43" i="100"/>
  <c r="D43" i="100"/>
  <c r="B43" i="100"/>
  <c r="AD39" i="100"/>
  <c r="AN39" i="100" s="1"/>
  <c r="J39" i="100" s="1"/>
  <c r="S39" i="100" s="1"/>
  <c r="AO39" i="100" s="1"/>
  <c r="K39" i="100"/>
  <c r="H39" i="100"/>
  <c r="F39" i="100"/>
  <c r="D39" i="100"/>
  <c r="B39" i="100"/>
  <c r="AN38" i="100"/>
  <c r="J38" i="100" s="1"/>
  <c r="S38" i="100" s="1"/>
  <c r="AO38" i="100" s="1"/>
  <c r="AD38" i="100"/>
  <c r="K38" i="100"/>
  <c r="H38" i="100"/>
  <c r="F38" i="100"/>
  <c r="D38" i="100"/>
  <c r="B38" i="100"/>
  <c r="AN37" i="100"/>
  <c r="K37" i="100"/>
  <c r="J37" i="100"/>
  <c r="S37" i="100" s="1"/>
  <c r="AO37" i="100" s="1"/>
  <c r="H37" i="100"/>
  <c r="F37" i="100"/>
  <c r="D37" i="100"/>
  <c r="B37" i="100"/>
  <c r="AN36" i="100"/>
  <c r="AD36" i="100"/>
  <c r="S36" i="100"/>
  <c r="AO36" i="100" s="1"/>
  <c r="K36" i="100"/>
  <c r="J36" i="100"/>
  <c r="H36" i="100"/>
  <c r="F36" i="100"/>
  <c r="D36" i="100"/>
  <c r="B36" i="100"/>
  <c r="AN35" i="100"/>
  <c r="J35" i="100" s="1"/>
  <c r="S35" i="100" s="1"/>
  <c r="AO35" i="100" s="1"/>
  <c r="K35" i="100"/>
  <c r="H35" i="100"/>
  <c r="F35" i="100"/>
  <c r="D35" i="100"/>
  <c r="B35" i="100"/>
  <c r="AN34" i="100"/>
  <c r="J34" i="100" s="1"/>
  <c r="S34" i="100" s="1"/>
  <c r="AO34" i="100" s="1"/>
  <c r="K34" i="100"/>
  <c r="H34" i="100"/>
  <c r="F34" i="100"/>
  <c r="D34" i="100"/>
  <c r="B34" i="100"/>
  <c r="AD33" i="100"/>
  <c r="AN33" i="100" s="1"/>
  <c r="J33" i="100" s="1"/>
  <c r="S33" i="100" s="1"/>
  <c r="AO33" i="100" s="1"/>
  <c r="K33" i="100"/>
  <c r="H33" i="100"/>
  <c r="F33" i="100"/>
  <c r="D33" i="100"/>
  <c r="B33" i="100"/>
  <c r="AD32" i="100"/>
  <c r="AN32" i="100" s="1"/>
  <c r="J32" i="100" s="1"/>
  <c r="S32" i="100" s="1"/>
  <c r="AO32" i="100" s="1"/>
  <c r="K32" i="100"/>
  <c r="H32" i="100"/>
  <c r="F32" i="100"/>
  <c r="D32" i="100"/>
  <c r="B32" i="100"/>
  <c r="AN31" i="100"/>
  <c r="AD31" i="100"/>
  <c r="S31" i="100"/>
  <c r="AO31" i="100" s="1"/>
  <c r="K31" i="100"/>
  <c r="J31" i="100"/>
  <c r="H31" i="100"/>
  <c r="F31" i="100"/>
  <c r="D31" i="100"/>
  <c r="B31" i="100"/>
  <c r="AN30" i="100"/>
  <c r="J30" i="100" s="1"/>
  <c r="S30" i="100" s="1"/>
  <c r="AO30" i="100" s="1"/>
  <c r="AD30" i="100"/>
  <c r="K30" i="100"/>
  <c r="H30" i="100"/>
  <c r="F30" i="100"/>
  <c r="D30" i="100"/>
  <c r="B30" i="100"/>
  <c r="AD29" i="100"/>
  <c r="AN29" i="100" s="1"/>
  <c r="J29" i="100" s="1"/>
  <c r="S29" i="100" s="1"/>
  <c r="AO29" i="100" s="1"/>
  <c r="K29" i="100"/>
  <c r="H29" i="100"/>
  <c r="F29" i="100"/>
  <c r="D29" i="100"/>
  <c r="B29" i="100"/>
  <c r="AD28" i="100"/>
  <c r="AN28" i="100" s="1"/>
  <c r="J28" i="100" s="1"/>
  <c r="S28" i="100" s="1"/>
  <c r="AO28" i="100" s="1"/>
  <c r="K28" i="100"/>
  <c r="H28" i="100"/>
  <c r="F28" i="100"/>
  <c r="D28" i="100"/>
  <c r="B28" i="100"/>
  <c r="AN27" i="100"/>
  <c r="AD27" i="100"/>
  <c r="S27" i="100"/>
  <c r="AO27" i="100" s="1"/>
  <c r="K27" i="100"/>
  <c r="J27" i="100"/>
  <c r="H27" i="100"/>
  <c r="F27" i="100"/>
  <c r="D27" i="100"/>
  <c r="B27" i="100"/>
  <c r="AN26" i="100"/>
  <c r="J26" i="100" s="1"/>
  <c r="S26" i="100" s="1"/>
  <c r="AO26" i="100" s="1"/>
  <c r="AD26" i="100"/>
  <c r="K26" i="100"/>
  <c r="H26" i="100"/>
  <c r="F26" i="100"/>
  <c r="D26" i="100"/>
  <c r="B26" i="100"/>
  <c r="AD25" i="100"/>
  <c r="AN25" i="100" s="1"/>
  <c r="J25" i="100" s="1"/>
  <c r="S25" i="100" s="1"/>
  <c r="AO25" i="100" s="1"/>
  <c r="K25" i="100"/>
  <c r="H25" i="100"/>
  <c r="F25" i="100"/>
  <c r="D25" i="100"/>
  <c r="B25" i="100"/>
  <c r="AD24" i="100"/>
  <c r="AN24" i="100" s="1"/>
  <c r="J24" i="100" s="1"/>
  <c r="S24" i="100" s="1"/>
  <c r="AO24" i="100" s="1"/>
  <c r="K24" i="100"/>
  <c r="H24" i="100"/>
  <c r="F24" i="100"/>
  <c r="D24" i="100"/>
  <c r="B24" i="100"/>
  <c r="AN23" i="100"/>
  <c r="J23" i="100" s="1"/>
  <c r="S23" i="100" s="1"/>
  <c r="AO23" i="100" s="1"/>
  <c r="K23" i="100"/>
  <c r="H23" i="100"/>
  <c r="F23" i="100"/>
  <c r="D23" i="100"/>
  <c r="B23" i="100"/>
  <c r="AN22" i="100"/>
  <c r="S22" i="100"/>
  <c r="AO22" i="100" s="1"/>
  <c r="K22" i="100"/>
  <c r="J22" i="100"/>
  <c r="H22" i="100"/>
  <c r="F22" i="100"/>
  <c r="D22" i="100"/>
  <c r="B22" i="100"/>
  <c r="AN21" i="100"/>
  <c r="J21" i="100" s="1"/>
  <c r="S21" i="100" s="1"/>
  <c r="AO21" i="100" s="1"/>
  <c r="K21" i="100"/>
  <c r="H21" i="100"/>
  <c r="F21" i="100"/>
  <c r="D21" i="100"/>
  <c r="B21" i="100"/>
  <c r="AN20" i="100"/>
  <c r="J20" i="100" s="1"/>
  <c r="S20" i="100" s="1"/>
  <c r="AO20" i="100" s="1"/>
  <c r="K20" i="100"/>
  <c r="H20" i="100"/>
  <c r="F20" i="100"/>
  <c r="D20" i="100"/>
  <c r="B20" i="100"/>
  <c r="AN19" i="100"/>
  <c r="J19" i="100" s="1"/>
  <c r="S19" i="100" s="1"/>
  <c r="K19" i="100"/>
  <c r="H19" i="100"/>
  <c r="F19" i="100"/>
  <c r="D19" i="100"/>
  <c r="B19" i="100"/>
  <c r="AM15" i="100"/>
  <c r="P15" i="100" s="1"/>
  <c r="R15" i="100" s="1"/>
  <c r="AI15" i="100"/>
  <c r="AJ15" i="100" s="1"/>
  <c r="AF15" i="100" s="1"/>
  <c r="AN15" i="100" s="1"/>
  <c r="N15" i="100"/>
  <c r="O15" i="100" s="1"/>
  <c r="M15" i="100"/>
  <c r="L15" i="100"/>
  <c r="K15" i="100"/>
  <c r="S15" i="100" s="1"/>
  <c r="AO15" i="100" s="1"/>
  <c r="J15" i="100"/>
  <c r="I15" i="100"/>
  <c r="H15" i="100"/>
  <c r="G15" i="100"/>
  <c r="F15" i="100"/>
  <c r="E15" i="100"/>
  <c r="D15" i="100"/>
  <c r="C15" i="100"/>
  <c r="B15" i="100"/>
  <c r="AM14" i="100"/>
  <c r="AJ14" i="100"/>
  <c r="AF14" i="100" s="1"/>
  <c r="AN14" i="100" s="1"/>
  <c r="AI14" i="100"/>
  <c r="P14" i="100"/>
  <c r="R14" i="100" s="1"/>
  <c r="S14" i="100" s="1"/>
  <c r="AO14" i="100" s="1"/>
  <c r="M14" i="100"/>
  <c r="N14" i="100" s="1"/>
  <c r="L14" i="100"/>
  <c r="K14" i="100"/>
  <c r="J14" i="100"/>
  <c r="I14" i="100"/>
  <c r="H14" i="100"/>
  <c r="G14" i="100"/>
  <c r="F14" i="100"/>
  <c r="E14" i="100"/>
  <c r="D14" i="100"/>
  <c r="C14" i="100"/>
  <c r="B14" i="100"/>
  <c r="AM13" i="100"/>
  <c r="P13" i="100" s="1"/>
  <c r="R13" i="100" s="1"/>
  <c r="AI13" i="100"/>
  <c r="AJ13" i="100" s="1"/>
  <c r="AF13" i="100" s="1"/>
  <c r="M13" i="100"/>
  <c r="L13" i="100"/>
  <c r="N13" i="100" s="1"/>
  <c r="O13" i="100" s="1"/>
  <c r="K13" i="100"/>
  <c r="J13" i="100"/>
  <c r="I13" i="100"/>
  <c r="H13" i="100"/>
  <c r="G13" i="100"/>
  <c r="F13" i="100"/>
  <c r="E13" i="100"/>
  <c r="D13" i="100"/>
  <c r="C13" i="100"/>
  <c r="B13" i="100"/>
  <c r="AM12" i="100"/>
  <c r="P12" i="100" s="1"/>
  <c r="R12" i="100" s="1"/>
  <c r="M12" i="100"/>
  <c r="L12" i="100"/>
  <c r="N12" i="100" s="1"/>
  <c r="K12" i="100"/>
  <c r="J12" i="100"/>
  <c r="I12" i="100"/>
  <c r="H12" i="100"/>
  <c r="G12" i="100"/>
  <c r="F12" i="100"/>
  <c r="E12" i="100"/>
  <c r="D12" i="100"/>
  <c r="C12" i="100"/>
  <c r="B12" i="100"/>
  <c r="AM11" i="100"/>
  <c r="P11" i="100" s="1"/>
  <c r="R11" i="100" s="1"/>
  <c r="S11" i="100" s="1"/>
  <c r="AJ11" i="100"/>
  <c r="AF11" i="100" s="1"/>
  <c r="AI11" i="100"/>
  <c r="M11" i="100"/>
  <c r="L11" i="100"/>
  <c r="N11" i="100" s="1"/>
  <c r="K11" i="100"/>
  <c r="J11" i="100"/>
  <c r="I11" i="100"/>
  <c r="H11" i="100"/>
  <c r="G11" i="100"/>
  <c r="F11" i="100"/>
  <c r="E11" i="100"/>
  <c r="D11" i="100"/>
  <c r="C11" i="100"/>
  <c r="B11" i="100"/>
  <c r="AG9" i="100"/>
  <c r="H7" i="100"/>
  <c r="C7" i="100"/>
  <c r="H6" i="100"/>
  <c r="C6" i="100"/>
  <c r="H5" i="100"/>
  <c r="C5" i="100"/>
  <c r="H4" i="100"/>
  <c r="C4" i="100"/>
  <c r="H3" i="100"/>
  <c r="C3" i="100"/>
  <c r="H2" i="100"/>
  <c r="C2" i="100"/>
  <c r="A1" i="100"/>
  <c r="AN75" i="99"/>
  <c r="S68" i="99"/>
  <c r="S67" i="99"/>
  <c r="AN66" i="99"/>
  <c r="AD66" i="99"/>
  <c r="S66" i="99"/>
  <c r="AN65" i="99"/>
  <c r="N62" i="99"/>
  <c r="L62" i="99"/>
  <c r="AN61" i="99"/>
  <c r="J61" i="99" s="1"/>
  <c r="S61" i="99" s="1"/>
  <c r="AO61" i="99" s="1"/>
  <c r="K61" i="99"/>
  <c r="H61" i="99"/>
  <c r="F61" i="99"/>
  <c r="D61" i="99"/>
  <c r="B61" i="99"/>
  <c r="AN60" i="99"/>
  <c r="K60" i="99"/>
  <c r="J60" i="99"/>
  <c r="S60" i="99" s="1"/>
  <c r="AO60" i="99" s="1"/>
  <c r="H60" i="99"/>
  <c r="F60" i="99"/>
  <c r="D60" i="99"/>
  <c r="B60" i="99"/>
  <c r="AN59" i="99"/>
  <c r="K59" i="99"/>
  <c r="J59" i="99"/>
  <c r="S59" i="99" s="1"/>
  <c r="AO59" i="99" s="1"/>
  <c r="H59" i="99"/>
  <c r="F59" i="99"/>
  <c r="D59" i="99"/>
  <c r="B59" i="99"/>
  <c r="AN58" i="99"/>
  <c r="S58" i="99"/>
  <c r="AO58" i="99" s="1"/>
  <c r="K58" i="99"/>
  <c r="J58" i="99"/>
  <c r="H58" i="99"/>
  <c r="F58" i="99"/>
  <c r="D58" i="99"/>
  <c r="B58" i="99"/>
  <c r="AN57" i="99"/>
  <c r="J57" i="99" s="1"/>
  <c r="S57" i="99" s="1"/>
  <c r="AO57" i="99" s="1"/>
  <c r="K57" i="99"/>
  <c r="H57" i="99"/>
  <c r="F57" i="99"/>
  <c r="D57" i="99"/>
  <c r="B57" i="99"/>
  <c r="AN56" i="99"/>
  <c r="J56" i="99" s="1"/>
  <c r="S56" i="99" s="1"/>
  <c r="AO56" i="99" s="1"/>
  <c r="K56" i="99"/>
  <c r="H56" i="99"/>
  <c r="F56" i="99"/>
  <c r="D56" i="99"/>
  <c r="B56" i="99"/>
  <c r="AN55" i="99"/>
  <c r="K55" i="99"/>
  <c r="J55" i="99"/>
  <c r="S55" i="99" s="1"/>
  <c r="AO55" i="99" s="1"/>
  <c r="H55" i="99"/>
  <c r="F55" i="99"/>
  <c r="D55" i="99"/>
  <c r="B55" i="99"/>
  <c r="AN54" i="99"/>
  <c r="AN62" i="99" s="1"/>
  <c r="K54" i="99"/>
  <c r="J54" i="99"/>
  <c r="S54" i="99" s="1"/>
  <c r="H54" i="99"/>
  <c r="F54" i="99"/>
  <c r="D54" i="99"/>
  <c r="B54" i="99"/>
  <c r="AN50" i="99"/>
  <c r="J50" i="99" s="1"/>
  <c r="S50" i="99" s="1"/>
  <c r="AO50" i="99" s="1"/>
  <c r="K50" i="99"/>
  <c r="H50" i="99"/>
  <c r="F50" i="99"/>
  <c r="D50" i="99"/>
  <c r="B50" i="99"/>
  <c r="AN49" i="99"/>
  <c r="J49" i="99" s="1"/>
  <c r="S49" i="99" s="1"/>
  <c r="AO49" i="99" s="1"/>
  <c r="K49" i="99"/>
  <c r="H49" i="99"/>
  <c r="F49" i="99"/>
  <c r="D49" i="99"/>
  <c r="B49" i="99"/>
  <c r="AN48" i="99"/>
  <c r="K48" i="99"/>
  <c r="J48" i="99"/>
  <c r="S48" i="99" s="1"/>
  <c r="AO48" i="99" s="1"/>
  <c r="H48" i="99"/>
  <c r="F48" i="99"/>
  <c r="D48" i="99"/>
  <c r="B48" i="99"/>
  <c r="AN47" i="99"/>
  <c r="K47" i="99"/>
  <c r="J47" i="99"/>
  <c r="S47" i="99" s="1"/>
  <c r="AO47" i="99" s="1"/>
  <c r="H47" i="99"/>
  <c r="F47" i="99"/>
  <c r="D47" i="99"/>
  <c r="B47" i="99"/>
  <c r="AN46" i="99"/>
  <c r="J46" i="99" s="1"/>
  <c r="S46" i="99" s="1"/>
  <c r="AO46" i="99" s="1"/>
  <c r="K46" i="99"/>
  <c r="H46" i="99"/>
  <c r="F46" i="99"/>
  <c r="D46" i="99"/>
  <c r="B46" i="99"/>
  <c r="AN45" i="99"/>
  <c r="AH45" i="99"/>
  <c r="K45" i="99"/>
  <c r="J45" i="99"/>
  <c r="S45" i="99" s="1"/>
  <c r="AO45" i="99" s="1"/>
  <c r="H45" i="99"/>
  <c r="F45" i="99"/>
  <c r="D45" i="99"/>
  <c r="B45" i="99"/>
  <c r="AH44" i="99"/>
  <c r="AD44" i="99" s="1"/>
  <c r="AN44" i="99" s="1"/>
  <c r="J44" i="99" s="1"/>
  <c r="S44" i="99" s="1"/>
  <c r="AO44" i="99" s="1"/>
  <c r="K44" i="99"/>
  <c r="H44" i="99"/>
  <c r="F44" i="99"/>
  <c r="D44" i="99"/>
  <c r="B44" i="99"/>
  <c r="AH43" i="99"/>
  <c r="AD43" i="99" s="1"/>
  <c r="AN43" i="99" s="1"/>
  <c r="K43" i="99"/>
  <c r="H43" i="99"/>
  <c r="F43" i="99"/>
  <c r="D43" i="99"/>
  <c r="B43" i="99"/>
  <c r="AN39" i="99"/>
  <c r="J39" i="99" s="1"/>
  <c r="S39" i="99" s="1"/>
  <c r="AO39" i="99" s="1"/>
  <c r="AD39" i="99"/>
  <c r="K39" i="99"/>
  <c r="H39" i="99"/>
  <c r="F39" i="99"/>
  <c r="D39" i="99"/>
  <c r="B39" i="99"/>
  <c r="AN38" i="99"/>
  <c r="J38" i="99" s="1"/>
  <c r="S38" i="99" s="1"/>
  <c r="AO38" i="99" s="1"/>
  <c r="AD38" i="99"/>
  <c r="K38" i="99"/>
  <c r="H38" i="99"/>
  <c r="F38" i="99"/>
  <c r="D38" i="99"/>
  <c r="B38" i="99"/>
  <c r="AN37" i="99"/>
  <c r="K37" i="99"/>
  <c r="J37" i="99"/>
  <c r="S37" i="99" s="1"/>
  <c r="AO37" i="99" s="1"/>
  <c r="H37" i="99"/>
  <c r="F37" i="99"/>
  <c r="D37" i="99"/>
  <c r="B37" i="99"/>
  <c r="AN36" i="99"/>
  <c r="J36" i="99" s="1"/>
  <c r="S36" i="99" s="1"/>
  <c r="AO36" i="99" s="1"/>
  <c r="AD36" i="99"/>
  <c r="K36" i="99"/>
  <c r="H36" i="99"/>
  <c r="F36" i="99"/>
  <c r="D36" i="99"/>
  <c r="B36" i="99"/>
  <c r="AN35" i="99"/>
  <c r="J35" i="99" s="1"/>
  <c r="S35" i="99" s="1"/>
  <c r="AO35" i="99" s="1"/>
  <c r="K35" i="99"/>
  <c r="H35" i="99"/>
  <c r="F35" i="99"/>
  <c r="D35" i="99"/>
  <c r="B35" i="99"/>
  <c r="AN34" i="99"/>
  <c r="J34" i="99" s="1"/>
  <c r="S34" i="99" s="1"/>
  <c r="AO34" i="99" s="1"/>
  <c r="K34" i="99"/>
  <c r="H34" i="99"/>
  <c r="F34" i="99"/>
  <c r="D34" i="99"/>
  <c r="B34" i="99"/>
  <c r="AD33" i="99"/>
  <c r="AN33" i="99" s="1"/>
  <c r="J33" i="99" s="1"/>
  <c r="S33" i="99" s="1"/>
  <c r="AO33" i="99" s="1"/>
  <c r="K33" i="99"/>
  <c r="H33" i="99"/>
  <c r="F33" i="99"/>
  <c r="D33" i="99"/>
  <c r="B33" i="99"/>
  <c r="AD32" i="99"/>
  <c r="AN32" i="99" s="1"/>
  <c r="J32" i="99" s="1"/>
  <c r="S32" i="99" s="1"/>
  <c r="AO32" i="99" s="1"/>
  <c r="K32" i="99"/>
  <c r="H32" i="99"/>
  <c r="F32" i="99"/>
  <c r="D32" i="99"/>
  <c r="B32" i="99"/>
  <c r="AN31" i="99"/>
  <c r="J31" i="99" s="1"/>
  <c r="S31" i="99" s="1"/>
  <c r="AO31" i="99" s="1"/>
  <c r="AD31" i="99"/>
  <c r="K31" i="99"/>
  <c r="H31" i="99"/>
  <c r="F31" i="99"/>
  <c r="D31" i="99"/>
  <c r="B31" i="99"/>
  <c r="AN30" i="99"/>
  <c r="J30" i="99" s="1"/>
  <c r="S30" i="99" s="1"/>
  <c r="AO30" i="99" s="1"/>
  <c r="AD30" i="99"/>
  <c r="K30" i="99"/>
  <c r="H30" i="99"/>
  <c r="F30" i="99"/>
  <c r="D30" i="99"/>
  <c r="B30" i="99"/>
  <c r="AD29" i="99"/>
  <c r="AN29" i="99" s="1"/>
  <c r="J29" i="99" s="1"/>
  <c r="S29" i="99" s="1"/>
  <c r="AO29" i="99" s="1"/>
  <c r="K29" i="99"/>
  <c r="H29" i="99"/>
  <c r="F29" i="99"/>
  <c r="D29" i="99"/>
  <c r="B29" i="99"/>
  <c r="AD28" i="99"/>
  <c r="AN28" i="99" s="1"/>
  <c r="J28" i="99" s="1"/>
  <c r="S28" i="99" s="1"/>
  <c r="AO28" i="99" s="1"/>
  <c r="K28" i="99"/>
  <c r="H28" i="99"/>
  <c r="F28" i="99"/>
  <c r="D28" i="99"/>
  <c r="B28" i="99"/>
  <c r="AN27" i="99"/>
  <c r="J27" i="99" s="1"/>
  <c r="S27" i="99" s="1"/>
  <c r="AO27" i="99" s="1"/>
  <c r="AD27" i="99"/>
  <c r="K27" i="99"/>
  <c r="H27" i="99"/>
  <c r="F27" i="99"/>
  <c r="D27" i="99"/>
  <c r="B27" i="99"/>
  <c r="AN26" i="99"/>
  <c r="J26" i="99" s="1"/>
  <c r="S26" i="99" s="1"/>
  <c r="AO26" i="99" s="1"/>
  <c r="AD26" i="99"/>
  <c r="K26" i="99"/>
  <c r="H26" i="99"/>
  <c r="F26" i="99"/>
  <c r="D26" i="99"/>
  <c r="B26" i="99"/>
  <c r="AD25" i="99"/>
  <c r="AN25" i="99" s="1"/>
  <c r="J25" i="99" s="1"/>
  <c r="S25" i="99" s="1"/>
  <c r="AO25" i="99" s="1"/>
  <c r="K25" i="99"/>
  <c r="H25" i="99"/>
  <c r="F25" i="99"/>
  <c r="D25" i="99"/>
  <c r="B25" i="99"/>
  <c r="AD24" i="99"/>
  <c r="AN24" i="99" s="1"/>
  <c r="J24" i="99" s="1"/>
  <c r="S24" i="99" s="1"/>
  <c r="AO24" i="99" s="1"/>
  <c r="K24" i="99"/>
  <c r="H24" i="99"/>
  <c r="F24" i="99"/>
  <c r="D24" i="99"/>
  <c r="B24" i="99"/>
  <c r="AN23" i="99"/>
  <c r="K23" i="99"/>
  <c r="J23" i="99"/>
  <c r="S23" i="99" s="1"/>
  <c r="AO23" i="99" s="1"/>
  <c r="H23" i="99"/>
  <c r="F23" i="99"/>
  <c r="D23" i="99"/>
  <c r="B23" i="99"/>
  <c r="AN22" i="99"/>
  <c r="J22" i="99" s="1"/>
  <c r="S22" i="99" s="1"/>
  <c r="AO22" i="99" s="1"/>
  <c r="K22" i="99"/>
  <c r="H22" i="99"/>
  <c r="F22" i="99"/>
  <c r="D22" i="99"/>
  <c r="B22" i="99"/>
  <c r="AN21" i="99"/>
  <c r="J21" i="99" s="1"/>
  <c r="S21" i="99" s="1"/>
  <c r="AO21" i="99" s="1"/>
  <c r="K21" i="99"/>
  <c r="H21" i="99"/>
  <c r="F21" i="99"/>
  <c r="D21" i="99"/>
  <c r="B21" i="99"/>
  <c r="AN20" i="99"/>
  <c r="J20" i="99" s="1"/>
  <c r="S20" i="99" s="1"/>
  <c r="AO20" i="99" s="1"/>
  <c r="K20" i="99"/>
  <c r="H20" i="99"/>
  <c r="F20" i="99"/>
  <c r="D20" i="99"/>
  <c r="B20" i="99"/>
  <c r="AN19" i="99"/>
  <c r="K19" i="99"/>
  <c r="J19" i="99"/>
  <c r="S19" i="99" s="1"/>
  <c r="H19" i="99"/>
  <c r="F19" i="99"/>
  <c r="D19" i="99"/>
  <c r="B19" i="99"/>
  <c r="AM15" i="99"/>
  <c r="AI15" i="99"/>
  <c r="AJ15" i="99" s="1"/>
  <c r="AF15" i="99" s="1"/>
  <c r="AN15" i="99" s="1"/>
  <c r="R15" i="99"/>
  <c r="P15" i="99"/>
  <c r="M15" i="99"/>
  <c r="L15" i="99"/>
  <c r="N15" i="99" s="1"/>
  <c r="K15" i="99"/>
  <c r="S15" i="99" s="1"/>
  <c r="AO15" i="99" s="1"/>
  <c r="J15" i="99"/>
  <c r="I15" i="99"/>
  <c r="H15" i="99"/>
  <c r="G15" i="99"/>
  <c r="F15" i="99"/>
  <c r="E15" i="99"/>
  <c r="D15" i="99"/>
  <c r="C15" i="99"/>
  <c r="B15" i="99"/>
  <c r="AM14" i="99"/>
  <c r="AI14" i="99"/>
  <c r="AJ14" i="99" s="1"/>
  <c r="AF14" i="99" s="1"/>
  <c r="AN14" i="99" s="1"/>
  <c r="P14" i="99"/>
  <c r="R14" i="99" s="1"/>
  <c r="M14" i="99"/>
  <c r="L14" i="99"/>
  <c r="N14" i="99" s="1"/>
  <c r="O14" i="99" s="1"/>
  <c r="K14" i="99"/>
  <c r="J14" i="99"/>
  <c r="I14" i="99"/>
  <c r="H14" i="99"/>
  <c r="G14" i="99"/>
  <c r="F14" i="99"/>
  <c r="E14" i="99"/>
  <c r="D14" i="99"/>
  <c r="C14" i="99"/>
  <c r="B14" i="99"/>
  <c r="AM13" i="99"/>
  <c r="P13" i="99" s="1"/>
  <c r="R13" i="99" s="1"/>
  <c r="AI13" i="99"/>
  <c r="AJ13" i="99" s="1"/>
  <c r="AF13" i="99" s="1"/>
  <c r="M13" i="99"/>
  <c r="L13" i="99"/>
  <c r="N13" i="99" s="1"/>
  <c r="K13" i="99"/>
  <c r="J13" i="99"/>
  <c r="I13" i="99"/>
  <c r="H13" i="99"/>
  <c r="G13" i="99"/>
  <c r="F13" i="99"/>
  <c r="E13" i="99"/>
  <c r="D13" i="99"/>
  <c r="C13" i="99"/>
  <c r="B13" i="99"/>
  <c r="AM12" i="99"/>
  <c r="P12" i="99" s="1"/>
  <c r="R12" i="99" s="1"/>
  <c r="S12" i="99" s="1"/>
  <c r="M12" i="99"/>
  <c r="L12" i="99"/>
  <c r="N12" i="99" s="1"/>
  <c r="K12" i="99"/>
  <c r="J12" i="99"/>
  <c r="I12" i="99"/>
  <c r="H12" i="99"/>
  <c r="G12" i="99"/>
  <c r="F12" i="99"/>
  <c r="E12" i="99"/>
  <c r="D12" i="99"/>
  <c r="C12" i="99"/>
  <c r="B12" i="99"/>
  <c r="AM11" i="99"/>
  <c r="P11" i="99" s="1"/>
  <c r="R11" i="99" s="1"/>
  <c r="AJ11" i="99"/>
  <c r="AI11" i="99"/>
  <c r="M11" i="99"/>
  <c r="L11" i="99"/>
  <c r="N11" i="99" s="1"/>
  <c r="K11" i="99"/>
  <c r="J11" i="99"/>
  <c r="I11" i="99"/>
  <c r="H11" i="99"/>
  <c r="G11" i="99"/>
  <c r="F11" i="99"/>
  <c r="E11" i="99"/>
  <c r="D11" i="99"/>
  <c r="C11" i="99"/>
  <c r="B11" i="99"/>
  <c r="AG9" i="99"/>
  <c r="H7" i="99"/>
  <c r="C7" i="99"/>
  <c r="H6" i="99"/>
  <c r="C6" i="99"/>
  <c r="H5" i="99"/>
  <c r="C5" i="99"/>
  <c r="H4" i="99"/>
  <c r="C4" i="99"/>
  <c r="H3" i="99"/>
  <c r="C3" i="99"/>
  <c r="H2" i="99"/>
  <c r="C2" i="99"/>
  <c r="A1" i="99"/>
  <c r="AN75" i="98"/>
  <c r="S68" i="98"/>
  <c r="S67" i="98"/>
  <c r="AD66" i="98"/>
  <c r="AN66" i="98" s="1"/>
  <c r="S66" i="98"/>
  <c r="AN65" i="98"/>
  <c r="J65" i="98"/>
  <c r="S65" i="98" s="1"/>
  <c r="N62" i="98"/>
  <c r="L62" i="98"/>
  <c r="AN61" i="98"/>
  <c r="J61" i="98" s="1"/>
  <c r="S61" i="98" s="1"/>
  <c r="AO61" i="98" s="1"/>
  <c r="K61" i="98"/>
  <c r="H61" i="98"/>
  <c r="F61" i="98"/>
  <c r="D61" i="98"/>
  <c r="B61" i="98"/>
  <c r="AN60" i="98"/>
  <c r="K60" i="98"/>
  <c r="J60" i="98"/>
  <c r="S60" i="98" s="1"/>
  <c r="AO60" i="98" s="1"/>
  <c r="H60" i="98"/>
  <c r="F60" i="98"/>
  <c r="D60" i="98"/>
  <c r="B60" i="98"/>
  <c r="AN59" i="98"/>
  <c r="J59" i="98" s="1"/>
  <c r="S59" i="98" s="1"/>
  <c r="AO59" i="98" s="1"/>
  <c r="K59" i="98"/>
  <c r="H59" i="98"/>
  <c r="F59" i="98"/>
  <c r="D59" i="98"/>
  <c r="B59" i="98"/>
  <c r="AN58" i="98"/>
  <c r="S58" i="98"/>
  <c r="AO58" i="98" s="1"/>
  <c r="K58" i="98"/>
  <c r="J58" i="98"/>
  <c r="H58" i="98"/>
  <c r="F58" i="98"/>
  <c r="D58" i="98"/>
  <c r="B58" i="98"/>
  <c r="AN57" i="98"/>
  <c r="J57" i="98" s="1"/>
  <c r="S57" i="98" s="1"/>
  <c r="AO57" i="98" s="1"/>
  <c r="K57" i="98"/>
  <c r="H57" i="98"/>
  <c r="F57" i="98"/>
  <c r="D57" i="98"/>
  <c r="B57" i="98"/>
  <c r="AN56" i="98"/>
  <c r="J56" i="98" s="1"/>
  <c r="S56" i="98" s="1"/>
  <c r="AO56" i="98" s="1"/>
  <c r="K56" i="98"/>
  <c r="H56" i="98"/>
  <c r="F56" i="98"/>
  <c r="D56" i="98"/>
  <c r="B56" i="98"/>
  <c r="AN55" i="98"/>
  <c r="J55" i="98" s="1"/>
  <c r="S55" i="98" s="1"/>
  <c r="AO55" i="98" s="1"/>
  <c r="K55" i="98"/>
  <c r="H55" i="98"/>
  <c r="F55" i="98"/>
  <c r="D55" i="98"/>
  <c r="B55" i="98"/>
  <c r="AN54" i="98"/>
  <c r="AN62" i="98" s="1"/>
  <c r="K54" i="98"/>
  <c r="J54" i="98"/>
  <c r="S54" i="98" s="1"/>
  <c r="H54" i="98"/>
  <c r="F54" i="98"/>
  <c r="D54" i="98"/>
  <c r="B54" i="98"/>
  <c r="AN50" i="98"/>
  <c r="J50" i="98" s="1"/>
  <c r="S50" i="98" s="1"/>
  <c r="AO50" i="98" s="1"/>
  <c r="K50" i="98"/>
  <c r="H50" i="98"/>
  <c r="F50" i="98"/>
  <c r="D50" i="98"/>
  <c r="B50" i="98"/>
  <c r="AN49" i="98"/>
  <c r="J49" i="98" s="1"/>
  <c r="S49" i="98" s="1"/>
  <c r="AO49" i="98" s="1"/>
  <c r="K49" i="98"/>
  <c r="H49" i="98"/>
  <c r="F49" i="98"/>
  <c r="D49" i="98"/>
  <c r="B49" i="98"/>
  <c r="AN48" i="98"/>
  <c r="J48" i="98" s="1"/>
  <c r="S48" i="98" s="1"/>
  <c r="AO48" i="98" s="1"/>
  <c r="K48" i="98"/>
  <c r="H48" i="98"/>
  <c r="F48" i="98"/>
  <c r="D48" i="98"/>
  <c r="B48" i="98"/>
  <c r="AN47" i="98"/>
  <c r="K47" i="98"/>
  <c r="J47" i="98"/>
  <c r="S47" i="98" s="1"/>
  <c r="AO47" i="98" s="1"/>
  <c r="H47" i="98"/>
  <c r="F47" i="98"/>
  <c r="D47" i="98"/>
  <c r="B47" i="98"/>
  <c r="AN46" i="98"/>
  <c r="J46" i="98" s="1"/>
  <c r="S46" i="98" s="1"/>
  <c r="AO46" i="98" s="1"/>
  <c r="K46" i="98"/>
  <c r="H46" i="98"/>
  <c r="F46" i="98"/>
  <c r="D46" i="98"/>
  <c r="B46" i="98"/>
  <c r="AN45" i="98"/>
  <c r="AH45" i="98"/>
  <c r="K45" i="98"/>
  <c r="J45" i="98"/>
  <c r="S45" i="98" s="1"/>
  <c r="AO45" i="98" s="1"/>
  <c r="H45" i="98"/>
  <c r="F45" i="98"/>
  <c r="D45" i="98"/>
  <c r="B45" i="98"/>
  <c r="AH44" i="98"/>
  <c r="AD44" i="98" s="1"/>
  <c r="AN44" i="98" s="1"/>
  <c r="J44" i="98" s="1"/>
  <c r="S44" i="98" s="1"/>
  <c r="AO44" i="98" s="1"/>
  <c r="K44" i="98"/>
  <c r="H44" i="98"/>
  <c r="F44" i="98"/>
  <c r="D44" i="98"/>
  <c r="B44" i="98"/>
  <c r="AH43" i="98"/>
  <c r="AD43" i="98" s="1"/>
  <c r="AN43" i="98" s="1"/>
  <c r="K43" i="98"/>
  <c r="H43" i="98"/>
  <c r="F43" i="98"/>
  <c r="D43" i="98"/>
  <c r="B43" i="98"/>
  <c r="AN39" i="98"/>
  <c r="J39" i="98" s="1"/>
  <c r="S39" i="98" s="1"/>
  <c r="AO39" i="98" s="1"/>
  <c r="AD39" i="98"/>
  <c r="K39" i="98"/>
  <c r="H39" i="98"/>
  <c r="F39" i="98"/>
  <c r="D39" i="98"/>
  <c r="B39" i="98"/>
  <c r="AN38" i="98"/>
  <c r="J38" i="98" s="1"/>
  <c r="S38" i="98" s="1"/>
  <c r="AO38" i="98" s="1"/>
  <c r="AD38" i="98"/>
  <c r="K38" i="98"/>
  <c r="H38" i="98"/>
  <c r="F38" i="98"/>
  <c r="D38" i="98"/>
  <c r="B38" i="98"/>
  <c r="AN37" i="98"/>
  <c r="K37" i="98"/>
  <c r="J37" i="98"/>
  <c r="S37" i="98" s="1"/>
  <c r="AO37" i="98" s="1"/>
  <c r="H37" i="98"/>
  <c r="F37" i="98"/>
  <c r="D37" i="98"/>
  <c r="B37" i="98"/>
  <c r="AN36" i="98"/>
  <c r="J36" i="98" s="1"/>
  <c r="S36" i="98" s="1"/>
  <c r="AO36" i="98" s="1"/>
  <c r="AD36" i="98"/>
  <c r="K36" i="98"/>
  <c r="H36" i="98"/>
  <c r="F36" i="98"/>
  <c r="D36" i="98"/>
  <c r="B36" i="98"/>
  <c r="AN35" i="98"/>
  <c r="J35" i="98" s="1"/>
  <c r="S35" i="98" s="1"/>
  <c r="AO35" i="98" s="1"/>
  <c r="K35" i="98"/>
  <c r="H35" i="98"/>
  <c r="F35" i="98"/>
  <c r="D35" i="98"/>
  <c r="B35" i="98"/>
  <c r="AN34" i="98"/>
  <c r="J34" i="98" s="1"/>
  <c r="S34" i="98" s="1"/>
  <c r="AO34" i="98" s="1"/>
  <c r="K34" i="98"/>
  <c r="H34" i="98"/>
  <c r="F34" i="98"/>
  <c r="D34" i="98"/>
  <c r="B34" i="98"/>
  <c r="AD33" i="98"/>
  <c r="AN33" i="98" s="1"/>
  <c r="J33" i="98" s="1"/>
  <c r="S33" i="98" s="1"/>
  <c r="AO33" i="98" s="1"/>
  <c r="K33" i="98"/>
  <c r="H33" i="98"/>
  <c r="F33" i="98"/>
  <c r="D33" i="98"/>
  <c r="B33" i="98"/>
  <c r="AD32" i="98"/>
  <c r="AN32" i="98" s="1"/>
  <c r="J32" i="98" s="1"/>
  <c r="S32" i="98" s="1"/>
  <c r="AO32" i="98" s="1"/>
  <c r="K32" i="98"/>
  <c r="H32" i="98"/>
  <c r="F32" i="98"/>
  <c r="D32" i="98"/>
  <c r="B32" i="98"/>
  <c r="AN31" i="98"/>
  <c r="J31" i="98" s="1"/>
  <c r="S31" i="98" s="1"/>
  <c r="AO31" i="98" s="1"/>
  <c r="AD31" i="98"/>
  <c r="K31" i="98"/>
  <c r="H31" i="98"/>
  <c r="F31" i="98"/>
  <c r="D31" i="98"/>
  <c r="B31" i="98"/>
  <c r="AN30" i="98"/>
  <c r="J30" i="98" s="1"/>
  <c r="S30" i="98" s="1"/>
  <c r="AO30" i="98" s="1"/>
  <c r="AD30" i="98"/>
  <c r="K30" i="98"/>
  <c r="H30" i="98"/>
  <c r="F30" i="98"/>
  <c r="D30" i="98"/>
  <c r="B30" i="98"/>
  <c r="AN29" i="98"/>
  <c r="AD29" i="98"/>
  <c r="K29" i="98"/>
  <c r="J29" i="98"/>
  <c r="S29" i="98" s="1"/>
  <c r="AO29" i="98" s="1"/>
  <c r="H29" i="98"/>
  <c r="F29" i="98"/>
  <c r="D29" i="98"/>
  <c r="B29" i="98"/>
  <c r="AD28" i="98"/>
  <c r="AN28" i="98" s="1"/>
  <c r="J28" i="98" s="1"/>
  <c r="S28" i="98" s="1"/>
  <c r="AO28" i="98" s="1"/>
  <c r="K28" i="98"/>
  <c r="H28" i="98"/>
  <c r="F28" i="98"/>
  <c r="D28" i="98"/>
  <c r="B28" i="98"/>
  <c r="AN27" i="98"/>
  <c r="J27" i="98" s="1"/>
  <c r="S27" i="98" s="1"/>
  <c r="AO27" i="98" s="1"/>
  <c r="AD27" i="98"/>
  <c r="K27" i="98"/>
  <c r="H27" i="98"/>
  <c r="F27" i="98"/>
  <c r="D27" i="98"/>
  <c r="B27" i="98"/>
  <c r="AN26" i="98"/>
  <c r="J26" i="98" s="1"/>
  <c r="S26" i="98" s="1"/>
  <c r="AO26" i="98" s="1"/>
  <c r="AD26" i="98"/>
  <c r="K26" i="98"/>
  <c r="H26" i="98"/>
  <c r="F26" i="98"/>
  <c r="D26" i="98"/>
  <c r="B26" i="98"/>
  <c r="AN25" i="98"/>
  <c r="AD25" i="98"/>
  <c r="K25" i="98"/>
  <c r="J25" i="98"/>
  <c r="S25" i="98" s="1"/>
  <c r="AO25" i="98" s="1"/>
  <c r="H25" i="98"/>
  <c r="F25" i="98"/>
  <c r="D25" i="98"/>
  <c r="B25" i="98"/>
  <c r="AD24" i="98"/>
  <c r="AN24" i="98" s="1"/>
  <c r="J24" i="98" s="1"/>
  <c r="S24" i="98" s="1"/>
  <c r="AO24" i="98" s="1"/>
  <c r="K24" i="98"/>
  <c r="H24" i="98"/>
  <c r="F24" i="98"/>
  <c r="D24" i="98"/>
  <c r="B24" i="98"/>
  <c r="AN23" i="98"/>
  <c r="J23" i="98" s="1"/>
  <c r="S23" i="98" s="1"/>
  <c r="AO23" i="98" s="1"/>
  <c r="K23" i="98"/>
  <c r="H23" i="98"/>
  <c r="F23" i="98"/>
  <c r="D23" i="98"/>
  <c r="B23" i="98"/>
  <c r="AN22" i="98"/>
  <c r="S22" i="98"/>
  <c r="AO22" i="98" s="1"/>
  <c r="K22" i="98"/>
  <c r="J22" i="98"/>
  <c r="H22" i="98"/>
  <c r="F22" i="98"/>
  <c r="D22" i="98"/>
  <c r="B22" i="98"/>
  <c r="AN21" i="98"/>
  <c r="J21" i="98" s="1"/>
  <c r="S21" i="98" s="1"/>
  <c r="AO21" i="98" s="1"/>
  <c r="K21" i="98"/>
  <c r="H21" i="98"/>
  <c r="F21" i="98"/>
  <c r="D21" i="98"/>
  <c r="B21" i="98"/>
  <c r="AN20" i="98"/>
  <c r="J20" i="98" s="1"/>
  <c r="S20" i="98" s="1"/>
  <c r="AO20" i="98" s="1"/>
  <c r="K20" i="98"/>
  <c r="H20" i="98"/>
  <c r="F20" i="98"/>
  <c r="D20" i="98"/>
  <c r="B20" i="98"/>
  <c r="AN19" i="98"/>
  <c r="J19" i="98" s="1"/>
  <c r="S19" i="98" s="1"/>
  <c r="K19" i="98"/>
  <c r="H19" i="98"/>
  <c r="F19" i="98"/>
  <c r="D19" i="98"/>
  <c r="B19" i="98"/>
  <c r="AM15" i="98"/>
  <c r="P15" i="98" s="1"/>
  <c r="R15" i="98" s="1"/>
  <c r="AI15" i="98"/>
  <c r="AJ15" i="98" s="1"/>
  <c r="AF15" i="98" s="1"/>
  <c r="AN15" i="98" s="1"/>
  <c r="M15" i="98"/>
  <c r="L15" i="98"/>
  <c r="N15" i="98" s="1"/>
  <c r="K15" i="98"/>
  <c r="S15" i="98" s="1"/>
  <c r="AO15" i="98" s="1"/>
  <c r="J15" i="98"/>
  <c r="I15" i="98"/>
  <c r="H15" i="98"/>
  <c r="G15" i="98"/>
  <c r="F15" i="98"/>
  <c r="E15" i="98"/>
  <c r="D15" i="98"/>
  <c r="C15" i="98"/>
  <c r="B15" i="98"/>
  <c r="AM14" i="98"/>
  <c r="AI14" i="98"/>
  <c r="AJ14" i="98" s="1"/>
  <c r="AF14" i="98" s="1"/>
  <c r="AN14" i="98" s="1"/>
  <c r="P14" i="98"/>
  <c r="R14" i="98" s="1"/>
  <c r="S14" i="98" s="1"/>
  <c r="M14" i="98"/>
  <c r="L14" i="98"/>
  <c r="N14" i="98" s="1"/>
  <c r="K14" i="98"/>
  <c r="J14" i="98"/>
  <c r="I14" i="98"/>
  <c r="H14" i="98"/>
  <c r="G14" i="98"/>
  <c r="F14" i="98"/>
  <c r="E14" i="98"/>
  <c r="D14" i="98"/>
  <c r="C14" i="98"/>
  <c r="B14" i="98"/>
  <c r="AM13" i="98"/>
  <c r="P13" i="98" s="1"/>
  <c r="R13" i="98" s="1"/>
  <c r="AI13" i="98"/>
  <c r="AJ13" i="98" s="1"/>
  <c r="AF13" i="98" s="1"/>
  <c r="M13" i="98"/>
  <c r="L13" i="98"/>
  <c r="N13" i="98" s="1"/>
  <c r="K13" i="98"/>
  <c r="J13" i="98"/>
  <c r="I13" i="98"/>
  <c r="H13" i="98"/>
  <c r="G13" i="98"/>
  <c r="F13" i="98"/>
  <c r="E13" i="98"/>
  <c r="D13" i="98"/>
  <c r="C13" i="98"/>
  <c r="B13" i="98"/>
  <c r="AM12" i="98"/>
  <c r="P12" i="98" s="1"/>
  <c r="R12" i="98" s="1"/>
  <c r="M12" i="98"/>
  <c r="L12" i="98"/>
  <c r="N12" i="98" s="1"/>
  <c r="K12" i="98"/>
  <c r="J12" i="98"/>
  <c r="I12" i="98"/>
  <c r="H12" i="98"/>
  <c r="G12" i="98"/>
  <c r="F12" i="98"/>
  <c r="E12" i="98"/>
  <c r="D12" i="98"/>
  <c r="C12" i="98"/>
  <c r="B12" i="98"/>
  <c r="AM11" i="98"/>
  <c r="P11" i="98" s="1"/>
  <c r="R11" i="98" s="1"/>
  <c r="AJ11" i="98"/>
  <c r="AF11" i="98" s="1"/>
  <c r="AI11" i="98"/>
  <c r="M11" i="98"/>
  <c r="L11" i="98"/>
  <c r="N11" i="98" s="1"/>
  <c r="K11" i="98"/>
  <c r="J11" i="98"/>
  <c r="I11" i="98"/>
  <c r="H11" i="98"/>
  <c r="G11" i="98"/>
  <c r="F11" i="98"/>
  <c r="E11" i="98"/>
  <c r="D11" i="98"/>
  <c r="C11" i="98"/>
  <c r="B11" i="98"/>
  <c r="AG9" i="98"/>
  <c r="H7" i="98"/>
  <c r="C7" i="98"/>
  <c r="H6" i="98"/>
  <c r="C6" i="98"/>
  <c r="H5" i="98"/>
  <c r="C5" i="98"/>
  <c r="H4" i="98"/>
  <c r="C4" i="98"/>
  <c r="H3" i="98"/>
  <c r="C3" i="98"/>
  <c r="H2" i="98"/>
  <c r="C2" i="98"/>
  <c r="A1" i="98"/>
  <c r="AN75" i="97"/>
  <c r="S68" i="97"/>
  <c r="S67" i="97"/>
  <c r="AD66" i="97"/>
  <c r="AN66" i="97" s="1"/>
  <c r="S66" i="97"/>
  <c r="AN65" i="97"/>
  <c r="N62" i="97"/>
  <c r="L62" i="97"/>
  <c r="AN61" i="97"/>
  <c r="K61" i="97"/>
  <c r="J61" i="97"/>
  <c r="S61" i="97" s="1"/>
  <c r="AO61" i="97" s="1"/>
  <c r="H61" i="97"/>
  <c r="F61" i="97"/>
  <c r="D61" i="97"/>
  <c r="B61" i="97"/>
  <c r="AN60" i="97"/>
  <c r="K60" i="97"/>
  <c r="J60" i="97"/>
  <c r="S60" i="97" s="1"/>
  <c r="AO60" i="97" s="1"/>
  <c r="H60" i="97"/>
  <c r="F60" i="97"/>
  <c r="D60" i="97"/>
  <c r="B60" i="97"/>
  <c r="AN59" i="97"/>
  <c r="J59" i="97" s="1"/>
  <c r="S59" i="97" s="1"/>
  <c r="AO59" i="97" s="1"/>
  <c r="K59" i="97"/>
  <c r="H59" i="97"/>
  <c r="F59" i="97"/>
  <c r="D59" i="97"/>
  <c r="B59" i="97"/>
  <c r="AN58" i="97"/>
  <c r="S58" i="97"/>
  <c r="AO58" i="97" s="1"/>
  <c r="K58" i="97"/>
  <c r="J58" i="97"/>
  <c r="H58" i="97"/>
  <c r="F58" i="97"/>
  <c r="D58" i="97"/>
  <c r="B58" i="97"/>
  <c r="AN57" i="97"/>
  <c r="J57" i="97" s="1"/>
  <c r="S57" i="97" s="1"/>
  <c r="AO57" i="97" s="1"/>
  <c r="K57" i="97"/>
  <c r="H57" i="97"/>
  <c r="F57" i="97"/>
  <c r="D57" i="97"/>
  <c r="B57" i="97"/>
  <c r="AO56" i="97"/>
  <c r="AN56" i="97"/>
  <c r="S56" i="97"/>
  <c r="K56" i="97"/>
  <c r="J56" i="97"/>
  <c r="H56" i="97"/>
  <c r="F56" i="97"/>
  <c r="D56" i="97"/>
  <c r="B56" i="97"/>
  <c r="AN55" i="97"/>
  <c r="J55" i="97" s="1"/>
  <c r="S55" i="97" s="1"/>
  <c r="AO55" i="97" s="1"/>
  <c r="K55" i="97"/>
  <c r="H55" i="97"/>
  <c r="F55" i="97"/>
  <c r="D55" i="97"/>
  <c r="B55" i="97"/>
  <c r="AN54" i="97"/>
  <c r="AN62" i="97" s="1"/>
  <c r="K54" i="97"/>
  <c r="J54" i="97"/>
  <c r="S54" i="97" s="1"/>
  <c r="H54" i="97"/>
  <c r="F54" i="97"/>
  <c r="D54" i="97"/>
  <c r="B54" i="97"/>
  <c r="AN50" i="97"/>
  <c r="J50" i="97" s="1"/>
  <c r="S50" i="97" s="1"/>
  <c r="AO50" i="97" s="1"/>
  <c r="K50" i="97"/>
  <c r="H50" i="97"/>
  <c r="F50" i="97"/>
  <c r="D50" i="97"/>
  <c r="B50" i="97"/>
  <c r="AO49" i="97"/>
  <c r="AN49" i="97"/>
  <c r="S49" i="97"/>
  <c r="K49" i="97"/>
  <c r="J49" i="97"/>
  <c r="H49" i="97"/>
  <c r="F49" i="97"/>
  <c r="D49" i="97"/>
  <c r="B49" i="97"/>
  <c r="AN48" i="97"/>
  <c r="J48" i="97" s="1"/>
  <c r="S48" i="97" s="1"/>
  <c r="AO48" i="97" s="1"/>
  <c r="K48" i="97"/>
  <c r="H48" i="97"/>
  <c r="F48" i="97"/>
  <c r="D48" i="97"/>
  <c r="B48" i="97"/>
  <c r="AN47" i="97"/>
  <c r="K47" i="97"/>
  <c r="J47" i="97"/>
  <c r="S47" i="97" s="1"/>
  <c r="AO47" i="97" s="1"/>
  <c r="H47" i="97"/>
  <c r="F47" i="97"/>
  <c r="D47" i="97"/>
  <c r="B47" i="97"/>
  <c r="AN46" i="97"/>
  <c r="J46" i="97" s="1"/>
  <c r="S46" i="97" s="1"/>
  <c r="AO46" i="97" s="1"/>
  <c r="K46" i="97"/>
  <c r="H46" i="97"/>
  <c r="F46" i="97"/>
  <c r="D46" i="97"/>
  <c r="B46" i="97"/>
  <c r="AN45" i="97"/>
  <c r="AH45" i="97"/>
  <c r="K45" i="97"/>
  <c r="J45" i="97"/>
  <c r="S45" i="97" s="1"/>
  <c r="AO45" i="97" s="1"/>
  <c r="H45" i="97"/>
  <c r="F45" i="97"/>
  <c r="D45" i="97"/>
  <c r="B45" i="97"/>
  <c r="AH44" i="97"/>
  <c r="AD44" i="97" s="1"/>
  <c r="AN44" i="97" s="1"/>
  <c r="J44" i="97" s="1"/>
  <c r="S44" i="97" s="1"/>
  <c r="AO44" i="97" s="1"/>
  <c r="K44" i="97"/>
  <c r="H44" i="97"/>
  <c r="F44" i="97"/>
  <c r="D44" i="97"/>
  <c r="B44" i="97"/>
  <c r="AH43" i="97"/>
  <c r="AD43" i="97" s="1"/>
  <c r="AN43" i="97" s="1"/>
  <c r="K43" i="97"/>
  <c r="H43" i="97"/>
  <c r="F43" i="97"/>
  <c r="D43" i="97"/>
  <c r="B43" i="97"/>
  <c r="AD39" i="97"/>
  <c r="AN39" i="97" s="1"/>
  <c r="J39" i="97" s="1"/>
  <c r="S39" i="97" s="1"/>
  <c r="AO39" i="97" s="1"/>
  <c r="K39" i="97"/>
  <c r="H39" i="97"/>
  <c r="F39" i="97"/>
  <c r="D39" i="97"/>
  <c r="B39" i="97"/>
  <c r="AD38" i="97"/>
  <c r="AN38" i="97" s="1"/>
  <c r="J38" i="97" s="1"/>
  <c r="S38" i="97" s="1"/>
  <c r="AO38" i="97" s="1"/>
  <c r="K38" i="97"/>
  <c r="H38" i="97"/>
  <c r="F38" i="97"/>
  <c r="D38" i="97"/>
  <c r="B38" i="97"/>
  <c r="AN37" i="97"/>
  <c r="K37" i="97"/>
  <c r="J37" i="97"/>
  <c r="S37" i="97" s="1"/>
  <c r="AO37" i="97" s="1"/>
  <c r="H37" i="97"/>
  <c r="F37" i="97"/>
  <c r="D37" i="97"/>
  <c r="B37" i="97"/>
  <c r="AN36" i="97"/>
  <c r="J36" i="97" s="1"/>
  <c r="S36" i="97" s="1"/>
  <c r="AO36" i="97" s="1"/>
  <c r="AD36" i="97"/>
  <c r="K36" i="97"/>
  <c r="H36" i="97"/>
  <c r="F36" i="97"/>
  <c r="D36" i="97"/>
  <c r="B36" i="97"/>
  <c r="AN35" i="97"/>
  <c r="J35" i="97" s="1"/>
  <c r="S35" i="97" s="1"/>
  <c r="AO35" i="97" s="1"/>
  <c r="K35" i="97"/>
  <c r="H35" i="97"/>
  <c r="F35" i="97"/>
  <c r="D35" i="97"/>
  <c r="B35" i="97"/>
  <c r="AN34" i="97"/>
  <c r="J34" i="97" s="1"/>
  <c r="S34" i="97" s="1"/>
  <c r="AO34" i="97" s="1"/>
  <c r="K34" i="97"/>
  <c r="H34" i="97"/>
  <c r="F34" i="97"/>
  <c r="D34" i="97"/>
  <c r="B34" i="97"/>
  <c r="AN33" i="97"/>
  <c r="AD33" i="97"/>
  <c r="K33" i="97"/>
  <c r="J33" i="97"/>
  <c r="S33" i="97" s="1"/>
  <c r="AO33" i="97" s="1"/>
  <c r="H33" i="97"/>
  <c r="F33" i="97"/>
  <c r="D33" i="97"/>
  <c r="B33" i="97"/>
  <c r="AD32" i="97"/>
  <c r="AN32" i="97" s="1"/>
  <c r="J32" i="97" s="1"/>
  <c r="S32" i="97" s="1"/>
  <c r="AO32" i="97" s="1"/>
  <c r="K32" i="97"/>
  <c r="H32" i="97"/>
  <c r="F32" i="97"/>
  <c r="D32" i="97"/>
  <c r="B32" i="97"/>
  <c r="AN31" i="97"/>
  <c r="J31" i="97" s="1"/>
  <c r="S31" i="97" s="1"/>
  <c r="AO31" i="97" s="1"/>
  <c r="AD31" i="97"/>
  <c r="K31" i="97"/>
  <c r="H31" i="97"/>
  <c r="F31" i="97"/>
  <c r="D31" i="97"/>
  <c r="B31" i="97"/>
  <c r="AN30" i="97"/>
  <c r="J30" i="97" s="1"/>
  <c r="S30" i="97" s="1"/>
  <c r="AO30" i="97" s="1"/>
  <c r="AD30" i="97"/>
  <c r="K30" i="97"/>
  <c r="H30" i="97"/>
  <c r="F30" i="97"/>
  <c r="D30" i="97"/>
  <c r="B30" i="97"/>
  <c r="AN29" i="97"/>
  <c r="AD29" i="97"/>
  <c r="K29" i="97"/>
  <c r="J29" i="97"/>
  <c r="S29" i="97" s="1"/>
  <c r="AO29" i="97" s="1"/>
  <c r="H29" i="97"/>
  <c r="F29" i="97"/>
  <c r="D29" i="97"/>
  <c r="B29" i="97"/>
  <c r="AD28" i="97"/>
  <c r="AN28" i="97" s="1"/>
  <c r="J28" i="97" s="1"/>
  <c r="S28" i="97" s="1"/>
  <c r="AO28" i="97" s="1"/>
  <c r="K28" i="97"/>
  <c r="H28" i="97"/>
  <c r="F28" i="97"/>
  <c r="D28" i="97"/>
  <c r="B28" i="97"/>
  <c r="AN27" i="97"/>
  <c r="J27" i="97" s="1"/>
  <c r="S27" i="97" s="1"/>
  <c r="AO27" i="97" s="1"/>
  <c r="AD27" i="97"/>
  <c r="K27" i="97"/>
  <c r="H27" i="97"/>
  <c r="F27" i="97"/>
  <c r="D27" i="97"/>
  <c r="B27" i="97"/>
  <c r="AN26" i="97"/>
  <c r="J26" i="97" s="1"/>
  <c r="S26" i="97" s="1"/>
  <c r="AO26" i="97" s="1"/>
  <c r="AD26" i="97"/>
  <c r="K26" i="97"/>
  <c r="H26" i="97"/>
  <c r="F26" i="97"/>
  <c r="D26" i="97"/>
  <c r="B26" i="97"/>
  <c r="AN25" i="97"/>
  <c r="AD25" i="97"/>
  <c r="K25" i="97"/>
  <c r="J25" i="97"/>
  <c r="S25" i="97" s="1"/>
  <c r="AO25" i="97" s="1"/>
  <c r="H25" i="97"/>
  <c r="F25" i="97"/>
  <c r="D25" i="97"/>
  <c r="B25" i="97"/>
  <c r="AD24" i="97"/>
  <c r="AN24" i="97" s="1"/>
  <c r="J24" i="97" s="1"/>
  <c r="S24" i="97" s="1"/>
  <c r="AO24" i="97" s="1"/>
  <c r="K24" i="97"/>
  <c r="H24" i="97"/>
  <c r="F24" i="97"/>
  <c r="D24" i="97"/>
  <c r="B24" i="97"/>
  <c r="AN23" i="97"/>
  <c r="J23" i="97" s="1"/>
  <c r="S23" i="97" s="1"/>
  <c r="AO23" i="97" s="1"/>
  <c r="K23" i="97"/>
  <c r="H23" i="97"/>
  <c r="F23" i="97"/>
  <c r="D23" i="97"/>
  <c r="B23" i="97"/>
  <c r="AN22" i="97"/>
  <c r="S22" i="97"/>
  <c r="AO22" i="97" s="1"/>
  <c r="K22" i="97"/>
  <c r="J22" i="97"/>
  <c r="H22" i="97"/>
  <c r="F22" i="97"/>
  <c r="D22" i="97"/>
  <c r="B22" i="97"/>
  <c r="AN21" i="97"/>
  <c r="J21" i="97" s="1"/>
  <c r="S21" i="97" s="1"/>
  <c r="AO21" i="97" s="1"/>
  <c r="K21" i="97"/>
  <c r="H21" i="97"/>
  <c r="F21" i="97"/>
  <c r="D21" i="97"/>
  <c r="B21" i="97"/>
  <c r="AO20" i="97"/>
  <c r="AN20" i="97"/>
  <c r="S20" i="97"/>
  <c r="K20" i="97"/>
  <c r="J20" i="97"/>
  <c r="H20" i="97"/>
  <c r="F20" i="97"/>
  <c r="D20" i="97"/>
  <c r="B20" i="97"/>
  <c r="AN19" i="97"/>
  <c r="J19" i="97" s="1"/>
  <c r="S19" i="97" s="1"/>
  <c r="K19" i="97"/>
  <c r="H19" i="97"/>
  <c r="F19" i="97"/>
  <c r="D19" i="97"/>
  <c r="B19" i="97"/>
  <c r="AM15" i="97"/>
  <c r="P15" i="97" s="1"/>
  <c r="R15" i="97" s="1"/>
  <c r="AJ15" i="97"/>
  <c r="AI15" i="97"/>
  <c r="AF15" i="97"/>
  <c r="AN15" i="97" s="1"/>
  <c r="M15" i="97"/>
  <c r="L15" i="97"/>
  <c r="N15" i="97" s="1"/>
  <c r="K15" i="97"/>
  <c r="J15" i="97"/>
  <c r="I15" i="97"/>
  <c r="H15" i="97"/>
  <c r="G15" i="97"/>
  <c r="F15" i="97"/>
  <c r="E15" i="97"/>
  <c r="D15" i="97"/>
  <c r="C15" i="97"/>
  <c r="B15" i="97"/>
  <c r="AM14" i="97"/>
  <c r="AI14" i="97"/>
  <c r="AJ14" i="97" s="1"/>
  <c r="AF14" i="97" s="1"/>
  <c r="AN14" i="97" s="1"/>
  <c r="P14" i="97"/>
  <c r="R14" i="97" s="1"/>
  <c r="S14" i="97" s="1"/>
  <c r="AO14" i="97" s="1"/>
  <c r="N14" i="97"/>
  <c r="M14" i="97"/>
  <c r="L14" i="97"/>
  <c r="K14" i="97"/>
  <c r="J14" i="97"/>
  <c r="I14" i="97"/>
  <c r="H14" i="97"/>
  <c r="G14" i="97"/>
  <c r="F14" i="97"/>
  <c r="E14" i="97"/>
  <c r="D14" i="97"/>
  <c r="C14" i="97"/>
  <c r="B14" i="97"/>
  <c r="AM13" i="97"/>
  <c r="P13" i="97" s="1"/>
  <c r="R13" i="97" s="1"/>
  <c r="AJ13" i="97"/>
  <c r="AF13" i="97" s="1"/>
  <c r="AI13" i="97"/>
  <c r="M13" i="97"/>
  <c r="L13" i="97"/>
  <c r="K13" i="97"/>
  <c r="J13" i="97"/>
  <c r="I13" i="97"/>
  <c r="H13" i="97"/>
  <c r="G13" i="97"/>
  <c r="F13" i="97"/>
  <c r="E13" i="97"/>
  <c r="D13" i="97"/>
  <c r="C13" i="97"/>
  <c r="B13" i="97"/>
  <c r="AM12" i="97"/>
  <c r="P12" i="97" s="1"/>
  <c r="R12" i="97" s="1"/>
  <c r="S12" i="97" s="1"/>
  <c r="M12" i="97"/>
  <c r="L12" i="97"/>
  <c r="N12" i="97" s="1"/>
  <c r="K12" i="97"/>
  <c r="J12" i="97"/>
  <c r="I12" i="97"/>
  <c r="H12" i="97"/>
  <c r="G12" i="97"/>
  <c r="F12" i="97"/>
  <c r="E12" i="97"/>
  <c r="D12" i="97"/>
  <c r="C12" i="97"/>
  <c r="B12" i="97"/>
  <c r="AM11" i="97"/>
  <c r="P11" i="97" s="1"/>
  <c r="R11" i="97" s="1"/>
  <c r="AI11" i="97"/>
  <c r="AJ11" i="97" s="1"/>
  <c r="M11" i="97"/>
  <c r="L11" i="97"/>
  <c r="N11" i="97" s="1"/>
  <c r="K11" i="97"/>
  <c r="J11" i="97"/>
  <c r="I11" i="97"/>
  <c r="H11" i="97"/>
  <c r="G11" i="97"/>
  <c r="F11" i="97"/>
  <c r="E11" i="97"/>
  <c r="D11" i="97"/>
  <c r="C11" i="97"/>
  <c r="B11" i="97"/>
  <c r="AG9" i="97"/>
  <c r="H7" i="97"/>
  <c r="C7" i="97"/>
  <c r="H6" i="97"/>
  <c r="C6" i="97"/>
  <c r="H5" i="97"/>
  <c r="C5" i="97"/>
  <c r="H4" i="97"/>
  <c r="C4" i="97"/>
  <c r="H3" i="97"/>
  <c r="C3" i="97"/>
  <c r="H2" i="97"/>
  <c r="C2" i="97"/>
  <c r="A1" i="97"/>
  <c r="AN75" i="96"/>
  <c r="S68" i="96"/>
  <c r="S67" i="96"/>
  <c r="AD66" i="96"/>
  <c r="AN66" i="96" s="1"/>
  <c r="S66" i="96"/>
  <c r="AN65" i="96"/>
  <c r="N62" i="96"/>
  <c r="L62" i="96"/>
  <c r="AN61" i="96"/>
  <c r="J61" i="96" s="1"/>
  <c r="S61" i="96" s="1"/>
  <c r="AO61" i="96" s="1"/>
  <c r="K61" i="96"/>
  <c r="H61" i="96"/>
  <c r="F61" i="96"/>
  <c r="D61" i="96"/>
  <c r="B61" i="96"/>
  <c r="AN60" i="96"/>
  <c r="K60" i="96"/>
  <c r="J60" i="96"/>
  <c r="S60" i="96" s="1"/>
  <c r="AO60" i="96" s="1"/>
  <c r="H60" i="96"/>
  <c r="F60" i="96"/>
  <c r="D60" i="96"/>
  <c r="B60" i="96"/>
  <c r="AN59" i="96"/>
  <c r="J59" i="96" s="1"/>
  <c r="S59" i="96" s="1"/>
  <c r="AO59" i="96" s="1"/>
  <c r="K59" i="96"/>
  <c r="H59" i="96"/>
  <c r="F59" i="96"/>
  <c r="D59" i="96"/>
  <c r="B59" i="96"/>
  <c r="AN58" i="96"/>
  <c r="S58" i="96"/>
  <c r="AO58" i="96" s="1"/>
  <c r="K58" i="96"/>
  <c r="J58" i="96"/>
  <c r="H58" i="96"/>
  <c r="F58" i="96"/>
  <c r="D58" i="96"/>
  <c r="B58" i="96"/>
  <c r="AN57" i="96"/>
  <c r="J57" i="96" s="1"/>
  <c r="S57" i="96" s="1"/>
  <c r="AO57" i="96" s="1"/>
  <c r="K57" i="96"/>
  <c r="H57" i="96"/>
  <c r="F57" i="96"/>
  <c r="D57" i="96"/>
  <c r="B57" i="96"/>
  <c r="AO56" i="96"/>
  <c r="AN56" i="96"/>
  <c r="S56" i="96"/>
  <c r="K56" i="96"/>
  <c r="J56" i="96"/>
  <c r="H56" i="96"/>
  <c r="F56" i="96"/>
  <c r="D56" i="96"/>
  <c r="B56" i="96"/>
  <c r="AN55" i="96"/>
  <c r="J55" i="96" s="1"/>
  <c r="S55" i="96" s="1"/>
  <c r="AO55" i="96" s="1"/>
  <c r="K55" i="96"/>
  <c r="H55" i="96"/>
  <c r="F55" i="96"/>
  <c r="D55" i="96"/>
  <c r="B55" i="96"/>
  <c r="AN54" i="96"/>
  <c r="AN62" i="96" s="1"/>
  <c r="K54" i="96"/>
  <c r="J54" i="96"/>
  <c r="S54" i="96" s="1"/>
  <c r="H54" i="96"/>
  <c r="F54" i="96"/>
  <c r="D54" i="96"/>
  <c r="B54" i="96"/>
  <c r="AN50" i="96"/>
  <c r="J50" i="96" s="1"/>
  <c r="S50" i="96" s="1"/>
  <c r="AO50" i="96" s="1"/>
  <c r="K50" i="96"/>
  <c r="H50" i="96"/>
  <c r="F50" i="96"/>
  <c r="D50" i="96"/>
  <c r="B50" i="96"/>
  <c r="AO49" i="96"/>
  <c r="AN49" i="96"/>
  <c r="S49" i="96"/>
  <c r="K49" i="96"/>
  <c r="J49" i="96"/>
  <c r="H49" i="96"/>
  <c r="F49" i="96"/>
  <c r="D49" i="96"/>
  <c r="B49" i="96"/>
  <c r="AN48" i="96"/>
  <c r="J48" i="96" s="1"/>
  <c r="S48" i="96" s="1"/>
  <c r="AO48" i="96" s="1"/>
  <c r="K48" i="96"/>
  <c r="H48" i="96"/>
  <c r="F48" i="96"/>
  <c r="D48" i="96"/>
  <c r="B48" i="96"/>
  <c r="AN47" i="96"/>
  <c r="K47" i="96"/>
  <c r="J47" i="96"/>
  <c r="S47" i="96" s="1"/>
  <c r="AO47" i="96" s="1"/>
  <c r="H47" i="96"/>
  <c r="F47" i="96"/>
  <c r="D47" i="96"/>
  <c r="B47" i="96"/>
  <c r="AN46" i="96"/>
  <c r="J46" i="96" s="1"/>
  <c r="S46" i="96" s="1"/>
  <c r="AO46" i="96" s="1"/>
  <c r="K46" i="96"/>
  <c r="H46" i="96"/>
  <c r="F46" i="96"/>
  <c r="D46" i="96"/>
  <c r="B46" i="96"/>
  <c r="AN45" i="96"/>
  <c r="AH45" i="96"/>
  <c r="K45" i="96"/>
  <c r="J45" i="96"/>
  <c r="S45" i="96" s="1"/>
  <c r="AO45" i="96" s="1"/>
  <c r="H45" i="96"/>
  <c r="F45" i="96"/>
  <c r="D45" i="96"/>
  <c r="B45" i="96"/>
  <c r="AH44" i="96"/>
  <c r="AD44" i="96" s="1"/>
  <c r="AN44" i="96" s="1"/>
  <c r="J44" i="96" s="1"/>
  <c r="S44" i="96" s="1"/>
  <c r="AO44" i="96" s="1"/>
  <c r="K44" i="96"/>
  <c r="H44" i="96"/>
  <c r="F44" i="96"/>
  <c r="D44" i="96"/>
  <c r="B44" i="96"/>
  <c r="AN43" i="96"/>
  <c r="AN51" i="96" s="1"/>
  <c r="AH43" i="96"/>
  <c r="AD43" i="96"/>
  <c r="K43" i="96"/>
  <c r="H43" i="96"/>
  <c r="F43" i="96"/>
  <c r="D43" i="96"/>
  <c r="B43" i="96"/>
  <c r="AD39" i="96"/>
  <c r="AN39" i="96" s="1"/>
  <c r="J39" i="96" s="1"/>
  <c r="S39" i="96" s="1"/>
  <c r="AO39" i="96" s="1"/>
  <c r="K39" i="96"/>
  <c r="H39" i="96"/>
  <c r="F39" i="96"/>
  <c r="D39" i="96"/>
  <c r="B39" i="96"/>
  <c r="AD38" i="96"/>
  <c r="AN38" i="96" s="1"/>
  <c r="J38" i="96" s="1"/>
  <c r="S38" i="96" s="1"/>
  <c r="AO38" i="96" s="1"/>
  <c r="K38" i="96"/>
  <c r="H38" i="96"/>
  <c r="F38" i="96"/>
  <c r="D38" i="96"/>
  <c r="B38" i="96"/>
  <c r="AN37" i="96"/>
  <c r="K37" i="96"/>
  <c r="J37" i="96"/>
  <c r="S37" i="96" s="1"/>
  <c r="AO37" i="96" s="1"/>
  <c r="H37" i="96"/>
  <c r="F37" i="96"/>
  <c r="D37" i="96"/>
  <c r="B37" i="96"/>
  <c r="AN36" i="96"/>
  <c r="J36" i="96" s="1"/>
  <c r="S36" i="96" s="1"/>
  <c r="AO36" i="96" s="1"/>
  <c r="AD36" i="96"/>
  <c r="K36" i="96"/>
  <c r="H36" i="96"/>
  <c r="F36" i="96"/>
  <c r="D36" i="96"/>
  <c r="B36" i="96"/>
  <c r="AN35" i="96"/>
  <c r="J35" i="96" s="1"/>
  <c r="S35" i="96" s="1"/>
  <c r="AO35" i="96" s="1"/>
  <c r="K35" i="96"/>
  <c r="H35" i="96"/>
  <c r="F35" i="96"/>
  <c r="D35" i="96"/>
  <c r="B35" i="96"/>
  <c r="AN34" i="96"/>
  <c r="J34" i="96" s="1"/>
  <c r="S34" i="96" s="1"/>
  <c r="AO34" i="96" s="1"/>
  <c r="K34" i="96"/>
  <c r="H34" i="96"/>
  <c r="F34" i="96"/>
  <c r="D34" i="96"/>
  <c r="B34" i="96"/>
  <c r="AN33" i="96"/>
  <c r="AD33" i="96"/>
  <c r="K33" i="96"/>
  <c r="J33" i="96"/>
  <c r="S33" i="96" s="1"/>
  <c r="AO33" i="96" s="1"/>
  <c r="H33" i="96"/>
  <c r="F33" i="96"/>
  <c r="D33" i="96"/>
  <c r="B33" i="96"/>
  <c r="AD32" i="96"/>
  <c r="AN32" i="96" s="1"/>
  <c r="J32" i="96" s="1"/>
  <c r="S32" i="96" s="1"/>
  <c r="AO32" i="96" s="1"/>
  <c r="K32" i="96"/>
  <c r="H32" i="96"/>
  <c r="F32" i="96"/>
  <c r="D32" i="96"/>
  <c r="B32" i="96"/>
  <c r="AN31" i="96"/>
  <c r="J31" i="96" s="1"/>
  <c r="S31" i="96" s="1"/>
  <c r="AO31" i="96" s="1"/>
  <c r="AD31" i="96"/>
  <c r="K31" i="96"/>
  <c r="H31" i="96"/>
  <c r="F31" i="96"/>
  <c r="D31" i="96"/>
  <c r="B31" i="96"/>
  <c r="AN30" i="96"/>
  <c r="J30" i="96" s="1"/>
  <c r="S30" i="96" s="1"/>
  <c r="AO30" i="96" s="1"/>
  <c r="AD30" i="96"/>
  <c r="K30" i="96"/>
  <c r="H30" i="96"/>
  <c r="F30" i="96"/>
  <c r="D30" i="96"/>
  <c r="B30" i="96"/>
  <c r="AN29" i="96"/>
  <c r="AD29" i="96"/>
  <c r="K29" i="96"/>
  <c r="J29" i="96"/>
  <c r="S29" i="96" s="1"/>
  <c r="AO29" i="96" s="1"/>
  <c r="H29" i="96"/>
  <c r="F29" i="96"/>
  <c r="D29" i="96"/>
  <c r="B29" i="96"/>
  <c r="AN28" i="96"/>
  <c r="AD28" i="96"/>
  <c r="K28" i="96"/>
  <c r="J28" i="96"/>
  <c r="S28" i="96" s="1"/>
  <c r="AO28" i="96" s="1"/>
  <c r="H28" i="96"/>
  <c r="F28" i="96"/>
  <c r="D28" i="96"/>
  <c r="B28" i="96"/>
  <c r="AN27" i="96"/>
  <c r="J27" i="96" s="1"/>
  <c r="S27" i="96" s="1"/>
  <c r="AO27" i="96" s="1"/>
  <c r="AD27" i="96"/>
  <c r="K27" i="96"/>
  <c r="H27" i="96"/>
  <c r="F27" i="96"/>
  <c r="D27" i="96"/>
  <c r="B27" i="96"/>
  <c r="AN26" i="96"/>
  <c r="J26" i="96" s="1"/>
  <c r="S26" i="96" s="1"/>
  <c r="AO26" i="96" s="1"/>
  <c r="AD26" i="96"/>
  <c r="K26" i="96"/>
  <c r="H26" i="96"/>
  <c r="F26" i="96"/>
  <c r="D26" i="96"/>
  <c r="B26" i="96"/>
  <c r="AN25" i="96"/>
  <c r="AD25" i="96"/>
  <c r="K25" i="96"/>
  <c r="J25" i="96"/>
  <c r="S25" i="96" s="1"/>
  <c r="AO25" i="96" s="1"/>
  <c r="H25" i="96"/>
  <c r="F25" i="96"/>
  <c r="D25" i="96"/>
  <c r="B25" i="96"/>
  <c r="AN24" i="96"/>
  <c r="AD24" i="96"/>
  <c r="K24" i="96"/>
  <c r="J24" i="96"/>
  <c r="S24" i="96" s="1"/>
  <c r="AO24" i="96" s="1"/>
  <c r="H24" i="96"/>
  <c r="F24" i="96"/>
  <c r="D24" i="96"/>
  <c r="B24" i="96"/>
  <c r="AN23" i="96"/>
  <c r="J23" i="96" s="1"/>
  <c r="S23" i="96" s="1"/>
  <c r="AO23" i="96" s="1"/>
  <c r="K23" i="96"/>
  <c r="H23" i="96"/>
  <c r="F23" i="96"/>
  <c r="D23" i="96"/>
  <c r="B23" i="96"/>
  <c r="AN22" i="96"/>
  <c r="S22" i="96"/>
  <c r="AO22" i="96" s="1"/>
  <c r="K22" i="96"/>
  <c r="J22" i="96"/>
  <c r="H22" i="96"/>
  <c r="F22" i="96"/>
  <c r="D22" i="96"/>
  <c r="B22" i="96"/>
  <c r="AN21" i="96"/>
  <c r="J21" i="96" s="1"/>
  <c r="S21" i="96" s="1"/>
  <c r="AO21" i="96" s="1"/>
  <c r="K21" i="96"/>
  <c r="H21" i="96"/>
  <c r="F21" i="96"/>
  <c r="D21" i="96"/>
  <c r="B21" i="96"/>
  <c r="AO20" i="96"/>
  <c r="AN20" i="96"/>
  <c r="S20" i="96"/>
  <c r="K20" i="96"/>
  <c r="J20" i="96"/>
  <c r="H20" i="96"/>
  <c r="F20" i="96"/>
  <c r="D20" i="96"/>
  <c r="B20" i="96"/>
  <c r="AN19" i="96"/>
  <c r="J19" i="96" s="1"/>
  <c r="S19" i="96" s="1"/>
  <c r="K19" i="96"/>
  <c r="H19" i="96"/>
  <c r="F19" i="96"/>
  <c r="D19" i="96"/>
  <c r="B19" i="96"/>
  <c r="AM15" i="96"/>
  <c r="AJ15" i="96"/>
  <c r="AI15" i="96"/>
  <c r="AF15" i="96"/>
  <c r="AN15" i="96" s="1"/>
  <c r="R15" i="96"/>
  <c r="P15" i="96"/>
  <c r="M15" i="96"/>
  <c r="L15" i="96"/>
  <c r="N15" i="96" s="1"/>
  <c r="O15" i="96" s="1"/>
  <c r="K15" i="96"/>
  <c r="S15" i="96" s="1"/>
  <c r="J15" i="96"/>
  <c r="I15" i="96"/>
  <c r="H15" i="96"/>
  <c r="G15" i="96"/>
  <c r="F15" i="96"/>
  <c r="E15" i="96"/>
  <c r="D15" i="96"/>
  <c r="C15" i="96"/>
  <c r="B15" i="96"/>
  <c r="AM14" i="96"/>
  <c r="AI14" i="96"/>
  <c r="AJ14" i="96" s="1"/>
  <c r="AF14" i="96" s="1"/>
  <c r="AN14" i="96" s="1"/>
  <c r="P14" i="96"/>
  <c r="R14" i="96" s="1"/>
  <c r="S14" i="96" s="1"/>
  <c r="N14" i="96"/>
  <c r="M14" i="96"/>
  <c r="L14" i="96"/>
  <c r="K14" i="96"/>
  <c r="J14" i="96"/>
  <c r="I14" i="96"/>
  <c r="H14" i="96"/>
  <c r="G14" i="96"/>
  <c r="F14" i="96"/>
  <c r="E14" i="96"/>
  <c r="D14" i="96"/>
  <c r="C14" i="96"/>
  <c r="B14" i="96"/>
  <c r="AM13" i="96"/>
  <c r="P13" i="96" s="1"/>
  <c r="R13" i="96" s="1"/>
  <c r="AI13" i="96"/>
  <c r="AJ13" i="96" s="1"/>
  <c r="AF13" i="96" s="1"/>
  <c r="M13" i="96"/>
  <c r="L13" i="96"/>
  <c r="N13" i="96" s="1"/>
  <c r="K13" i="96"/>
  <c r="J13" i="96"/>
  <c r="I13" i="96"/>
  <c r="H13" i="96"/>
  <c r="G13" i="96"/>
  <c r="F13" i="96"/>
  <c r="E13" i="96"/>
  <c r="D13" i="96"/>
  <c r="C13" i="96"/>
  <c r="B13" i="96"/>
  <c r="AM12" i="96"/>
  <c r="P12" i="96" s="1"/>
  <c r="R12" i="96" s="1"/>
  <c r="S12" i="96" s="1"/>
  <c r="M12" i="96"/>
  <c r="L12" i="96"/>
  <c r="N12" i="96" s="1"/>
  <c r="K12" i="96"/>
  <c r="J12" i="96"/>
  <c r="I12" i="96"/>
  <c r="H12" i="96"/>
  <c r="G12" i="96"/>
  <c r="F12" i="96"/>
  <c r="E12" i="96"/>
  <c r="D12" i="96"/>
  <c r="C12" i="96"/>
  <c r="B12" i="96"/>
  <c r="AM11" i="96"/>
  <c r="P11" i="96" s="1"/>
  <c r="R11" i="96" s="1"/>
  <c r="AJ11" i="96"/>
  <c r="AF11" i="96" s="1"/>
  <c r="AI11" i="96"/>
  <c r="M11" i="96"/>
  <c r="L11" i="96"/>
  <c r="N11" i="96" s="1"/>
  <c r="K11" i="96"/>
  <c r="J11" i="96"/>
  <c r="I11" i="96"/>
  <c r="H11" i="96"/>
  <c r="G11" i="96"/>
  <c r="F11" i="96"/>
  <c r="E11" i="96"/>
  <c r="D11" i="96"/>
  <c r="C11" i="96"/>
  <c r="B11" i="96"/>
  <c r="AG9" i="96"/>
  <c r="H7" i="96"/>
  <c r="C7" i="96"/>
  <c r="H6" i="96"/>
  <c r="C6" i="96"/>
  <c r="H5" i="96"/>
  <c r="C5" i="96"/>
  <c r="H4" i="96"/>
  <c r="C4" i="96"/>
  <c r="H3" i="96"/>
  <c r="C3" i="96"/>
  <c r="H2" i="96"/>
  <c r="C2" i="96"/>
  <c r="A1" i="96"/>
  <c r="AI13" i="95"/>
  <c r="AJ13" i="95" s="1"/>
  <c r="AF13" i="95" s="1"/>
  <c r="AJ13" i="94"/>
  <c r="AF13" i="94" s="1"/>
  <c r="AI13" i="94"/>
  <c r="AN75" i="95"/>
  <c r="S68" i="95"/>
  <c r="S67" i="95"/>
  <c r="AN66" i="95"/>
  <c r="AD66" i="95"/>
  <c r="S66" i="95"/>
  <c r="AN65" i="95"/>
  <c r="J65" i="95"/>
  <c r="S65" i="95" s="1"/>
  <c r="N62" i="95"/>
  <c r="L62" i="95"/>
  <c r="AN61" i="95"/>
  <c r="J61" i="95" s="1"/>
  <c r="S61" i="95" s="1"/>
  <c r="AO61" i="95" s="1"/>
  <c r="K61" i="95"/>
  <c r="H61" i="95"/>
  <c r="F61" i="95"/>
  <c r="D61" i="95"/>
  <c r="B61" i="95"/>
  <c r="AN60" i="95"/>
  <c r="K60" i="95"/>
  <c r="J60" i="95"/>
  <c r="S60" i="95" s="1"/>
  <c r="AO60" i="95" s="1"/>
  <c r="H60" i="95"/>
  <c r="F60" i="95"/>
  <c r="D60" i="95"/>
  <c r="B60" i="95"/>
  <c r="AN59" i="95"/>
  <c r="K59" i="95"/>
  <c r="J59" i="95"/>
  <c r="S59" i="95" s="1"/>
  <c r="AO59" i="95" s="1"/>
  <c r="H59" i="95"/>
  <c r="F59" i="95"/>
  <c r="D59" i="95"/>
  <c r="B59" i="95"/>
  <c r="AN58" i="95"/>
  <c r="J58" i="95" s="1"/>
  <c r="S58" i="95" s="1"/>
  <c r="AO58" i="95" s="1"/>
  <c r="K58" i="95"/>
  <c r="H58" i="95"/>
  <c r="F58" i="95"/>
  <c r="D58" i="95"/>
  <c r="B58" i="95"/>
  <c r="AN57" i="95"/>
  <c r="J57" i="95" s="1"/>
  <c r="S57" i="95" s="1"/>
  <c r="AO57" i="95" s="1"/>
  <c r="K57" i="95"/>
  <c r="H57" i="95"/>
  <c r="F57" i="95"/>
  <c r="D57" i="95"/>
  <c r="B57" i="95"/>
  <c r="AN56" i="95"/>
  <c r="J56" i="95" s="1"/>
  <c r="S56" i="95" s="1"/>
  <c r="AO56" i="95" s="1"/>
  <c r="K56" i="95"/>
  <c r="H56" i="95"/>
  <c r="F56" i="95"/>
  <c r="D56" i="95"/>
  <c r="B56" i="95"/>
  <c r="AN55" i="95"/>
  <c r="K55" i="95"/>
  <c r="J55" i="95"/>
  <c r="S55" i="95" s="1"/>
  <c r="AO55" i="95" s="1"/>
  <c r="H55" i="95"/>
  <c r="F55" i="95"/>
  <c r="D55" i="95"/>
  <c r="B55" i="95"/>
  <c r="AN54" i="95"/>
  <c r="AN62" i="95" s="1"/>
  <c r="K54" i="95"/>
  <c r="J54" i="95"/>
  <c r="S54" i="95" s="1"/>
  <c r="H54" i="95"/>
  <c r="F54" i="95"/>
  <c r="D54" i="95"/>
  <c r="B54" i="95"/>
  <c r="AN50" i="95"/>
  <c r="J50" i="95" s="1"/>
  <c r="S50" i="95" s="1"/>
  <c r="AO50" i="95" s="1"/>
  <c r="K50" i="95"/>
  <c r="H50" i="95"/>
  <c r="F50" i="95"/>
  <c r="D50" i="95"/>
  <c r="B50" i="95"/>
  <c r="AN49" i="95"/>
  <c r="J49" i="95" s="1"/>
  <c r="S49" i="95" s="1"/>
  <c r="AO49" i="95" s="1"/>
  <c r="K49" i="95"/>
  <c r="H49" i="95"/>
  <c r="F49" i="95"/>
  <c r="D49" i="95"/>
  <c r="B49" i="95"/>
  <c r="AN48" i="95"/>
  <c r="J48" i="95" s="1"/>
  <c r="S48" i="95" s="1"/>
  <c r="AO48" i="95" s="1"/>
  <c r="K48" i="95"/>
  <c r="H48" i="95"/>
  <c r="F48" i="95"/>
  <c r="D48" i="95"/>
  <c r="B48" i="95"/>
  <c r="AN47" i="95"/>
  <c r="K47" i="95"/>
  <c r="J47" i="95"/>
  <c r="S47" i="95" s="1"/>
  <c r="AO47" i="95" s="1"/>
  <c r="H47" i="95"/>
  <c r="F47" i="95"/>
  <c r="D47" i="95"/>
  <c r="B47" i="95"/>
  <c r="AN46" i="95"/>
  <c r="S46" i="95"/>
  <c r="AO46" i="95" s="1"/>
  <c r="K46" i="95"/>
  <c r="J46" i="95"/>
  <c r="H46" i="95"/>
  <c r="F46" i="95"/>
  <c r="D46" i="95"/>
  <c r="B46" i="95"/>
  <c r="AN45" i="95"/>
  <c r="AH45" i="95"/>
  <c r="K45" i="95"/>
  <c r="J45" i="95"/>
  <c r="S45" i="95" s="1"/>
  <c r="AO45" i="95" s="1"/>
  <c r="H45" i="95"/>
  <c r="F45" i="95"/>
  <c r="D45" i="95"/>
  <c r="B45" i="95"/>
  <c r="AH44" i="95"/>
  <c r="AD44" i="95" s="1"/>
  <c r="AN44" i="95" s="1"/>
  <c r="J44" i="95" s="1"/>
  <c r="S44" i="95" s="1"/>
  <c r="AO44" i="95" s="1"/>
  <c r="K44" i="95"/>
  <c r="H44" i="95"/>
  <c r="F44" i="95"/>
  <c r="D44" i="95"/>
  <c r="B44" i="95"/>
  <c r="AH43" i="95"/>
  <c r="AD43" i="95" s="1"/>
  <c r="AN43" i="95" s="1"/>
  <c r="K43" i="95"/>
  <c r="H43" i="95"/>
  <c r="F43" i="95"/>
  <c r="D43" i="95"/>
  <c r="B43" i="95"/>
  <c r="AN39" i="95"/>
  <c r="J39" i="95" s="1"/>
  <c r="S39" i="95" s="1"/>
  <c r="AO39" i="95" s="1"/>
  <c r="AD39" i="95"/>
  <c r="K39" i="95"/>
  <c r="H39" i="95"/>
  <c r="F39" i="95"/>
  <c r="D39" i="95"/>
  <c r="B39" i="95"/>
  <c r="AN38" i="95"/>
  <c r="J38" i="95" s="1"/>
  <c r="S38" i="95" s="1"/>
  <c r="AO38" i="95" s="1"/>
  <c r="AD38" i="95"/>
  <c r="K38" i="95"/>
  <c r="H38" i="95"/>
  <c r="F38" i="95"/>
  <c r="D38" i="95"/>
  <c r="B38" i="95"/>
  <c r="AN37" i="95"/>
  <c r="K37" i="95"/>
  <c r="J37" i="95"/>
  <c r="S37" i="95" s="1"/>
  <c r="AO37" i="95" s="1"/>
  <c r="H37" i="95"/>
  <c r="F37" i="95"/>
  <c r="D37" i="95"/>
  <c r="B37" i="95"/>
  <c r="AN36" i="95"/>
  <c r="J36" i="95" s="1"/>
  <c r="S36" i="95" s="1"/>
  <c r="AO36" i="95" s="1"/>
  <c r="AD36" i="95"/>
  <c r="K36" i="95"/>
  <c r="H36" i="95"/>
  <c r="F36" i="95"/>
  <c r="D36" i="95"/>
  <c r="B36" i="95"/>
  <c r="AN35" i="95"/>
  <c r="J35" i="95" s="1"/>
  <c r="S35" i="95" s="1"/>
  <c r="AO35" i="95" s="1"/>
  <c r="K35" i="95"/>
  <c r="H35" i="95"/>
  <c r="F35" i="95"/>
  <c r="D35" i="95"/>
  <c r="B35" i="95"/>
  <c r="AN34" i="95"/>
  <c r="J34" i="95" s="1"/>
  <c r="S34" i="95" s="1"/>
  <c r="AO34" i="95" s="1"/>
  <c r="K34" i="95"/>
  <c r="H34" i="95"/>
  <c r="F34" i="95"/>
  <c r="D34" i="95"/>
  <c r="B34" i="95"/>
  <c r="AD33" i="95"/>
  <c r="AN33" i="95" s="1"/>
  <c r="J33" i="95" s="1"/>
  <c r="S33" i="95" s="1"/>
  <c r="AO33" i="95" s="1"/>
  <c r="K33" i="95"/>
  <c r="H33" i="95"/>
  <c r="F33" i="95"/>
  <c r="D33" i="95"/>
  <c r="B33" i="95"/>
  <c r="AD32" i="95"/>
  <c r="AN32" i="95" s="1"/>
  <c r="J32" i="95" s="1"/>
  <c r="S32" i="95" s="1"/>
  <c r="AO32" i="95" s="1"/>
  <c r="K32" i="95"/>
  <c r="H32" i="95"/>
  <c r="F32" i="95"/>
  <c r="D32" i="95"/>
  <c r="B32" i="95"/>
  <c r="AN31" i="95"/>
  <c r="J31" i="95" s="1"/>
  <c r="S31" i="95" s="1"/>
  <c r="AO31" i="95" s="1"/>
  <c r="AD31" i="95"/>
  <c r="K31" i="95"/>
  <c r="H31" i="95"/>
  <c r="F31" i="95"/>
  <c r="D31" i="95"/>
  <c r="B31" i="95"/>
  <c r="AN30" i="95"/>
  <c r="J30" i="95" s="1"/>
  <c r="S30" i="95" s="1"/>
  <c r="AO30" i="95" s="1"/>
  <c r="AD30" i="95"/>
  <c r="K30" i="95"/>
  <c r="H30" i="95"/>
  <c r="F30" i="95"/>
  <c r="D30" i="95"/>
  <c r="B30" i="95"/>
  <c r="AD29" i="95"/>
  <c r="AN29" i="95" s="1"/>
  <c r="J29" i="95" s="1"/>
  <c r="S29" i="95" s="1"/>
  <c r="AO29" i="95" s="1"/>
  <c r="K29" i="95"/>
  <c r="H29" i="95"/>
  <c r="F29" i="95"/>
  <c r="D29" i="95"/>
  <c r="B29" i="95"/>
  <c r="AD28" i="95"/>
  <c r="AN28" i="95" s="1"/>
  <c r="J28" i="95" s="1"/>
  <c r="S28" i="95" s="1"/>
  <c r="AO28" i="95" s="1"/>
  <c r="K28" i="95"/>
  <c r="H28" i="95"/>
  <c r="F28" i="95"/>
  <c r="D28" i="95"/>
  <c r="B28" i="95"/>
  <c r="AN27" i="95"/>
  <c r="J27" i="95" s="1"/>
  <c r="S27" i="95" s="1"/>
  <c r="AO27" i="95" s="1"/>
  <c r="AD27" i="95"/>
  <c r="K27" i="95"/>
  <c r="H27" i="95"/>
  <c r="F27" i="95"/>
  <c r="D27" i="95"/>
  <c r="B27" i="95"/>
  <c r="AN26" i="95"/>
  <c r="J26" i="95" s="1"/>
  <c r="S26" i="95" s="1"/>
  <c r="AO26" i="95" s="1"/>
  <c r="AD26" i="95"/>
  <c r="K26" i="95"/>
  <c r="H26" i="95"/>
  <c r="F26" i="95"/>
  <c r="D26" i="95"/>
  <c r="B26" i="95"/>
  <c r="AD25" i="95"/>
  <c r="AN25" i="95" s="1"/>
  <c r="J25" i="95" s="1"/>
  <c r="S25" i="95" s="1"/>
  <c r="AO25" i="95" s="1"/>
  <c r="K25" i="95"/>
  <c r="H25" i="95"/>
  <c r="F25" i="95"/>
  <c r="D25" i="95"/>
  <c r="B25" i="95"/>
  <c r="AD24" i="95"/>
  <c r="AN24" i="95" s="1"/>
  <c r="J24" i="95" s="1"/>
  <c r="S24" i="95" s="1"/>
  <c r="AO24" i="95" s="1"/>
  <c r="K24" i="95"/>
  <c r="H24" i="95"/>
  <c r="F24" i="95"/>
  <c r="D24" i="95"/>
  <c r="B24" i="95"/>
  <c r="AN23" i="95"/>
  <c r="K23" i="95"/>
  <c r="J23" i="95"/>
  <c r="S23" i="95" s="1"/>
  <c r="AO23" i="95" s="1"/>
  <c r="H23" i="95"/>
  <c r="F23" i="95"/>
  <c r="D23" i="95"/>
  <c r="B23" i="95"/>
  <c r="AN22" i="95"/>
  <c r="S22" i="95"/>
  <c r="AO22" i="95" s="1"/>
  <c r="K22" i="95"/>
  <c r="J22" i="95"/>
  <c r="H22" i="95"/>
  <c r="F22" i="95"/>
  <c r="D22" i="95"/>
  <c r="B22" i="95"/>
  <c r="AN21" i="95"/>
  <c r="J21" i="95" s="1"/>
  <c r="S21" i="95" s="1"/>
  <c r="AO21" i="95" s="1"/>
  <c r="K21" i="95"/>
  <c r="H21" i="95"/>
  <c r="F21" i="95"/>
  <c r="D21" i="95"/>
  <c r="B21" i="95"/>
  <c r="AN20" i="95"/>
  <c r="J20" i="95" s="1"/>
  <c r="S20" i="95" s="1"/>
  <c r="AO20" i="95" s="1"/>
  <c r="K20" i="95"/>
  <c r="H20" i="95"/>
  <c r="F20" i="95"/>
  <c r="D20" i="95"/>
  <c r="B20" i="95"/>
  <c r="AN19" i="95"/>
  <c r="J19" i="95" s="1"/>
  <c r="S19" i="95" s="1"/>
  <c r="K19" i="95"/>
  <c r="H19" i="95"/>
  <c r="F19" i="95"/>
  <c r="D19" i="95"/>
  <c r="B19" i="95"/>
  <c r="AM15" i="95"/>
  <c r="AI15" i="95"/>
  <c r="AJ15" i="95" s="1"/>
  <c r="AF15" i="95" s="1"/>
  <c r="AN15" i="95" s="1"/>
  <c r="R15" i="95"/>
  <c r="P15" i="95"/>
  <c r="M15" i="95"/>
  <c r="L15" i="95"/>
  <c r="N15" i="95" s="1"/>
  <c r="O15" i="95" s="1"/>
  <c r="K15" i="95"/>
  <c r="S15" i="95" s="1"/>
  <c r="J15" i="95"/>
  <c r="I15" i="95"/>
  <c r="H15" i="95"/>
  <c r="G15" i="95"/>
  <c r="F15" i="95"/>
  <c r="E15" i="95"/>
  <c r="D15" i="95"/>
  <c r="C15" i="95"/>
  <c r="B15" i="95"/>
  <c r="AM14" i="95"/>
  <c r="AJ14" i="95"/>
  <c r="AI14" i="95"/>
  <c r="AF14" i="95"/>
  <c r="AN14" i="95" s="1"/>
  <c r="P14" i="95"/>
  <c r="R14" i="95" s="1"/>
  <c r="M14" i="95"/>
  <c r="N14" i="95" s="1"/>
  <c r="O14" i="95" s="1"/>
  <c r="L14" i="95"/>
  <c r="K14" i="95"/>
  <c r="J14" i="95"/>
  <c r="I14" i="95"/>
  <c r="H14" i="95"/>
  <c r="G14" i="95"/>
  <c r="F14" i="95"/>
  <c r="E14" i="95"/>
  <c r="D14" i="95"/>
  <c r="C14" i="95"/>
  <c r="B14" i="95"/>
  <c r="AM13" i="95"/>
  <c r="P13" i="95" s="1"/>
  <c r="R13" i="95" s="1"/>
  <c r="M13" i="95"/>
  <c r="L13" i="95"/>
  <c r="N13" i="95" s="1"/>
  <c r="K13" i="95"/>
  <c r="J13" i="95"/>
  <c r="I13" i="95"/>
  <c r="H13" i="95"/>
  <c r="G13" i="95"/>
  <c r="F13" i="95"/>
  <c r="E13" i="95"/>
  <c r="D13" i="95"/>
  <c r="C13" i="95"/>
  <c r="B13" i="95"/>
  <c r="AM12" i="95"/>
  <c r="P12" i="95" s="1"/>
  <c r="R12" i="95" s="1"/>
  <c r="M12" i="95"/>
  <c r="L12" i="95"/>
  <c r="K12" i="95"/>
  <c r="J12" i="95"/>
  <c r="I12" i="95"/>
  <c r="H12" i="95"/>
  <c r="G12" i="95"/>
  <c r="F12" i="95"/>
  <c r="E12" i="95"/>
  <c r="D12" i="95"/>
  <c r="C12" i="95"/>
  <c r="B12" i="95"/>
  <c r="AM11" i="95"/>
  <c r="P11" i="95" s="1"/>
  <c r="R11" i="95" s="1"/>
  <c r="AJ11" i="95"/>
  <c r="AF11" i="95" s="1"/>
  <c r="AI11" i="95"/>
  <c r="M11" i="95"/>
  <c r="L11" i="95"/>
  <c r="K11" i="95"/>
  <c r="J11" i="95"/>
  <c r="I11" i="95"/>
  <c r="H11" i="95"/>
  <c r="G11" i="95"/>
  <c r="F11" i="95"/>
  <c r="E11" i="95"/>
  <c r="D11" i="95"/>
  <c r="C11" i="95"/>
  <c r="B11" i="95"/>
  <c r="AG9" i="95"/>
  <c r="H7" i="95"/>
  <c r="C7" i="95"/>
  <c r="H6" i="95"/>
  <c r="C6" i="95"/>
  <c r="H5" i="95"/>
  <c r="C5" i="95"/>
  <c r="H4" i="95"/>
  <c r="C4" i="95"/>
  <c r="H3" i="95"/>
  <c r="C3" i="95"/>
  <c r="H2" i="95"/>
  <c r="C2" i="95"/>
  <c r="A1" i="95"/>
  <c r="AD39" i="94"/>
  <c r="AN39" i="94" s="1"/>
  <c r="J39" i="94" s="1"/>
  <c r="S39" i="94" s="1"/>
  <c r="AO39" i="94" s="1"/>
  <c r="AF13" i="93"/>
  <c r="AI13" i="92"/>
  <c r="AJ13" i="92" s="1"/>
  <c r="AF13" i="92" s="1"/>
  <c r="AJ13" i="91"/>
  <c r="AF13" i="91" s="1"/>
  <c r="AN13" i="91" s="1"/>
  <c r="AI13" i="91"/>
  <c r="AI13" i="90"/>
  <c r="AJ13" i="90" s="1"/>
  <c r="AF13" i="90" s="1"/>
  <c r="AN13" i="90" s="1"/>
  <c r="AN75" i="94"/>
  <c r="S68" i="94"/>
  <c r="S67" i="94"/>
  <c r="AD66" i="94"/>
  <c r="AN66" i="94" s="1"/>
  <c r="S66" i="94"/>
  <c r="AN65" i="94"/>
  <c r="J65" i="94" s="1"/>
  <c r="S65" i="94" s="1"/>
  <c r="N62" i="94"/>
  <c r="L62" i="94"/>
  <c r="AN61" i="94"/>
  <c r="J61" i="94" s="1"/>
  <c r="S61" i="94" s="1"/>
  <c r="AO61" i="94" s="1"/>
  <c r="K61" i="94"/>
  <c r="H61" i="94"/>
  <c r="F61" i="94"/>
  <c r="D61" i="94"/>
  <c r="B61" i="94"/>
  <c r="AN60" i="94"/>
  <c r="S60" i="94"/>
  <c r="AO60" i="94" s="1"/>
  <c r="K60" i="94"/>
  <c r="J60" i="94"/>
  <c r="H60" i="94"/>
  <c r="F60" i="94"/>
  <c r="D60" i="94"/>
  <c r="B60" i="94"/>
  <c r="AN59" i="94"/>
  <c r="K59" i="94"/>
  <c r="J59" i="94"/>
  <c r="S59" i="94" s="1"/>
  <c r="AO59" i="94" s="1"/>
  <c r="H59" i="94"/>
  <c r="F59" i="94"/>
  <c r="D59" i="94"/>
  <c r="B59" i="94"/>
  <c r="AN58" i="94"/>
  <c r="K58" i="94"/>
  <c r="J58" i="94"/>
  <c r="S58" i="94" s="1"/>
  <c r="AO58" i="94" s="1"/>
  <c r="H58" i="94"/>
  <c r="F58" i="94"/>
  <c r="D58" i="94"/>
  <c r="B58" i="94"/>
  <c r="AN57" i="94"/>
  <c r="S57" i="94"/>
  <c r="AO57" i="94" s="1"/>
  <c r="K57" i="94"/>
  <c r="J57" i="94"/>
  <c r="H57" i="94"/>
  <c r="F57" i="94"/>
  <c r="D57" i="94"/>
  <c r="B57" i="94"/>
  <c r="AN56" i="94"/>
  <c r="J56" i="94" s="1"/>
  <c r="S56" i="94" s="1"/>
  <c r="AO56" i="94" s="1"/>
  <c r="K56" i="94"/>
  <c r="H56" i="94"/>
  <c r="F56" i="94"/>
  <c r="D56" i="94"/>
  <c r="B56" i="94"/>
  <c r="AN55" i="94"/>
  <c r="J55" i="94" s="1"/>
  <c r="S55" i="94" s="1"/>
  <c r="AO55" i="94" s="1"/>
  <c r="K55" i="94"/>
  <c r="H55" i="94"/>
  <c r="F55" i="94"/>
  <c r="D55" i="94"/>
  <c r="B55" i="94"/>
  <c r="AN54" i="94"/>
  <c r="AN62" i="94" s="1"/>
  <c r="K54" i="94"/>
  <c r="J54" i="94"/>
  <c r="S54" i="94" s="1"/>
  <c r="H54" i="94"/>
  <c r="F54" i="94"/>
  <c r="D54" i="94"/>
  <c r="B54" i="94"/>
  <c r="AN50" i="94"/>
  <c r="S50" i="94"/>
  <c r="AO50" i="94" s="1"/>
  <c r="K50" i="94"/>
  <c r="J50" i="94"/>
  <c r="H50" i="94"/>
  <c r="F50" i="94"/>
  <c r="D50" i="94"/>
  <c r="B50" i="94"/>
  <c r="AN49" i="94"/>
  <c r="J49" i="94" s="1"/>
  <c r="S49" i="94" s="1"/>
  <c r="AO49" i="94" s="1"/>
  <c r="K49" i="94"/>
  <c r="H49" i="94"/>
  <c r="F49" i="94"/>
  <c r="D49" i="94"/>
  <c r="B49" i="94"/>
  <c r="AN48" i="94"/>
  <c r="J48" i="94" s="1"/>
  <c r="S48" i="94" s="1"/>
  <c r="AO48" i="94" s="1"/>
  <c r="K48" i="94"/>
  <c r="H48" i="94"/>
  <c r="F48" i="94"/>
  <c r="D48" i="94"/>
  <c r="B48" i="94"/>
  <c r="AN47" i="94"/>
  <c r="K47" i="94"/>
  <c r="J47" i="94"/>
  <c r="S47" i="94" s="1"/>
  <c r="AO47" i="94" s="1"/>
  <c r="H47" i="94"/>
  <c r="F47" i="94"/>
  <c r="D47" i="94"/>
  <c r="B47" i="94"/>
  <c r="AN46" i="94"/>
  <c r="J46" i="94" s="1"/>
  <c r="S46" i="94" s="1"/>
  <c r="AO46" i="94" s="1"/>
  <c r="K46" i="94"/>
  <c r="H46" i="94"/>
  <c r="F46" i="94"/>
  <c r="D46" i="94"/>
  <c r="B46" i="94"/>
  <c r="AN45" i="94"/>
  <c r="AH45" i="94"/>
  <c r="K45" i="94"/>
  <c r="J45" i="94"/>
  <c r="S45" i="94" s="1"/>
  <c r="AO45" i="94" s="1"/>
  <c r="H45" i="94"/>
  <c r="F45" i="94"/>
  <c r="D45" i="94"/>
  <c r="B45" i="94"/>
  <c r="AH44" i="94"/>
  <c r="AD44" i="94"/>
  <c r="AN44" i="94" s="1"/>
  <c r="J44" i="94" s="1"/>
  <c r="S44" i="94" s="1"/>
  <c r="AO44" i="94" s="1"/>
  <c r="K44" i="94"/>
  <c r="H44" i="94"/>
  <c r="F44" i="94"/>
  <c r="D44" i="94"/>
  <c r="B44" i="94"/>
  <c r="AH43" i="94"/>
  <c r="AD43" i="94" s="1"/>
  <c r="AN43" i="94" s="1"/>
  <c r="K43" i="94"/>
  <c r="H43" i="94"/>
  <c r="F43" i="94"/>
  <c r="D43" i="94"/>
  <c r="B43" i="94"/>
  <c r="K39" i="94"/>
  <c r="H39" i="94"/>
  <c r="F39" i="94"/>
  <c r="D39" i="94"/>
  <c r="B39" i="94"/>
  <c r="AN38" i="94"/>
  <c r="J38" i="94" s="1"/>
  <c r="S38" i="94" s="1"/>
  <c r="AO38" i="94" s="1"/>
  <c r="AD38" i="94"/>
  <c r="K38" i="94"/>
  <c r="H38" i="94"/>
  <c r="F38" i="94"/>
  <c r="D38" i="94"/>
  <c r="B38" i="94"/>
  <c r="AN37" i="94"/>
  <c r="S37" i="94"/>
  <c r="AO37" i="94" s="1"/>
  <c r="K37" i="94"/>
  <c r="J37" i="94"/>
  <c r="H37" i="94"/>
  <c r="F37" i="94"/>
  <c r="D37" i="94"/>
  <c r="B37" i="94"/>
  <c r="AN36" i="94"/>
  <c r="J36" i="94" s="1"/>
  <c r="S36" i="94" s="1"/>
  <c r="AO36" i="94" s="1"/>
  <c r="AD36" i="94"/>
  <c r="K36" i="94"/>
  <c r="H36" i="94"/>
  <c r="F36" i="94"/>
  <c r="D36" i="94"/>
  <c r="B36" i="94"/>
  <c r="AN35" i="94"/>
  <c r="S35" i="94"/>
  <c r="AO35" i="94" s="1"/>
  <c r="K35" i="94"/>
  <c r="J35" i="94"/>
  <c r="H35" i="94"/>
  <c r="F35" i="94"/>
  <c r="D35" i="94"/>
  <c r="B35" i="94"/>
  <c r="AN34" i="94"/>
  <c r="J34" i="94" s="1"/>
  <c r="S34" i="94" s="1"/>
  <c r="AO34" i="94" s="1"/>
  <c r="K34" i="94"/>
  <c r="H34" i="94"/>
  <c r="F34" i="94"/>
  <c r="D34" i="94"/>
  <c r="B34" i="94"/>
  <c r="AD33" i="94"/>
  <c r="AN33" i="94" s="1"/>
  <c r="J33" i="94" s="1"/>
  <c r="S33" i="94" s="1"/>
  <c r="AO33" i="94" s="1"/>
  <c r="K33" i="94"/>
  <c r="H33" i="94"/>
  <c r="F33" i="94"/>
  <c r="D33" i="94"/>
  <c r="B33" i="94"/>
  <c r="AD32" i="94"/>
  <c r="AN32" i="94" s="1"/>
  <c r="J32" i="94" s="1"/>
  <c r="S32" i="94" s="1"/>
  <c r="AO32" i="94" s="1"/>
  <c r="K32" i="94"/>
  <c r="H32" i="94"/>
  <c r="F32" i="94"/>
  <c r="D32" i="94"/>
  <c r="B32" i="94"/>
  <c r="AN31" i="94"/>
  <c r="J31" i="94" s="1"/>
  <c r="S31" i="94" s="1"/>
  <c r="AO31" i="94" s="1"/>
  <c r="AD31" i="94"/>
  <c r="K31" i="94"/>
  <c r="H31" i="94"/>
  <c r="F31" i="94"/>
  <c r="D31" i="94"/>
  <c r="B31" i="94"/>
  <c r="AD30" i="94"/>
  <c r="AN30" i="94" s="1"/>
  <c r="J30" i="94" s="1"/>
  <c r="S30" i="94" s="1"/>
  <c r="AO30" i="94" s="1"/>
  <c r="K30" i="94"/>
  <c r="H30" i="94"/>
  <c r="F30" i="94"/>
  <c r="D30" i="94"/>
  <c r="B30" i="94"/>
  <c r="AD29" i="94"/>
  <c r="AN29" i="94" s="1"/>
  <c r="J29" i="94" s="1"/>
  <c r="S29" i="94" s="1"/>
  <c r="AO29" i="94" s="1"/>
  <c r="K29" i="94"/>
  <c r="H29" i="94"/>
  <c r="F29" i="94"/>
  <c r="D29" i="94"/>
  <c r="B29" i="94"/>
  <c r="AD28" i="94"/>
  <c r="AN28" i="94" s="1"/>
  <c r="J28" i="94" s="1"/>
  <c r="S28" i="94" s="1"/>
  <c r="AO28" i="94" s="1"/>
  <c r="K28" i="94"/>
  <c r="H28" i="94"/>
  <c r="F28" i="94"/>
  <c r="D28" i="94"/>
  <c r="B28" i="94"/>
  <c r="AN27" i="94"/>
  <c r="J27" i="94" s="1"/>
  <c r="S27" i="94" s="1"/>
  <c r="AO27" i="94" s="1"/>
  <c r="AD27" i="94"/>
  <c r="K27" i="94"/>
  <c r="H27" i="94"/>
  <c r="F27" i="94"/>
  <c r="D27" i="94"/>
  <c r="B27" i="94"/>
  <c r="AD26" i="94"/>
  <c r="AN26" i="94" s="1"/>
  <c r="J26" i="94" s="1"/>
  <c r="S26" i="94" s="1"/>
  <c r="AO26" i="94" s="1"/>
  <c r="K26" i="94"/>
  <c r="H26" i="94"/>
  <c r="F26" i="94"/>
  <c r="D26" i="94"/>
  <c r="B26" i="94"/>
  <c r="AD25" i="94"/>
  <c r="AN25" i="94" s="1"/>
  <c r="J25" i="94" s="1"/>
  <c r="S25" i="94" s="1"/>
  <c r="AO25" i="94" s="1"/>
  <c r="K25" i="94"/>
  <c r="H25" i="94"/>
  <c r="F25" i="94"/>
  <c r="D25" i="94"/>
  <c r="B25" i="94"/>
  <c r="AD24" i="94"/>
  <c r="AN24" i="94" s="1"/>
  <c r="J24" i="94" s="1"/>
  <c r="S24" i="94" s="1"/>
  <c r="AO24" i="94" s="1"/>
  <c r="K24" i="94"/>
  <c r="H24" i="94"/>
  <c r="F24" i="94"/>
  <c r="D24" i="94"/>
  <c r="B24" i="94"/>
  <c r="AN23" i="94"/>
  <c r="K23" i="94"/>
  <c r="J23" i="94"/>
  <c r="S23" i="94" s="1"/>
  <c r="AO23" i="94" s="1"/>
  <c r="H23" i="94"/>
  <c r="F23" i="94"/>
  <c r="D23" i="94"/>
  <c r="B23" i="94"/>
  <c r="AN22" i="94"/>
  <c r="J22" i="94" s="1"/>
  <c r="S22" i="94" s="1"/>
  <c r="AO22" i="94" s="1"/>
  <c r="K22" i="94"/>
  <c r="H22" i="94"/>
  <c r="F22" i="94"/>
  <c r="D22" i="94"/>
  <c r="B22" i="94"/>
  <c r="AN21" i="94"/>
  <c r="J21" i="94" s="1"/>
  <c r="S21" i="94" s="1"/>
  <c r="AO21" i="94" s="1"/>
  <c r="K21" i="94"/>
  <c r="H21" i="94"/>
  <c r="F21" i="94"/>
  <c r="D21" i="94"/>
  <c r="B21" i="94"/>
  <c r="AN20" i="94"/>
  <c r="J20" i="94" s="1"/>
  <c r="S20" i="94" s="1"/>
  <c r="AO20" i="94" s="1"/>
  <c r="K20" i="94"/>
  <c r="H20" i="94"/>
  <c r="F20" i="94"/>
  <c r="D20" i="94"/>
  <c r="B20" i="94"/>
  <c r="AN19" i="94"/>
  <c r="J19" i="94" s="1"/>
  <c r="S19" i="94" s="1"/>
  <c r="K19" i="94"/>
  <c r="H19" i="94"/>
  <c r="F19" i="94"/>
  <c r="D19" i="94"/>
  <c r="B19" i="94"/>
  <c r="AM15" i="94"/>
  <c r="AI15" i="94"/>
  <c r="AJ15" i="94" s="1"/>
  <c r="AF15" i="94" s="1"/>
  <c r="AN15" i="94" s="1"/>
  <c r="P15" i="94"/>
  <c r="R15" i="94" s="1"/>
  <c r="N15" i="94"/>
  <c r="M15" i="94"/>
  <c r="L15" i="94"/>
  <c r="K15" i="94"/>
  <c r="S15" i="94" s="1"/>
  <c r="AO15" i="94" s="1"/>
  <c r="J15" i="94"/>
  <c r="I15" i="94"/>
  <c r="H15" i="94"/>
  <c r="G15" i="94"/>
  <c r="F15" i="94"/>
  <c r="E15" i="94"/>
  <c r="D15" i="94"/>
  <c r="C15" i="94"/>
  <c r="B15" i="94"/>
  <c r="AM14" i="94"/>
  <c r="P14" i="94" s="1"/>
  <c r="R14" i="94" s="1"/>
  <c r="S14" i="94" s="1"/>
  <c r="AJ14" i="94"/>
  <c r="AF14" i="94" s="1"/>
  <c r="AN14" i="94" s="1"/>
  <c r="AI14" i="94"/>
  <c r="M14" i="94"/>
  <c r="N14" i="94" s="1"/>
  <c r="L14" i="94"/>
  <c r="K14" i="94"/>
  <c r="J14" i="94"/>
  <c r="I14" i="94"/>
  <c r="H14" i="94"/>
  <c r="G14" i="94"/>
  <c r="F14" i="94"/>
  <c r="E14" i="94"/>
  <c r="D14" i="94"/>
  <c r="C14" i="94"/>
  <c r="B14" i="94"/>
  <c r="AM13" i="94"/>
  <c r="P13" i="94" s="1"/>
  <c r="R13" i="94" s="1"/>
  <c r="N13" i="94"/>
  <c r="M13" i="94"/>
  <c r="L13" i="94"/>
  <c r="K13" i="94"/>
  <c r="J13" i="94"/>
  <c r="I13" i="94"/>
  <c r="H13" i="94"/>
  <c r="G13" i="94"/>
  <c r="F13" i="94"/>
  <c r="E13" i="94"/>
  <c r="D13" i="94"/>
  <c r="C13" i="94"/>
  <c r="B13" i="94"/>
  <c r="AM12" i="94"/>
  <c r="P12" i="94" s="1"/>
  <c r="R12" i="94" s="1"/>
  <c r="M12" i="94"/>
  <c r="L12" i="94"/>
  <c r="N12" i="94" s="1"/>
  <c r="K12" i="94"/>
  <c r="J12" i="94"/>
  <c r="I12" i="94"/>
  <c r="H12" i="94"/>
  <c r="G12" i="94"/>
  <c r="F12" i="94"/>
  <c r="E12" i="94"/>
  <c r="D12" i="94"/>
  <c r="C12" i="94"/>
  <c r="B12" i="94"/>
  <c r="AM11" i="94"/>
  <c r="P11" i="94" s="1"/>
  <c r="R11" i="94" s="1"/>
  <c r="S11" i="94" s="1"/>
  <c r="AI11" i="94"/>
  <c r="AJ11" i="94" s="1"/>
  <c r="M11" i="94"/>
  <c r="L11" i="94"/>
  <c r="N11" i="94" s="1"/>
  <c r="K11" i="94"/>
  <c r="J11" i="94"/>
  <c r="I11" i="94"/>
  <c r="H11" i="94"/>
  <c r="G11" i="94"/>
  <c r="F11" i="94"/>
  <c r="E11" i="94"/>
  <c r="D11" i="94"/>
  <c r="C11" i="94"/>
  <c r="B11" i="94"/>
  <c r="AG9" i="94"/>
  <c r="H7" i="94"/>
  <c r="C7" i="94"/>
  <c r="H6" i="94"/>
  <c r="C6" i="94"/>
  <c r="H5" i="94"/>
  <c r="C5" i="94"/>
  <c r="H4" i="94"/>
  <c r="C4" i="94"/>
  <c r="H3" i="94"/>
  <c r="C3" i="94"/>
  <c r="H2" i="94"/>
  <c r="C2" i="94"/>
  <c r="A1" i="94"/>
  <c r="AN75" i="93"/>
  <c r="S68" i="93"/>
  <c r="S67" i="93"/>
  <c r="AN66" i="93"/>
  <c r="AD66" i="93"/>
  <c r="S66" i="93"/>
  <c r="AN65" i="93"/>
  <c r="J65" i="93"/>
  <c r="S65" i="93" s="1"/>
  <c r="N62" i="93"/>
  <c r="L62" i="93"/>
  <c r="AN61" i="93"/>
  <c r="J61" i="93" s="1"/>
  <c r="S61" i="93" s="1"/>
  <c r="AO61" i="93" s="1"/>
  <c r="K61" i="93"/>
  <c r="H61" i="93"/>
  <c r="F61" i="93"/>
  <c r="D61" i="93"/>
  <c r="B61" i="93"/>
  <c r="AN60" i="93"/>
  <c r="K60" i="93"/>
  <c r="J60" i="93"/>
  <c r="S60" i="93" s="1"/>
  <c r="AO60" i="93" s="1"/>
  <c r="H60" i="93"/>
  <c r="F60" i="93"/>
  <c r="D60" i="93"/>
  <c r="B60" i="93"/>
  <c r="AN59" i="93"/>
  <c r="J59" i="93" s="1"/>
  <c r="S59" i="93" s="1"/>
  <c r="AO59" i="93" s="1"/>
  <c r="K59" i="93"/>
  <c r="H59" i="93"/>
  <c r="F59" i="93"/>
  <c r="D59" i="93"/>
  <c r="B59" i="93"/>
  <c r="AN58" i="93"/>
  <c r="S58" i="93"/>
  <c r="AO58" i="93" s="1"/>
  <c r="K58" i="93"/>
  <c r="J58" i="93"/>
  <c r="H58" i="93"/>
  <c r="F58" i="93"/>
  <c r="D58" i="93"/>
  <c r="B58" i="93"/>
  <c r="AN57" i="93"/>
  <c r="J57" i="93" s="1"/>
  <c r="S57" i="93" s="1"/>
  <c r="AO57" i="93" s="1"/>
  <c r="K57" i="93"/>
  <c r="H57" i="93"/>
  <c r="F57" i="93"/>
  <c r="D57" i="93"/>
  <c r="B57" i="93"/>
  <c r="AN56" i="93"/>
  <c r="J56" i="93" s="1"/>
  <c r="S56" i="93" s="1"/>
  <c r="AO56" i="93" s="1"/>
  <c r="K56" i="93"/>
  <c r="H56" i="93"/>
  <c r="F56" i="93"/>
  <c r="D56" i="93"/>
  <c r="B56" i="93"/>
  <c r="AN55" i="93"/>
  <c r="K55" i="93"/>
  <c r="J55" i="93"/>
  <c r="S55" i="93" s="1"/>
  <c r="AO55" i="93" s="1"/>
  <c r="H55" i="93"/>
  <c r="F55" i="93"/>
  <c r="D55" i="93"/>
  <c r="B55" i="93"/>
  <c r="AN54" i="93"/>
  <c r="AN62" i="93" s="1"/>
  <c r="K54" i="93"/>
  <c r="J54" i="93"/>
  <c r="S54" i="93" s="1"/>
  <c r="H54" i="93"/>
  <c r="F54" i="93"/>
  <c r="D54" i="93"/>
  <c r="B54" i="93"/>
  <c r="AN50" i="93"/>
  <c r="J50" i="93" s="1"/>
  <c r="S50" i="93" s="1"/>
  <c r="AO50" i="93" s="1"/>
  <c r="K50" i="93"/>
  <c r="H50" i="93"/>
  <c r="F50" i="93"/>
  <c r="D50" i="93"/>
  <c r="B50" i="93"/>
  <c r="AN49" i="93"/>
  <c r="J49" i="93" s="1"/>
  <c r="S49" i="93" s="1"/>
  <c r="AO49" i="93" s="1"/>
  <c r="K49" i="93"/>
  <c r="H49" i="93"/>
  <c r="F49" i="93"/>
  <c r="D49" i="93"/>
  <c r="B49" i="93"/>
  <c r="AN48" i="93"/>
  <c r="K48" i="93"/>
  <c r="J48" i="93"/>
  <c r="S48" i="93" s="1"/>
  <c r="AO48" i="93" s="1"/>
  <c r="H48" i="93"/>
  <c r="F48" i="93"/>
  <c r="D48" i="93"/>
  <c r="B48" i="93"/>
  <c r="AN47" i="93"/>
  <c r="K47" i="93"/>
  <c r="J47" i="93"/>
  <c r="S47" i="93" s="1"/>
  <c r="AO47" i="93" s="1"/>
  <c r="H47" i="93"/>
  <c r="F47" i="93"/>
  <c r="D47" i="93"/>
  <c r="B47" i="93"/>
  <c r="AN46" i="93"/>
  <c r="J46" i="93" s="1"/>
  <c r="S46" i="93" s="1"/>
  <c r="AO46" i="93" s="1"/>
  <c r="K46" i="93"/>
  <c r="H46" i="93"/>
  <c r="F46" i="93"/>
  <c r="D46" i="93"/>
  <c r="B46" i="93"/>
  <c r="AN45" i="93"/>
  <c r="J45" i="93" s="1"/>
  <c r="S45" i="93" s="1"/>
  <c r="AO45" i="93" s="1"/>
  <c r="AH45" i="93"/>
  <c r="K45" i="93"/>
  <c r="H45" i="93"/>
  <c r="F45" i="93"/>
  <c r="D45" i="93"/>
  <c r="B45" i="93"/>
  <c r="AH44" i="93"/>
  <c r="AD44" i="93" s="1"/>
  <c r="AN44" i="93" s="1"/>
  <c r="J44" i="93" s="1"/>
  <c r="S44" i="93" s="1"/>
  <c r="AO44" i="93" s="1"/>
  <c r="K44" i="93"/>
  <c r="H44" i="93"/>
  <c r="F44" i="93"/>
  <c r="D44" i="93"/>
  <c r="B44" i="93"/>
  <c r="AH43" i="93"/>
  <c r="AD43" i="93" s="1"/>
  <c r="AN43" i="93" s="1"/>
  <c r="K43" i="93"/>
  <c r="H43" i="93"/>
  <c r="F43" i="93"/>
  <c r="D43" i="93"/>
  <c r="B43" i="93"/>
  <c r="AN39" i="93"/>
  <c r="AD39" i="93"/>
  <c r="K39" i="93"/>
  <c r="J39" i="93"/>
  <c r="S39" i="93" s="1"/>
  <c r="AO39" i="93" s="1"/>
  <c r="H39" i="93"/>
  <c r="F39" i="93"/>
  <c r="D39" i="93"/>
  <c r="B39" i="93"/>
  <c r="AN38" i="93"/>
  <c r="J38" i="93" s="1"/>
  <c r="S38" i="93" s="1"/>
  <c r="AO38" i="93" s="1"/>
  <c r="AD38" i="93"/>
  <c r="K38" i="93"/>
  <c r="H38" i="93"/>
  <c r="F38" i="93"/>
  <c r="D38" i="93"/>
  <c r="B38" i="93"/>
  <c r="AN37" i="93"/>
  <c r="K37" i="93"/>
  <c r="J37" i="93"/>
  <c r="S37" i="93" s="1"/>
  <c r="AO37" i="93" s="1"/>
  <c r="H37" i="93"/>
  <c r="F37" i="93"/>
  <c r="D37" i="93"/>
  <c r="B37" i="93"/>
  <c r="AN36" i="93"/>
  <c r="J36" i="93" s="1"/>
  <c r="S36" i="93" s="1"/>
  <c r="AO36" i="93" s="1"/>
  <c r="AD36" i="93"/>
  <c r="K36" i="93"/>
  <c r="H36" i="93"/>
  <c r="F36" i="93"/>
  <c r="D36" i="93"/>
  <c r="B36" i="93"/>
  <c r="AN35" i="93"/>
  <c r="J35" i="93" s="1"/>
  <c r="S35" i="93" s="1"/>
  <c r="AO35" i="93" s="1"/>
  <c r="K35" i="93"/>
  <c r="H35" i="93"/>
  <c r="F35" i="93"/>
  <c r="D35" i="93"/>
  <c r="B35" i="93"/>
  <c r="AN34" i="93"/>
  <c r="J34" i="93" s="1"/>
  <c r="S34" i="93" s="1"/>
  <c r="AO34" i="93" s="1"/>
  <c r="K34" i="93"/>
  <c r="H34" i="93"/>
  <c r="F34" i="93"/>
  <c r="D34" i="93"/>
  <c r="B34" i="93"/>
  <c r="AD33" i="93"/>
  <c r="AN33" i="93" s="1"/>
  <c r="J33" i="93" s="1"/>
  <c r="S33" i="93" s="1"/>
  <c r="AO33" i="93" s="1"/>
  <c r="K33" i="93"/>
  <c r="H33" i="93"/>
  <c r="F33" i="93"/>
  <c r="D33" i="93"/>
  <c r="B33" i="93"/>
  <c r="AD32" i="93"/>
  <c r="AN32" i="93" s="1"/>
  <c r="J32" i="93" s="1"/>
  <c r="S32" i="93" s="1"/>
  <c r="AO32" i="93" s="1"/>
  <c r="K32" i="93"/>
  <c r="H32" i="93"/>
  <c r="F32" i="93"/>
  <c r="D32" i="93"/>
  <c r="B32" i="93"/>
  <c r="AN31" i="93"/>
  <c r="J31" i="93" s="1"/>
  <c r="S31" i="93" s="1"/>
  <c r="AO31" i="93" s="1"/>
  <c r="AD31" i="93"/>
  <c r="K31" i="93"/>
  <c r="H31" i="93"/>
  <c r="F31" i="93"/>
  <c r="D31" i="93"/>
  <c r="B31" i="93"/>
  <c r="AN30" i="93"/>
  <c r="J30" i="93" s="1"/>
  <c r="S30" i="93" s="1"/>
  <c r="AO30" i="93" s="1"/>
  <c r="AD30" i="93"/>
  <c r="K30" i="93"/>
  <c r="H30" i="93"/>
  <c r="F30" i="93"/>
  <c r="D30" i="93"/>
  <c r="B30" i="93"/>
  <c r="AD29" i="93"/>
  <c r="AN29" i="93" s="1"/>
  <c r="J29" i="93" s="1"/>
  <c r="S29" i="93" s="1"/>
  <c r="AO29" i="93" s="1"/>
  <c r="K29" i="93"/>
  <c r="H29" i="93"/>
  <c r="F29" i="93"/>
  <c r="D29" i="93"/>
  <c r="B29" i="93"/>
  <c r="AD28" i="93"/>
  <c r="AN28" i="93" s="1"/>
  <c r="J28" i="93" s="1"/>
  <c r="S28" i="93" s="1"/>
  <c r="AO28" i="93" s="1"/>
  <c r="K28" i="93"/>
  <c r="H28" i="93"/>
  <c r="F28" i="93"/>
  <c r="D28" i="93"/>
  <c r="B28" i="93"/>
  <c r="AN27" i="93"/>
  <c r="J27" i="93" s="1"/>
  <c r="S27" i="93" s="1"/>
  <c r="AO27" i="93" s="1"/>
  <c r="AD27" i="93"/>
  <c r="K27" i="93"/>
  <c r="H27" i="93"/>
  <c r="F27" i="93"/>
  <c r="D27" i="93"/>
  <c r="B27" i="93"/>
  <c r="AN26" i="93"/>
  <c r="J26" i="93" s="1"/>
  <c r="S26" i="93" s="1"/>
  <c r="AO26" i="93" s="1"/>
  <c r="AD26" i="93"/>
  <c r="K26" i="93"/>
  <c r="H26" i="93"/>
  <c r="F26" i="93"/>
  <c r="D26" i="93"/>
  <c r="B26" i="93"/>
  <c r="AD25" i="93"/>
  <c r="AN25" i="93" s="1"/>
  <c r="J25" i="93" s="1"/>
  <c r="S25" i="93" s="1"/>
  <c r="AO25" i="93" s="1"/>
  <c r="K25" i="93"/>
  <c r="H25" i="93"/>
  <c r="F25" i="93"/>
  <c r="D25" i="93"/>
  <c r="B25" i="93"/>
  <c r="AD24" i="93"/>
  <c r="AN24" i="93" s="1"/>
  <c r="J24" i="93" s="1"/>
  <c r="S24" i="93" s="1"/>
  <c r="AO24" i="93" s="1"/>
  <c r="K24" i="93"/>
  <c r="H24" i="93"/>
  <c r="F24" i="93"/>
  <c r="D24" i="93"/>
  <c r="B24" i="93"/>
  <c r="AN23" i="93"/>
  <c r="J23" i="93" s="1"/>
  <c r="S23" i="93" s="1"/>
  <c r="AO23" i="93" s="1"/>
  <c r="K23" i="93"/>
  <c r="H23" i="93"/>
  <c r="F23" i="93"/>
  <c r="D23" i="93"/>
  <c r="B23" i="93"/>
  <c r="AN22" i="93"/>
  <c r="J22" i="93" s="1"/>
  <c r="S22" i="93" s="1"/>
  <c r="AO22" i="93" s="1"/>
  <c r="K22" i="93"/>
  <c r="H22" i="93"/>
  <c r="F22" i="93"/>
  <c r="D22" i="93"/>
  <c r="B22" i="93"/>
  <c r="AN21" i="93"/>
  <c r="J21" i="93" s="1"/>
  <c r="S21" i="93" s="1"/>
  <c r="AO21" i="93" s="1"/>
  <c r="K21" i="93"/>
  <c r="H21" i="93"/>
  <c r="F21" i="93"/>
  <c r="D21" i="93"/>
  <c r="B21" i="93"/>
  <c r="AN20" i="93"/>
  <c r="J20" i="93" s="1"/>
  <c r="S20" i="93" s="1"/>
  <c r="AO20" i="93" s="1"/>
  <c r="K20" i="93"/>
  <c r="H20" i="93"/>
  <c r="F20" i="93"/>
  <c r="D20" i="93"/>
  <c r="B20" i="93"/>
  <c r="AN19" i="93"/>
  <c r="K19" i="93"/>
  <c r="J19" i="93"/>
  <c r="S19" i="93" s="1"/>
  <c r="H19" i="93"/>
  <c r="F19" i="93"/>
  <c r="D19" i="93"/>
  <c r="B19" i="93"/>
  <c r="AM15" i="93"/>
  <c r="P15" i="93" s="1"/>
  <c r="R15" i="93" s="1"/>
  <c r="AI15" i="93"/>
  <c r="AJ15" i="93" s="1"/>
  <c r="AF15" i="93" s="1"/>
  <c r="AN15" i="93" s="1"/>
  <c r="M15" i="93"/>
  <c r="L15" i="93"/>
  <c r="N15" i="93" s="1"/>
  <c r="K15" i="93"/>
  <c r="J15" i="93"/>
  <c r="O15" i="93" s="1"/>
  <c r="I15" i="93"/>
  <c r="H15" i="93"/>
  <c r="G15" i="93"/>
  <c r="F15" i="93"/>
  <c r="E15" i="93"/>
  <c r="D15" i="93"/>
  <c r="C15" i="93"/>
  <c r="B15" i="93"/>
  <c r="AM14" i="93"/>
  <c r="AI14" i="93"/>
  <c r="AJ14" i="93" s="1"/>
  <c r="AF14" i="93" s="1"/>
  <c r="AN14" i="93" s="1"/>
  <c r="P14" i="93"/>
  <c r="R14" i="93" s="1"/>
  <c r="M14" i="93"/>
  <c r="L14" i="93"/>
  <c r="N14" i="93" s="1"/>
  <c r="K14" i="93"/>
  <c r="S14" i="93" s="1"/>
  <c r="J14" i="93"/>
  <c r="I14" i="93"/>
  <c r="H14" i="93"/>
  <c r="G14" i="93"/>
  <c r="F14" i="93"/>
  <c r="E14" i="93"/>
  <c r="D14" i="93"/>
  <c r="C14" i="93"/>
  <c r="B14" i="93"/>
  <c r="AM13" i="93"/>
  <c r="P13" i="93" s="1"/>
  <c r="R13" i="93" s="1"/>
  <c r="AI13" i="93"/>
  <c r="AJ13" i="93" s="1"/>
  <c r="M13" i="93"/>
  <c r="L13" i="93"/>
  <c r="N13" i="93" s="1"/>
  <c r="K13" i="93"/>
  <c r="J13" i="93"/>
  <c r="I13" i="93"/>
  <c r="H13" i="93"/>
  <c r="G13" i="93"/>
  <c r="F13" i="93"/>
  <c r="E13" i="93"/>
  <c r="D13" i="93"/>
  <c r="C13" i="93"/>
  <c r="B13" i="93"/>
  <c r="AM12" i="93"/>
  <c r="P12" i="93" s="1"/>
  <c r="R12" i="93" s="1"/>
  <c r="AI12" i="93"/>
  <c r="AJ12" i="93" s="1"/>
  <c r="AF12" i="93" s="1"/>
  <c r="AN12" i="93" s="1"/>
  <c r="N12" i="93"/>
  <c r="O12" i="93" s="1"/>
  <c r="M12" i="93"/>
  <c r="L12" i="93"/>
  <c r="K12" i="93"/>
  <c r="S12" i="93" s="1"/>
  <c r="J12" i="93"/>
  <c r="I12" i="93"/>
  <c r="H12" i="93"/>
  <c r="G12" i="93"/>
  <c r="F12" i="93"/>
  <c r="E12" i="93"/>
  <c r="D12" i="93"/>
  <c r="C12" i="93"/>
  <c r="B12" i="93"/>
  <c r="AM11" i="93"/>
  <c r="P11" i="93" s="1"/>
  <c r="R11" i="93" s="1"/>
  <c r="AJ11" i="93"/>
  <c r="AF11" i="93" s="1"/>
  <c r="AN11" i="93" s="1"/>
  <c r="AI11" i="93"/>
  <c r="M11" i="93"/>
  <c r="N11" i="93" s="1"/>
  <c r="L11" i="93"/>
  <c r="K11" i="93"/>
  <c r="J11" i="93"/>
  <c r="I11" i="93"/>
  <c r="H11" i="93"/>
  <c r="G11" i="93"/>
  <c r="F11" i="93"/>
  <c r="E11" i="93"/>
  <c r="D11" i="93"/>
  <c r="C11" i="93"/>
  <c r="B11" i="93"/>
  <c r="AG9" i="93"/>
  <c r="H7" i="93"/>
  <c r="C7" i="93"/>
  <c r="H6" i="93"/>
  <c r="C6" i="93"/>
  <c r="H5" i="93"/>
  <c r="C5" i="93"/>
  <c r="H4" i="93"/>
  <c r="C4" i="93"/>
  <c r="H3" i="93"/>
  <c r="C3" i="93"/>
  <c r="H2" i="93"/>
  <c r="C2" i="93"/>
  <c r="A1" i="93"/>
  <c r="AN75" i="92"/>
  <c r="S68" i="92"/>
  <c r="S67" i="92"/>
  <c r="AD66" i="92"/>
  <c r="AN66" i="92" s="1"/>
  <c r="S66" i="92"/>
  <c r="AN65" i="92"/>
  <c r="N62" i="92"/>
  <c r="L62" i="92"/>
  <c r="AN61" i="92"/>
  <c r="J61" i="92" s="1"/>
  <c r="S61" i="92" s="1"/>
  <c r="AO61" i="92" s="1"/>
  <c r="K61" i="92"/>
  <c r="H61" i="92"/>
  <c r="F61" i="92"/>
  <c r="D61" i="92"/>
  <c r="B61" i="92"/>
  <c r="AN60" i="92"/>
  <c r="K60" i="92"/>
  <c r="J60" i="92"/>
  <c r="S60" i="92" s="1"/>
  <c r="AO60" i="92" s="1"/>
  <c r="H60" i="92"/>
  <c r="F60" i="92"/>
  <c r="D60" i="92"/>
  <c r="B60" i="92"/>
  <c r="AN59" i="92"/>
  <c r="J59" i="92" s="1"/>
  <c r="S59" i="92" s="1"/>
  <c r="AO59" i="92" s="1"/>
  <c r="K59" i="92"/>
  <c r="H59" i="92"/>
  <c r="F59" i="92"/>
  <c r="D59" i="92"/>
  <c r="B59" i="92"/>
  <c r="AN58" i="92"/>
  <c r="S58" i="92"/>
  <c r="AO58" i="92" s="1"/>
  <c r="K58" i="92"/>
  <c r="J58" i="92"/>
  <c r="H58" i="92"/>
  <c r="F58" i="92"/>
  <c r="D58" i="92"/>
  <c r="B58" i="92"/>
  <c r="AN57" i="92"/>
  <c r="J57" i="92" s="1"/>
  <c r="S57" i="92" s="1"/>
  <c r="AO57" i="92" s="1"/>
  <c r="K57" i="92"/>
  <c r="H57" i="92"/>
  <c r="F57" i="92"/>
  <c r="D57" i="92"/>
  <c r="B57" i="92"/>
  <c r="AN56" i="92"/>
  <c r="J56" i="92" s="1"/>
  <c r="S56" i="92" s="1"/>
  <c r="AO56" i="92" s="1"/>
  <c r="K56" i="92"/>
  <c r="H56" i="92"/>
  <c r="F56" i="92"/>
  <c r="D56" i="92"/>
  <c r="B56" i="92"/>
  <c r="AN55" i="92"/>
  <c r="J55" i="92" s="1"/>
  <c r="S55" i="92" s="1"/>
  <c r="AO55" i="92" s="1"/>
  <c r="K55" i="92"/>
  <c r="H55" i="92"/>
  <c r="F55" i="92"/>
  <c r="D55" i="92"/>
  <c r="B55" i="92"/>
  <c r="AN54" i="92"/>
  <c r="AN62" i="92" s="1"/>
  <c r="K54" i="92"/>
  <c r="J54" i="92"/>
  <c r="S54" i="92" s="1"/>
  <c r="H54" i="92"/>
  <c r="F54" i="92"/>
  <c r="D54" i="92"/>
  <c r="B54" i="92"/>
  <c r="AN50" i="92"/>
  <c r="J50" i="92" s="1"/>
  <c r="S50" i="92" s="1"/>
  <c r="AO50" i="92" s="1"/>
  <c r="K50" i="92"/>
  <c r="H50" i="92"/>
  <c r="F50" i="92"/>
  <c r="D50" i="92"/>
  <c r="B50" i="92"/>
  <c r="AN49" i="92"/>
  <c r="J49" i="92" s="1"/>
  <c r="S49" i="92" s="1"/>
  <c r="AO49" i="92" s="1"/>
  <c r="K49" i="92"/>
  <c r="H49" i="92"/>
  <c r="F49" i="92"/>
  <c r="D49" i="92"/>
  <c r="B49" i="92"/>
  <c r="AN48" i="92"/>
  <c r="J48" i="92" s="1"/>
  <c r="S48" i="92" s="1"/>
  <c r="AO48" i="92" s="1"/>
  <c r="K48" i="92"/>
  <c r="H48" i="92"/>
  <c r="F48" i="92"/>
  <c r="D48" i="92"/>
  <c r="B48" i="92"/>
  <c r="AN47" i="92"/>
  <c r="K47" i="92"/>
  <c r="J47" i="92"/>
  <c r="S47" i="92" s="1"/>
  <c r="AO47" i="92" s="1"/>
  <c r="H47" i="92"/>
  <c r="F47" i="92"/>
  <c r="D47" i="92"/>
  <c r="B47" i="92"/>
  <c r="AN46" i="92"/>
  <c r="J46" i="92" s="1"/>
  <c r="S46" i="92" s="1"/>
  <c r="AO46" i="92" s="1"/>
  <c r="K46" i="92"/>
  <c r="H46" i="92"/>
  <c r="F46" i="92"/>
  <c r="D46" i="92"/>
  <c r="B46" i="92"/>
  <c r="AN45" i="92"/>
  <c r="AH45" i="92"/>
  <c r="K45" i="92"/>
  <c r="J45" i="92"/>
  <c r="S45" i="92" s="1"/>
  <c r="AO45" i="92" s="1"/>
  <c r="H45" i="92"/>
  <c r="F45" i="92"/>
  <c r="D45" i="92"/>
  <c r="B45" i="92"/>
  <c r="AH44" i="92"/>
  <c r="AD44" i="92" s="1"/>
  <c r="AN44" i="92" s="1"/>
  <c r="J44" i="92" s="1"/>
  <c r="S44" i="92" s="1"/>
  <c r="AO44" i="92" s="1"/>
  <c r="K44" i="92"/>
  <c r="H44" i="92"/>
  <c r="F44" i="92"/>
  <c r="D44" i="92"/>
  <c r="B44" i="92"/>
  <c r="AN43" i="92"/>
  <c r="AH43" i="92"/>
  <c r="AD43" i="92"/>
  <c r="K43" i="92"/>
  <c r="H43" i="92"/>
  <c r="F43" i="92"/>
  <c r="D43" i="92"/>
  <c r="B43" i="92"/>
  <c r="AN39" i="92"/>
  <c r="J39" i="92" s="1"/>
  <c r="S39" i="92" s="1"/>
  <c r="AO39" i="92" s="1"/>
  <c r="AD39" i="92"/>
  <c r="K39" i="92"/>
  <c r="H39" i="92"/>
  <c r="F39" i="92"/>
  <c r="D39" i="92"/>
  <c r="B39" i="92"/>
  <c r="AD38" i="92"/>
  <c r="AN38" i="92" s="1"/>
  <c r="J38" i="92" s="1"/>
  <c r="S38" i="92" s="1"/>
  <c r="AO38" i="92" s="1"/>
  <c r="K38" i="92"/>
  <c r="H38" i="92"/>
  <c r="F38" i="92"/>
  <c r="D38" i="92"/>
  <c r="B38" i="92"/>
  <c r="AN37" i="92"/>
  <c r="K37" i="92"/>
  <c r="J37" i="92"/>
  <c r="S37" i="92" s="1"/>
  <c r="AO37" i="92" s="1"/>
  <c r="H37" i="92"/>
  <c r="F37" i="92"/>
  <c r="D37" i="92"/>
  <c r="B37" i="92"/>
  <c r="AN36" i="92"/>
  <c r="J36" i="92" s="1"/>
  <c r="S36" i="92" s="1"/>
  <c r="AO36" i="92" s="1"/>
  <c r="AD36" i="92"/>
  <c r="K36" i="92"/>
  <c r="H36" i="92"/>
  <c r="F36" i="92"/>
  <c r="D36" i="92"/>
  <c r="B36" i="92"/>
  <c r="AN35" i="92"/>
  <c r="J35" i="92" s="1"/>
  <c r="S35" i="92" s="1"/>
  <c r="AO35" i="92" s="1"/>
  <c r="K35" i="92"/>
  <c r="H35" i="92"/>
  <c r="F35" i="92"/>
  <c r="D35" i="92"/>
  <c r="B35" i="92"/>
  <c r="AN34" i="92"/>
  <c r="J34" i="92" s="1"/>
  <c r="S34" i="92" s="1"/>
  <c r="AO34" i="92" s="1"/>
  <c r="K34" i="92"/>
  <c r="H34" i="92"/>
  <c r="F34" i="92"/>
  <c r="D34" i="92"/>
  <c r="B34" i="92"/>
  <c r="AN33" i="92"/>
  <c r="AD33" i="92"/>
  <c r="K33" i="92"/>
  <c r="J33" i="92"/>
  <c r="S33" i="92" s="1"/>
  <c r="AO33" i="92" s="1"/>
  <c r="H33" i="92"/>
  <c r="F33" i="92"/>
  <c r="D33" i="92"/>
  <c r="B33" i="92"/>
  <c r="AD32" i="92"/>
  <c r="AN32" i="92" s="1"/>
  <c r="J32" i="92" s="1"/>
  <c r="S32" i="92" s="1"/>
  <c r="AO32" i="92" s="1"/>
  <c r="K32" i="92"/>
  <c r="H32" i="92"/>
  <c r="F32" i="92"/>
  <c r="D32" i="92"/>
  <c r="B32" i="92"/>
  <c r="AN31" i="92"/>
  <c r="J31" i="92" s="1"/>
  <c r="S31" i="92" s="1"/>
  <c r="AO31" i="92" s="1"/>
  <c r="AD31" i="92"/>
  <c r="K31" i="92"/>
  <c r="H31" i="92"/>
  <c r="F31" i="92"/>
  <c r="D31" i="92"/>
  <c r="B31" i="92"/>
  <c r="AN30" i="92"/>
  <c r="J30" i="92" s="1"/>
  <c r="S30" i="92" s="1"/>
  <c r="AO30" i="92" s="1"/>
  <c r="AD30" i="92"/>
  <c r="K30" i="92"/>
  <c r="H30" i="92"/>
  <c r="F30" i="92"/>
  <c r="D30" i="92"/>
  <c r="B30" i="92"/>
  <c r="AN29" i="92"/>
  <c r="AD29" i="92"/>
  <c r="K29" i="92"/>
  <c r="J29" i="92"/>
  <c r="S29" i="92" s="1"/>
  <c r="AO29" i="92" s="1"/>
  <c r="H29" i="92"/>
  <c r="F29" i="92"/>
  <c r="D29" i="92"/>
  <c r="B29" i="92"/>
  <c r="AD28" i="92"/>
  <c r="AN28" i="92" s="1"/>
  <c r="J28" i="92" s="1"/>
  <c r="S28" i="92" s="1"/>
  <c r="AO28" i="92" s="1"/>
  <c r="K28" i="92"/>
  <c r="H28" i="92"/>
  <c r="F28" i="92"/>
  <c r="D28" i="92"/>
  <c r="B28" i="92"/>
  <c r="AN27" i="92"/>
  <c r="J27" i="92" s="1"/>
  <c r="S27" i="92" s="1"/>
  <c r="AO27" i="92" s="1"/>
  <c r="AD27" i="92"/>
  <c r="K27" i="92"/>
  <c r="H27" i="92"/>
  <c r="F27" i="92"/>
  <c r="D27" i="92"/>
  <c r="B27" i="92"/>
  <c r="AN26" i="92"/>
  <c r="J26" i="92" s="1"/>
  <c r="S26" i="92" s="1"/>
  <c r="AO26" i="92" s="1"/>
  <c r="AD26" i="92"/>
  <c r="K26" i="92"/>
  <c r="H26" i="92"/>
  <c r="F26" i="92"/>
  <c r="D26" i="92"/>
  <c r="B26" i="92"/>
  <c r="AN25" i="92"/>
  <c r="AD25" i="92"/>
  <c r="K25" i="92"/>
  <c r="J25" i="92"/>
  <c r="S25" i="92" s="1"/>
  <c r="AO25" i="92" s="1"/>
  <c r="H25" i="92"/>
  <c r="F25" i="92"/>
  <c r="D25" i="92"/>
  <c r="B25" i="92"/>
  <c r="AD24" i="92"/>
  <c r="AN24" i="92" s="1"/>
  <c r="J24" i="92" s="1"/>
  <c r="S24" i="92" s="1"/>
  <c r="AO24" i="92" s="1"/>
  <c r="K24" i="92"/>
  <c r="H24" i="92"/>
  <c r="F24" i="92"/>
  <c r="D24" i="92"/>
  <c r="B24" i="92"/>
  <c r="AN23" i="92"/>
  <c r="J23" i="92" s="1"/>
  <c r="S23" i="92" s="1"/>
  <c r="AO23" i="92" s="1"/>
  <c r="K23" i="92"/>
  <c r="H23" i="92"/>
  <c r="F23" i="92"/>
  <c r="D23" i="92"/>
  <c r="B23" i="92"/>
  <c r="AN22" i="92"/>
  <c r="J22" i="92" s="1"/>
  <c r="S22" i="92" s="1"/>
  <c r="AO22" i="92" s="1"/>
  <c r="K22" i="92"/>
  <c r="H22" i="92"/>
  <c r="F22" i="92"/>
  <c r="D22" i="92"/>
  <c r="B22" i="92"/>
  <c r="AN21" i="92"/>
  <c r="J21" i="92" s="1"/>
  <c r="S21" i="92" s="1"/>
  <c r="AO21" i="92" s="1"/>
  <c r="K21" i="92"/>
  <c r="H21" i="92"/>
  <c r="F21" i="92"/>
  <c r="D21" i="92"/>
  <c r="B21" i="92"/>
  <c r="AN20" i="92"/>
  <c r="J20" i="92" s="1"/>
  <c r="S20" i="92" s="1"/>
  <c r="AO20" i="92" s="1"/>
  <c r="K20" i="92"/>
  <c r="H20" i="92"/>
  <c r="F20" i="92"/>
  <c r="D20" i="92"/>
  <c r="B20" i="92"/>
  <c r="AN19" i="92"/>
  <c r="J19" i="92" s="1"/>
  <c r="S19" i="92" s="1"/>
  <c r="K19" i="92"/>
  <c r="H19" i="92"/>
  <c r="F19" i="92"/>
  <c r="D19" i="92"/>
  <c r="B19" i="92"/>
  <c r="AM15" i="92"/>
  <c r="AI15" i="92"/>
  <c r="AJ15" i="92" s="1"/>
  <c r="AF15" i="92" s="1"/>
  <c r="AN15" i="92" s="1"/>
  <c r="R15" i="92"/>
  <c r="P15" i="92"/>
  <c r="M15" i="92"/>
  <c r="L15" i="92"/>
  <c r="N15" i="92" s="1"/>
  <c r="O15" i="92" s="1"/>
  <c r="K15" i="92"/>
  <c r="S15" i="92" s="1"/>
  <c r="AO15" i="92" s="1"/>
  <c r="J15" i="92"/>
  <c r="I15" i="92"/>
  <c r="H15" i="92"/>
  <c r="G15" i="92"/>
  <c r="F15" i="92"/>
  <c r="E15" i="92"/>
  <c r="D15" i="92"/>
  <c r="C15" i="92"/>
  <c r="B15" i="92"/>
  <c r="AM14" i="92"/>
  <c r="AI14" i="92"/>
  <c r="AJ14" i="92" s="1"/>
  <c r="AF14" i="92" s="1"/>
  <c r="AN14" i="92" s="1"/>
  <c r="P14" i="92"/>
  <c r="R14" i="92" s="1"/>
  <c r="S14" i="92" s="1"/>
  <c r="AO14" i="92" s="1"/>
  <c r="N14" i="92"/>
  <c r="M14" i="92"/>
  <c r="L14" i="92"/>
  <c r="K14" i="92"/>
  <c r="J14" i="92"/>
  <c r="O14" i="92" s="1"/>
  <c r="I14" i="92"/>
  <c r="H14" i="92"/>
  <c r="G14" i="92"/>
  <c r="F14" i="92"/>
  <c r="E14" i="92"/>
  <c r="D14" i="92"/>
  <c r="C14" i="92"/>
  <c r="B14" i="92"/>
  <c r="AM13" i="92"/>
  <c r="P13" i="92" s="1"/>
  <c r="R13" i="92" s="1"/>
  <c r="S13" i="92" s="1"/>
  <c r="M13" i="92"/>
  <c r="L13" i="92"/>
  <c r="K13" i="92"/>
  <c r="J13" i="92"/>
  <c r="I13" i="92"/>
  <c r="H13" i="92"/>
  <c r="G13" i="92"/>
  <c r="F13" i="92"/>
  <c r="E13" i="92"/>
  <c r="D13" i="92"/>
  <c r="C13" i="92"/>
  <c r="B13" i="92"/>
  <c r="AM12" i="92"/>
  <c r="P12" i="92" s="1"/>
  <c r="R12" i="92" s="1"/>
  <c r="S12" i="92" s="1"/>
  <c r="AI12" i="92"/>
  <c r="AJ12" i="92" s="1"/>
  <c r="AF12" i="92" s="1"/>
  <c r="N12" i="92"/>
  <c r="M12" i="92"/>
  <c r="L12" i="92"/>
  <c r="K12" i="92"/>
  <c r="J12" i="92"/>
  <c r="I12" i="92"/>
  <c r="H12" i="92"/>
  <c r="G12" i="92"/>
  <c r="F12" i="92"/>
  <c r="E12" i="92"/>
  <c r="D12" i="92"/>
  <c r="C12" i="92"/>
  <c r="B12" i="92"/>
  <c r="AM11" i="92"/>
  <c r="P11" i="92" s="1"/>
  <c r="R11" i="92" s="1"/>
  <c r="AJ11" i="92"/>
  <c r="AF11" i="92" s="1"/>
  <c r="AI11" i="92"/>
  <c r="M11" i="92"/>
  <c r="L11" i="92"/>
  <c r="N11" i="92" s="1"/>
  <c r="K11" i="92"/>
  <c r="J11" i="92"/>
  <c r="I11" i="92"/>
  <c r="H11" i="92"/>
  <c r="G11" i="92"/>
  <c r="F11" i="92"/>
  <c r="E11" i="92"/>
  <c r="D11" i="92"/>
  <c r="C11" i="92"/>
  <c r="B11" i="92"/>
  <c r="AG9" i="92"/>
  <c r="H7" i="92"/>
  <c r="C7" i="92"/>
  <c r="H6" i="92"/>
  <c r="C6" i="92"/>
  <c r="H5" i="92"/>
  <c r="C5" i="92"/>
  <c r="H4" i="92"/>
  <c r="C4" i="92"/>
  <c r="H3" i="92"/>
  <c r="C3" i="92"/>
  <c r="H2" i="92"/>
  <c r="C2" i="92"/>
  <c r="A1" i="92"/>
  <c r="AN75" i="91"/>
  <c r="S68" i="91"/>
  <c r="S67" i="91"/>
  <c r="AD66" i="91"/>
  <c r="AN66" i="91" s="1"/>
  <c r="S66" i="91"/>
  <c r="AN65" i="91"/>
  <c r="N62" i="91"/>
  <c r="L62" i="91"/>
  <c r="AN61" i="91"/>
  <c r="J61" i="91" s="1"/>
  <c r="S61" i="91" s="1"/>
  <c r="AO61" i="91" s="1"/>
  <c r="K61" i="91"/>
  <c r="H61" i="91"/>
  <c r="F61" i="91"/>
  <c r="D61" i="91"/>
  <c r="B61" i="91"/>
  <c r="AN60" i="91"/>
  <c r="K60" i="91"/>
  <c r="J60" i="91"/>
  <c r="S60" i="91" s="1"/>
  <c r="AO60" i="91" s="1"/>
  <c r="H60" i="91"/>
  <c r="F60" i="91"/>
  <c r="D60" i="91"/>
  <c r="B60" i="91"/>
  <c r="AN59" i="91"/>
  <c r="J59" i="91" s="1"/>
  <c r="S59" i="91" s="1"/>
  <c r="AO59" i="91" s="1"/>
  <c r="K59" i="91"/>
  <c r="H59" i="91"/>
  <c r="F59" i="91"/>
  <c r="D59" i="91"/>
  <c r="B59" i="91"/>
  <c r="AN58" i="91"/>
  <c r="S58" i="91"/>
  <c r="AO58" i="91" s="1"/>
  <c r="K58" i="91"/>
  <c r="J58" i="91"/>
  <c r="H58" i="91"/>
  <c r="F58" i="91"/>
  <c r="D58" i="91"/>
  <c r="B58" i="91"/>
  <c r="AN57" i="91"/>
  <c r="J57" i="91" s="1"/>
  <c r="S57" i="91" s="1"/>
  <c r="AO57" i="91" s="1"/>
  <c r="K57" i="91"/>
  <c r="H57" i="91"/>
  <c r="F57" i="91"/>
  <c r="D57" i="91"/>
  <c r="B57" i="91"/>
  <c r="AN56" i="91"/>
  <c r="J56" i="91" s="1"/>
  <c r="S56" i="91" s="1"/>
  <c r="AO56" i="91" s="1"/>
  <c r="K56" i="91"/>
  <c r="H56" i="91"/>
  <c r="F56" i="91"/>
  <c r="D56" i="91"/>
  <c r="B56" i="91"/>
  <c r="AN55" i="91"/>
  <c r="J55" i="91" s="1"/>
  <c r="S55" i="91" s="1"/>
  <c r="AO55" i="91" s="1"/>
  <c r="K55" i="91"/>
  <c r="H55" i="91"/>
  <c r="F55" i="91"/>
  <c r="D55" i="91"/>
  <c r="B55" i="91"/>
  <c r="AN54" i="91"/>
  <c r="AN62" i="91" s="1"/>
  <c r="K54" i="91"/>
  <c r="J54" i="91"/>
  <c r="S54" i="91" s="1"/>
  <c r="H54" i="91"/>
  <c r="F54" i="91"/>
  <c r="D54" i="91"/>
  <c r="B54" i="91"/>
  <c r="AN50" i="91"/>
  <c r="J50" i="91" s="1"/>
  <c r="S50" i="91" s="1"/>
  <c r="AO50" i="91" s="1"/>
  <c r="K50" i="91"/>
  <c r="H50" i="91"/>
  <c r="F50" i="91"/>
  <c r="D50" i="91"/>
  <c r="B50" i="91"/>
  <c r="AN49" i="91"/>
  <c r="J49" i="91" s="1"/>
  <c r="S49" i="91" s="1"/>
  <c r="AO49" i="91" s="1"/>
  <c r="K49" i="91"/>
  <c r="H49" i="91"/>
  <c r="F49" i="91"/>
  <c r="D49" i="91"/>
  <c r="B49" i="91"/>
  <c r="AN48" i="91"/>
  <c r="J48" i="91" s="1"/>
  <c r="S48" i="91" s="1"/>
  <c r="AO48" i="91" s="1"/>
  <c r="K48" i="91"/>
  <c r="H48" i="91"/>
  <c r="F48" i="91"/>
  <c r="D48" i="91"/>
  <c r="B48" i="91"/>
  <c r="AN47" i="91"/>
  <c r="K47" i="91"/>
  <c r="J47" i="91"/>
  <c r="S47" i="91" s="1"/>
  <c r="AO47" i="91" s="1"/>
  <c r="H47" i="91"/>
  <c r="F47" i="91"/>
  <c r="D47" i="91"/>
  <c r="B47" i="91"/>
  <c r="AN46" i="91"/>
  <c r="J46" i="91" s="1"/>
  <c r="S46" i="91" s="1"/>
  <c r="AO46" i="91" s="1"/>
  <c r="K46" i="91"/>
  <c r="H46" i="91"/>
  <c r="F46" i="91"/>
  <c r="D46" i="91"/>
  <c r="B46" i="91"/>
  <c r="AN45" i="91"/>
  <c r="AH45" i="91"/>
  <c r="K45" i="91"/>
  <c r="J45" i="91"/>
  <c r="S45" i="91" s="1"/>
  <c r="AO45" i="91" s="1"/>
  <c r="H45" i="91"/>
  <c r="F45" i="91"/>
  <c r="D45" i="91"/>
  <c r="B45" i="91"/>
  <c r="AH44" i="91"/>
  <c r="AD44" i="91" s="1"/>
  <c r="AN44" i="91" s="1"/>
  <c r="J44" i="91" s="1"/>
  <c r="S44" i="91" s="1"/>
  <c r="AO44" i="91" s="1"/>
  <c r="K44" i="91"/>
  <c r="H44" i="91"/>
  <c r="F44" i="91"/>
  <c r="D44" i="91"/>
  <c r="B44" i="91"/>
  <c r="AH43" i="91"/>
  <c r="AD43" i="91" s="1"/>
  <c r="AN43" i="91" s="1"/>
  <c r="K43" i="91"/>
  <c r="H43" i="91"/>
  <c r="F43" i="91"/>
  <c r="D43" i="91"/>
  <c r="B43" i="91"/>
  <c r="AD39" i="91"/>
  <c r="AN39" i="91" s="1"/>
  <c r="J39" i="91" s="1"/>
  <c r="S39" i="91" s="1"/>
  <c r="AO39" i="91" s="1"/>
  <c r="K39" i="91"/>
  <c r="H39" i="91"/>
  <c r="F39" i="91"/>
  <c r="D39" i="91"/>
  <c r="B39" i="91"/>
  <c r="AD38" i="91"/>
  <c r="AN38" i="91" s="1"/>
  <c r="J38" i="91" s="1"/>
  <c r="S38" i="91" s="1"/>
  <c r="AO38" i="91" s="1"/>
  <c r="K38" i="91"/>
  <c r="H38" i="91"/>
  <c r="F38" i="91"/>
  <c r="D38" i="91"/>
  <c r="B38" i="91"/>
  <c r="AN37" i="91"/>
  <c r="K37" i="91"/>
  <c r="J37" i="91"/>
  <c r="S37" i="91" s="1"/>
  <c r="AO37" i="91" s="1"/>
  <c r="H37" i="91"/>
  <c r="F37" i="91"/>
  <c r="D37" i="91"/>
  <c r="B37" i="91"/>
  <c r="AN36" i="91"/>
  <c r="J36" i="91" s="1"/>
  <c r="S36" i="91" s="1"/>
  <c r="AO36" i="91" s="1"/>
  <c r="AD36" i="91"/>
  <c r="K36" i="91"/>
  <c r="H36" i="91"/>
  <c r="F36" i="91"/>
  <c r="D36" i="91"/>
  <c r="B36" i="91"/>
  <c r="AN35" i="91"/>
  <c r="J35" i="91" s="1"/>
  <c r="S35" i="91" s="1"/>
  <c r="AO35" i="91" s="1"/>
  <c r="K35" i="91"/>
  <c r="H35" i="91"/>
  <c r="F35" i="91"/>
  <c r="D35" i="91"/>
  <c r="B35" i="91"/>
  <c r="AN34" i="91"/>
  <c r="J34" i="91" s="1"/>
  <c r="S34" i="91" s="1"/>
  <c r="AO34" i="91" s="1"/>
  <c r="K34" i="91"/>
  <c r="H34" i="91"/>
  <c r="F34" i="91"/>
  <c r="D34" i="91"/>
  <c r="B34" i="91"/>
  <c r="AN33" i="91"/>
  <c r="AD33" i="91"/>
  <c r="K33" i="91"/>
  <c r="J33" i="91"/>
  <c r="S33" i="91" s="1"/>
  <c r="AO33" i="91" s="1"/>
  <c r="H33" i="91"/>
  <c r="F33" i="91"/>
  <c r="D33" i="91"/>
  <c r="B33" i="91"/>
  <c r="AD32" i="91"/>
  <c r="AN32" i="91" s="1"/>
  <c r="J32" i="91" s="1"/>
  <c r="S32" i="91" s="1"/>
  <c r="AO32" i="91" s="1"/>
  <c r="K32" i="91"/>
  <c r="H32" i="91"/>
  <c r="F32" i="91"/>
  <c r="D32" i="91"/>
  <c r="B32" i="91"/>
  <c r="AN31" i="91"/>
  <c r="J31" i="91" s="1"/>
  <c r="S31" i="91" s="1"/>
  <c r="AO31" i="91" s="1"/>
  <c r="AD31" i="91"/>
  <c r="K31" i="91"/>
  <c r="H31" i="91"/>
  <c r="F31" i="91"/>
  <c r="D31" i="91"/>
  <c r="B31" i="91"/>
  <c r="AN30" i="91"/>
  <c r="J30" i="91" s="1"/>
  <c r="S30" i="91" s="1"/>
  <c r="AO30" i="91" s="1"/>
  <c r="AD30" i="91"/>
  <c r="K30" i="91"/>
  <c r="H30" i="91"/>
  <c r="F30" i="91"/>
  <c r="D30" i="91"/>
  <c r="B30" i="91"/>
  <c r="AN29" i="91"/>
  <c r="AD29" i="91"/>
  <c r="K29" i="91"/>
  <c r="J29" i="91"/>
  <c r="S29" i="91" s="1"/>
  <c r="AO29" i="91" s="1"/>
  <c r="H29" i="91"/>
  <c r="F29" i="91"/>
  <c r="D29" i="91"/>
  <c r="B29" i="91"/>
  <c r="AD28" i="91"/>
  <c r="AN28" i="91" s="1"/>
  <c r="J28" i="91" s="1"/>
  <c r="S28" i="91" s="1"/>
  <c r="AO28" i="91" s="1"/>
  <c r="K28" i="91"/>
  <c r="H28" i="91"/>
  <c r="F28" i="91"/>
  <c r="D28" i="91"/>
  <c r="B28" i="91"/>
  <c r="AN27" i="91"/>
  <c r="J27" i="91" s="1"/>
  <c r="S27" i="91" s="1"/>
  <c r="AO27" i="91" s="1"/>
  <c r="AD27" i="91"/>
  <c r="K27" i="91"/>
  <c r="H27" i="91"/>
  <c r="F27" i="91"/>
  <c r="D27" i="91"/>
  <c r="B27" i="91"/>
  <c r="AN26" i="91"/>
  <c r="J26" i="91" s="1"/>
  <c r="S26" i="91" s="1"/>
  <c r="AO26" i="91" s="1"/>
  <c r="AD26" i="91"/>
  <c r="K26" i="91"/>
  <c r="H26" i="91"/>
  <c r="F26" i="91"/>
  <c r="D26" i="91"/>
  <c r="B26" i="91"/>
  <c r="AN25" i="91"/>
  <c r="AD25" i="91"/>
  <c r="K25" i="91"/>
  <c r="J25" i="91"/>
  <c r="S25" i="91" s="1"/>
  <c r="AO25" i="91" s="1"/>
  <c r="H25" i="91"/>
  <c r="F25" i="91"/>
  <c r="D25" i="91"/>
  <c r="B25" i="91"/>
  <c r="AD24" i="91"/>
  <c r="AN24" i="91" s="1"/>
  <c r="J24" i="91" s="1"/>
  <c r="S24" i="91" s="1"/>
  <c r="AO24" i="91" s="1"/>
  <c r="K24" i="91"/>
  <c r="H24" i="91"/>
  <c r="F24" i="91"/>
  <c r="D24" i="91"/>
  <c r="B24" i="91"/>
  <c r="AN23" i="91"/>
  <c r="J23" i="91" s="1"/>
  <c r="S23" i="91" s="1"/>
  <c r="AO23" i="91" s="1"/>
  <c r="K23" i="91"/>
  <c r="H23" i="91"/>
  <c r="F23" i="91"/>
  <c r="D23" i="91"/>
  <c r="B23" i="91"/>
  <c r="AN22" i="91"/>
  <c r="S22" i="91"/>
  <c r="AO22" i="91" s="1"/>
  <c r="K22" i="91"/>
  <c r="J22" i="91"/>
  <c r="H22" i="91"/>
  <c r="F22" i="91"/>
  <c r="D22" i="91"/>
  <c r="B22" i="91"/>
  <c r="AN21" i="91"/>
  <c r="J21" i="91" s="1"/>
  <c r="S21" i="91" s="1"/>
  <c r="AO21" i="91" s="1"/>
  <c r="K21" i="91"/>
  <c r="H21" i="91"/>
  <c r="F21" i="91"/>
  <c r="D21" i="91"/>
  <c r="B21" i="91"/>
  <c r="AO20" i="91"/>
  <c r="AN20" i="91"/>
  <c r="S20" i="91"/>
  <c r="K20" i="91"/>
  <c r="J20" i="91"/>
  <c r="H20" i="91"/>
  <c r="F20" i="91"/>
  <c r="D20" i="91"/>
  <c r="B20" i="91"/>
  <c r="AN19" i="91"/>
  <c r="K19" i="91"/>
  <c r="J19" i="91"/>
  <c r="S19" i="91" s="1"/>
  <c r="H19" i="91"/>
  <c r="F19" i="91"/>
  <c r="D19" i="91"/>
  <c r="B19" i="91"/>
  <c r="AM15" i="91"/>
  <c r="AI15" i="91"/>
  <c r="AJ15" i="91" s="1"/>
  <c r="AF15" i="91" s="1"/>
  <c r="AN15" i="91" s="1"/>
  <c r="R15" i="91"/>
  <c r="P15" i="91"/>
  <c r="M15" i="91"/>
  <c r="L15" i="91"/>
  <c r="N15" i="91" s="1"/>
  <c r="K15" i="91"/>
  <c r="S15" i="91" s="1"/>
  <c r="AO15" i="91" s="1"/>
  <c r="J15" i="91"/>
  <c r="I15" i="91"/>
  <c r="H15" i="91"/>
  <c r="G15" i="91"/>
  <c r="F15" i="91"/>
  <c r="E15" i="91"/>
  <c r="D15" i="91"/>
  <c r="C15" i="91"/>
  <c r="B15" i="91"/>
  <c r="AM14" i="91"/>
  <c r="AI14" i="91"/>
  <c r="AJ14" i="91" s="1"/>
  <c r="AF14" i="91" s="1"/>
  <c r="AN14" i="91" s="1"/>
  <c r="P14" i="91"/>
  <c r="R14" i="91" s="1"/>
  <c r="S14" i="91" s="1"/>
  <c r="AO14" i="91" s="1"/>
  <c r="M14" i="91"/>
  <c r="L14" i="91"/>
  <c r="N14" i="91" s="1"/>
  <c r="K14" i="91"/>
  <c r="J14" i="91"/>
  <c r="I14" i="91"/>
  <c r="H14" i="91"/>
  <c r="G14" i="91"/>
  <c r="F14" i="91"/>
  <c r="E14" i="91"/>
  <c r="D14" i="91"/>
  <c r="C14" i="91"/>
  <c r="B14" i="91"/>
  <c r="AM13" i="91"/>
  <c r="R13" i="91"/>
  <c r="P13" i="91"/>
  <c r="M13" i="91"/>
  <c r="L13" i="91"/>
  <c r="N13" i="91" s="1"/>
  <c r="K13" i="91"/>
  <c r="J13" i="91"/>
  <c r="I13" i="91"/>
  <c r="H13" i="91"/>
  <c r="G13" i="91"/>
  <c r="F13" i="91"/>
  <c r="E13" i="91"/>
  <c r="D13" i="91"/>
  <c r="C13" i="91"/>
  <c r="B13" i="91"/>
  <c r="AM12" i="91"/>
  <c r="P12" i="91" s="1"/>
  <c r="R12" i="91" s="1"/>
  <c r="S12" i="91" s="1"/>
  <c r="AI12" i="91"/>
  <c r="AJ12" i="91" s="1"/>
  <c r="AF12" i="91" s="1"/>
  <c r="AN12" i="91" s="1"/>
  <c r="N12" i="91"/>
  <c r="M12" i="91"/>
  <c r="L12" i="91"/>
  <c r="K12" i="91"/>
  <c r="J12" i="91"/>
  <c r="O12" i="91" s="1"/>
  <c r="I12" i="91"/>
  <c r="H12" i="91"/>
  <c r="G12" i="91"/>
  <c r="F12" i="91"/>
  <c r="E12" i="91"/>
  <c r="D12" i="91"/>
  <c r="C12" i="91"/>
  <c r="B12" i="91"/>
  <c r="AM11" i="91"/>
  <c r="P11" i="91" s="1"/>
  <c r="R11" i="91" s="1"/>
  <c r="AJ11" i="91"/>
  <c r="AF11" i="91" s="1"/>
  <c r="AN11" i="91" s="1"/>
  <c r="AI11" i="91"/>
  <c r="M11" i="91"/>
  <c r="L11" i="91"/>
  <c r="N11" i="91" s="1"/>
  <c r="K11" i="91"/>
  <c r="J11" i="91"/>
  <c r="I11" i="91"/>
  <c r="H11" i="91"/>
  <c r="G11" i="91"/>
  <c r="F11" i="91"/>
  <c r="E11" i="91"/>
  <c r="D11" i="91"/>
  <c r="C11" i="91"/>
  <c r="B11" i="91"/>
  <c r="AG9" i="91"/>
  <c r="H7" i="91"/>
  <c r="C7" i="91"/>
  <c r="H6" i="91"/>
  <c r="C6" i="91"/>
  <c r="H5" i="91"/>
  <c r="C5" i="91"/>
  <c r="H4" i="91"/>
  <c r="C4" i="91"/>
  <c r="H3" i="91"/>
  <c r="C3" i="91"/>
  <c r="H2" i="91"/>
  <c r="C2" i="91"/>
  <c r="A1" i="91"/>
  <c r="AN75" i="90"/>
  <c r="S68" i="90"/>
  <c r="S67" i="90"/>
  <c r="AD66" i="90"/>
  <c r="AN66" i="90" s="1"/>
  <c r="S66" i="90"/>
  <c r="AN65" i="90"/>
  <c r="N62" i="90"/>
  <c r="L62" i="90"/>
  <c r="AO61" i="90"/>
  <c r="AN61" i="90"/>
  <c r="S61" i="90"/>
  <c r="K61" i="90"/>
  <c r="J61" i="90"/>
  <c r="H61" i="90"/>
  <c r="F61" i="90"/>
  <c r="D61" i="90"/>
  <c r="B61" i="90"/>
  <c r="AN60" i="90"/>
  <c r="J60" i="90" s="1"/>
  <c r="S60" i="90" s="1"/>
  <c r="AO60" i="90" s="1"/>
  <c r="K60" i="90"/>
  <c r="H60" i="90"/>
  <c r="F60" i="90"/>
  <c r="D60" i="90"/>
  <c r="B60" i="90"/>
  <c r="AN59" i="90"/>
  <c r="J59" i="90" s="1"/>
  <c r="S59" i="90" s="1"/>
  <c r="AO59" i="90" s="1"/>
  <c r="K59" i="90"/>
  <c r="H59" i="90"/>
  <c r="F59" i="90"/>
  <c r="D59" i="90"/>
  <c r="B59" i="90"/>
  <c r="AN58" i="90"/>
  <c r="K58" i="90"/>
  <c r="J58" i="90"/>
  <c r="S58" i="90" s="1"/>
  <c r="AO58" i="90" s="1"/>
  <c r="H58" i="90"/>
  <c r="F58" i="90"/>
  <c r="D58" i="90"/>
  <c r="B58" i="90"/>
  <c r="AN57" i="90"/>
  <c r="K57" i="90"/>
  <c r="J57" i="90"/>
  <c r="S57" i="90" s="1"/>
  <c r="AO57" i="90" s="1"/>
  <c r="H57" i="90"/>
  <c r="F57" i="90"/>
  <c r="D57" i="90"/>
  <c r="B57" i="90"/>
  <c r="AN56" i="90"/>
  <c r="J56" i="90" s="1"/>
  <c r="S56" i="90" s="1"/>
  <c r="AO56" i="90" s="1"/>
  <c r="K56" i="90"/>
  <c r="H56" i="90"/>
  <c r="F56" i="90"/>
  <c r="D56" i="90"/>
  <c r="B56" i="90"/>
  <c r="AN55" i="90"/>
  <c r="J55" i="90" s="1"/>
  <c r="S55" i="90" s="1"/>
  <c r="AO55" i="90" s="1"/>
  <c r="K55" i="90"/>
  <c r="H55" i="90"/>
  <c r="F55" i="90"/>
  <c r="D55" i="90"/>
  <c r="B55" i="90"/>
  <c r="AN54" i="90"/>
  <c r="J54" i="90" s="1"/>
  <c r="S54" i="90" s="1"/>
  <c r="K54" i="90"/>
  <c r="H54" i="90"/>
  <c r="F54" i="90"/>
  <c r="D54" i="90"/>
  <c r="B54" i="90"/>
  <c r="AN50" i="90"/>
  <c r="K50" i="90"/>
  <c r="J50" i="90"/>
  <c r="S50" i="90" s="1"/>
  <c r="AO50" i="90" s="1"/>
  <c r="H50" i="90"/>
  <c r="F50" i="90"/>
  <c r="D50" i="90"/>
  <c r="B50" i="90"/>
  <c r="AN49" i="90"/>
  <c r="J49" i="90" s="1"/>
  <c r="S49" i="90" s="1"/>
  <c r="AO49" i="90" s="1"/>
  <c r="K49" i="90"/>
  <c r="H49" i="90"/>
  <c r="F49" i="90"/>
  <c r="D49" i="90"/>
  <c r="B49" i="90"/>
  <c r="AN48" i="90"/>
  <c r="J48" i="90" s="1"/>
  <c r="S48" i="90" s="1"/>
  <c r="AO48" i="90" s="1"/>
  <c r="K48" i="90"/>
  <c r="H48" i="90"/>
  <c r="F48" i="90"/>
  <c r="D48" i="90"/>
  <c r="B48" i="90"/>
  <c r="AN47" i="90"/>
  <c r="J47" i="90" s="1"/>
  <c r="S47" i="90" s="1"/>
  <c r="AO47" i="90" s="1"/>
  <c r="K47" i="90"/>
  <c r="H47" i="90"/>
  <c r="F47" i="90"/>
  <c r="D47" i="90"/>
  <c r="B47" i="90"/>
  <c r="AO46" i="90"/>
  <c r="AN46" i="90"/>
  <c r="S46" i="90"/>
  <c r="K46" i="90"/>
  <c r="J46" i="90"/>
  <c r="H46" i="90"/>
  <c r="F46" i="90"/>
  <c r="D46" i="90"/>
  <c r="B46" i="90"/>
  <c r="AN45" i="90"/>
  <c r="J45" i="90" s="1"/>
  <c r="S45" i="90" s="1"/>
  <c r="AO45" i="90" s="1"/>
  <c r="AH45" i="90"/>
  <c r="K45" i="90"/>
  <c r="H45" i="90"/>
  <c r="F45" i="90"/>
  <c r="D45" i="90"/>
  <c r="B45" i="90"/>
  <c r="AH44" i="90"/>
  <c r="AD44" i="90" s="1"/>
  <c r="AN44" i="90" s="1"/>
  <c r="J44" i="90" s="1"/>
  <c r="S44" i="90" s="1"/>
  <c r="AO44" i="90" s="1"/>
  <c r="K44" i="90"/>
  <c r="H44" i="90"/>
  <c r="F44" i="90"/>
  <c r="D44" i="90"/>
  <c r="B44" i="90"/>
  <c r="AH43" i="90"/>
  <c r="AD43" i="90" s="1"/>
  <c r="AN43" i="90" s="1"/>
  <c r="K43" i="90"/>
  <c r="H43" i="90"/>
  <c r="F43" i="90"/>
  <c r="D43" i="90"/>
  <c r="B43" i="90"/>
  <c r="AD39" i="90"/>
  <c r="AN39" i="90" s="1"/>
  <c r="J39" i="90" s="1"/>
  <c r="S39" i="90" s="1"/>
  <c r="AO39" i="90" s="1"/>
  <c r="K39" i="90"/>
  <c r="H39" i="90"/>
  <c r="F39" i="90"/>
  <c r="D39" i="90"/>
  <c r="B39" i="90"/>
  <c r="AN38" i="90"/>
  <c r="J38" i="90" s="1"/>
  <c r="S38" i="90" s="1"/>
  <c r="AO38" i="90" s="1"/>
  <c r="AD38" i="90"/>
  <c r="K38" i="90"/>
  <c r="H38" i="90"/>
  <c r="F38" i="90"/>
  <c r="D38" i="90"/>
  <c r="B38" i="90"/>
  <c r="AN37" i="90"/>
  <c r="S37" i="90"/>
  <c r="AO37" i="90" s="1"/>
  <c r="K37" i="90"/>
  <c r="J37" i="90"/>
  <c r="H37" i="90"/>
  <c r="F37" i="90"/>
  <c r="D37" i="90"/>
  <c r="B37" i="90"/>
  <c r="AN36" i="90"/>
  <c r="AD36" i="90"/>
  <c r="K36" i="90"/>
  <c r="J36" i="90"/>
  <c r="S36" i="90" s="1"/>
  <c r="AO36" i="90" s="1"/>
  <c r="H36" i="90"/>
  <c r="F36" i="90"/>
  <c r="D36" i="90"/>
  <c r="B36" i="90"/>
  <c r="AN35" i="90"/>
  <c r="K35" i="90"/>
  <c r="J35" i="90"/>
  <c r="S35" i="90" s="1"/>
  <c r="AO35" i="90" s="1"/>
  <c r="H35" i="90"/>
  <c r="F35" i="90"/>
  <c r="D35" i="90"/>
  <c r="B35" i="90"/>
  <c r="AN34" i="90"/>
  <c r="J34" i="90" s="1"/>
  <c r="S34" i="90" s="1"/>
  <c r="AO34" i="90" s="1"/>
  <c r="K34" i="90"/>
  <c r="H34" i="90"/>
  <c r="F34" i="90"/>
  <c r="D34" i="90"/>
  <c r="B34" i="90"/>
  <c r="AD33" i="90"/>
  <c r="AN33" i="90" s="1"/>
  <c r="J33" i="90" s="1"/>
  <c r="S33" i="90" s="1"/>
  <c r="AO33" i="90" s="1"/>
  <c r="K33" i="90"/>
  <c r="H33" i="90"/>
  <c r="F33" i="90"/>
  <c r="D33" i="90"/>
  <c r="B33" i="90"/>
  <c r="AD32" i="90"/>
  <c r="AN32" i="90" s="1"/>
  <c r="J32" i="90" s="1"/>
  <c r="S32" i="90" s="1"/>
  <c r="AO32" i="90" s="1"/>
  <c r="K32" i="90"/>
  <c r="H32" i="90"/>
  <c r="F32" i="90"/>
  <c r="D32" i="90"/>
  <c r="B32" i="90"/>
  <c r="AN31" i="90"/>
  <c r="AD31" i="90"/>
  <c r="K31" i="90"/>
  <c r="J31" i="90"/>
  <c r="S31" i="90" s="1"/>
  <c r="AO31" i="90" s="1"/>
  <c r="H31" i="90"/>
  <c r="F31" i="90"/>
  <c r="D31" i="90"/>
  <c r="B31" i="90"/>
  <c r="AN30" i="90"/>
  <c r="J30" i="90" s="1"/>
  <c r="S30" i="90" s="1"/>
  <c r="AO30" i="90" s="1"/>
  <c r="AD30" i="90"/>
  <c r="K30" i="90"/>
  <c r="H30" i="90"/>
  <c r="F30" i="90"/>
  <c r="D30" i="90"/>
  <c r="B30" i="90"/>
  <c r="AD29" i="90"/>
  <c r="AN29" i="90" s="1"/>
  <c r="J29" i="90" s="1"/>
  <c r="S29" i="90" s="1"/>
  <c r="AO29" i="90" s="1"/>
  <c r="K29" i="90"/>
  <c r="H29" i="90"/>
  <c r="F29" i="90"/>
  <c r="D29" i="90"/>
  <c r="B29" i="90"/>
  <c r="AD28" i="90"/>
  <c r="AN28" i="90" s="1"/>
  <c r="J28" i="90" s="1"/>
  <c r="S28" i="90" s="1"/>
  <c r="AO28" i="90" s="1"/>
  <c r="K28" i="90"/>
  <c r="H28" i="90"/>
  <c r="F28" i="90"/>
  <c r="D28" i="90"/>
  <c r="B28" i="90"/>
  <c r="AN27" i="90"/>
  <c r="AD27" i="90"/>
  <c r="K27" i="90"/>
  <c r="J27" i="90"/>
  <c r="S27" i="90" s="1"/>
  <c r="AO27" i="90" s="1"/>
  <c r="H27" i="90"/>
  <c r="F27" i="90"/>
  <c r="D27" i="90"/>
  <c r="B27" i="90"/>
  <c r="AN26" i="90"/>
  <c r="J26" i="90" s="1"/>
  <c r="S26" i="90" s="1"/>
  <c r="AO26" i="90" s="1"/>
  <c r="AD26" i="90"/>
  <c r="K26" i="90"/>
  <c r="H26" i="90"/>
  <c r="F26" i="90"/>
  <c r="D26" i="90"/>
  <c r="B26" i="90"/>
  <c r="AD25" i="90"/>
  <c r="AN25" i="90" s="1"/>
  <c r="J25" i="90" s="1"/>
  <c r="S25" i="90" s="1"/>
  <c r="AO25" i="90" s="1"/>
  <c r="K25" i="90"/>
  <c r="H25" i="90"/>
  <c r="F25" i="90"/>
  <c r="D25" i="90"/>
  <c r="B25" i="90"/>
  <c r="AD24" i="90"/>
  <c r="AN24" i="90" s="1"/>
  <c r="J24" i="90" s="1"/>
  <c r="S24" i="90" s="1"/>
  <c r="AO24" i="90" s="1"/>
  <c r="K24" i="90"/>
  <c r="H24" i="90"/>
  <c r="F24" i="90"/>
  <c r="D24" i="90"/>
  <c r="B24" i="90"/>
  <c r="AN23" i="90"/>
  <c r="J23" i="90" s="1"/>
  <c r="S23" i="90" s="1"/>
  <c r="AO23" i="90" s="1"/>
  <c r="K23" i="90"/>
  <c r="H23" i="90"/>
  <c r="F23" i="90"/>
  <c r="D23" i="90"/>
  <c r="B23" i="90"/>
  <c r="AN22" i="90"/>
  <c r="K22" i="90"/>
  <c r="J22" i="90"/>
  <c r="S22" i="90" s="1"/>
  <c r="AO22" i="90" s="1"/>
  <c r="H22" i="90"/>
  <c r="F22" i="90"/>
  <c r="D22" i="90"/>
  <c r="B22" i="90"/>
  <c r="AN21" i="90"/>
  <c r="K21" i="90"/>
  <c r="J21" i="90"/>
  <c r="S21" i="90" s="1"/>
  <c r="AO21" i="90" s="1"/>
  <c r="H21" i="90"/>
  <c r="F21" i="90"/>
  <c r="D21" i="90"/>
  <c r="B21" i="90"/>
  <c r="AN20" i="90"/>
  <c r="J20" i="90" s="1"/>
  <c r="S20" i="90" s="1"/>
  <c r="AO20" i="90" s="1"/>
  <c r="K20" i="90"/>
  <c r="H20" i="90"/>
  <c r="F20" i="90"/>
  <c r="D20" i="90"/>
  <c r="B20" i="90"/>
  <c r="AN19" i="90"/>
  <c r="J19" i="90" s="1"/>
  <c r="S19" i="90" s="1"/>
  <c r="K19" i="90"/>
  <c r="H19" i="90"/>
  <c r="F19" i="90"/>
  <c r="D19" i="90"/>
  <c r="B19" i="90"/>
  <c r="AM15" i="90"/>
  <c r="P15" i="90" s="1"/>
  <c r="R15" i="90" s="1"/>
  <c r="AI15" i="90"/>
  <c r="AJ15" i="90" s="1"/>
  <c r="AF15" i="90" s="1"/>
  <c r="AN15" i="90" s="1"/>
  <c r="N15" i="90"/>
  <c r="O15" i="90" s="1"/>
  <c r="M15" i="90"/>
  <c r="L15" i="90"/>
  <c r="K15" i="90"/>
  <c r="J15" i="90"/>
  <c r="I15" i="90"/>
  <c r="H15" i="90"/>
  <c r="G15" i="90"/>
  <c r="F15" i="90"/>
  <c r="E15" i="90"/>
  <c r="D15" i="90"/>
  <c r="C15" i="90"/>
  <c r="B15" i="90"/>
  <c r="AM14" i="90"/>
  <c r="P14" i="90" s="1"/>
  <c r="R14" i="90" s="1"/>
  <c r="S14" i="90" s="1"/>
  <c r="AO14" i="90" s="1"/>
  <c r="AJ14" i="90"/>
  <c r="AF14" i="90" s="1"/>
  <c r="AN14" i="90" s="1"/>
  <c r="AI14" i="90"/>
  <c r="M14" i="90"/>
  <c r="N14" i="90" s="1"/>
  <c r="L14" i="90"/>
  <c r="K14" i="90"/>
  <c r="J14" i="90"/>
  <c r="I14" i="90"/>
  <c r="H14" i="90"/>
  <c r="G14" i="90"/>
  <c r="F14" i="90"/>
  <c r="E14" i="90"/>
  <c r="D14" i="90"/>
  <c r="C14" i="90"/>
  <c r="B14" i="90"/>
  <c r="AM13" i="90"/>
  <c r="P13" i="90" s="1"/>
  <c r="R13" i="90" s="1"/>
  <c r="M13" i="90"/>
  <c r="L13" i="90"/>
  <c r="N13" i="90" s="1"/>
  <c r="O13" i="90" s="1"/>
  <c r="K13" i="90"/>
  <c r="J13" i="90"/>
  <c r="I13" i="90"/>
  <c r="H13" i="90"/>
  <c r="G13" i="90"/>
  <c r="F13" i="90"/>
  <c r="E13" i="90"/>
  <c r="D13" i="90"/>
  <c r="C13" i="90"/>
  <c r="B13" i="90"/>
  <c r="AM12" i="90"/>
  <c r="AI12" i="90"/>
  <c r="AJ12" i="90" s="1"/>
  <c r="AF12" i="90" s="1"/>
  <c r="AN12" i="90" s="1"/>
  <c r="P12" i="90"/>
  <c r="R12" i="90" s="1"/>
  <c r="M12" i="90"/>
  <c r="L12" i="90"/>
  <c r="N12" i="90" s="1"/>
  <c r="K12" i="90"/>
  <c r="S12" i="90" s="1"/>
  <c r="AO12" i="90" s="1"/>
  <c r="J12" i="90"/>
  <c r="O12" i="90" s="1"/>
  <c r="I12" i="90"/>
  <c r="H12" i="90"/>
  <c r="G12" i="90"/>
  <c r="F12" i="90"/>
  <c r="E12" i="90"/>
  <c r="D12" i="90"/>
  <c r="C12" i="90"/>
  <c r="B12" i="90"/>
  <c r="AM11" i="90"/>
  <c r="P11" i="90" s="1"/>
  <c r="R11" i="90" s="1"/>
  <c r="AJ11" i="90"/>
  <c r="AI11" i="90"/>
  <c r="M11" i="90"/>
  <c r="L11" i="90"/>
  <c r="K11" i="90"/>
  <c r="J11" i="90"/>
  <c r="I11" i="90"/>
  <c r="H11" i="90"/>
  <c r="G11" i="90"/>
  <c r="F11" i="90"/>
  <c r="E11" i="90"/>
  <c r="D11" i="90"/>
  <c r="C11" i="90"/>
  <c r="B11" i="90"/>
  <c r="AG9" i="90"/>
  <c r="H7" i="90"/>
  <c r="C7" i="90"/>
  <c r="H6" i="90"/>
  <c r="C6" i="90"/>
  <c r="H5" i="90"/>
  <c r="C5" i="90"/>
  <c r="H4" i="90"/>
  <c r="C4" i="90"/>
  <c r="H3" i="90"/>
  <c r="C3" i="90"/>
  <c r="H2" i="90"/>
  <c r="C2" i="90"/>
  <c r="A1" i="90"/>
  <c r="AN75" i="89"/>
  <c r="S68" i="89"/>
  <c r="S67" i="89"/>
  <c r="AD66" i="89"/>
  <c r="AN66" i="89" s="1"/>
  <c r="S66" i="89"/>
  <c r="AN65" i="89"/>
  <c r="J65" i="89" s="1"/>
  <c r="S65" i="89" s="1"/>
  <c r="AO65" i="89" s="1"/>
  <c r="N62" i="89"/>
  <c r="L62" i="89"/>
  <c r="AN61" i="89"/>
  <c r="K61" i="89"/>
  <c r="J61" i="89"/>
  <c r="S61" i="89" s="1"/>
  <c r="AO61" i="89" s="1"/>
  <c r="H61" i="89"/>
  <c r="F61" i="89"/>
  <c r="D61" i="89"/>
  <c r="B61" i="89"/>
  <c r="AN60" i="89"/>
  <c r="K60" i="89"/>
  <c r="J60" i="89"/>
  <c r="S60" i="89" s="1"/>
  <c r="AO60" i="89" s="1"/>
  <c r="H60" i="89"/>
  <c r="F60" i="89"/>
  <c r="D60" i="89"/>
  <c r="B60" i="89"/>
  <c r="AN59" i="89"/>
  <c r="J59" i="89" s="1"/>
  <c r="S59" i="89" s="1"/>
  <c r="AO59" i="89" s="1"/>
  <c r="K59" i="89"/>
  <c r="H59" i="89"/>
  <c r="F59" i="89"/>
  <c r="D59" i="89"/>
  <c r="B59" i="89"/>
  <c r="AN58" i="89"/>
  <c r="J58" i="89" s="1"/>
  <c r="S58" i="89" s="1"/>
  <c r="AO58" i="89" s="1"/>
  <c r="K58" i="89"/>
  <c r="H58" i="89"/>
  <c r="F58" i="89"/>
  <c r="D58" i="89"/>
  <c r="B58" i="89"/>
  <c r="AN57" i="89"/>
  <c r="J57" i="89" s="1"/>
  <c r="S57" i="89" s="1"/>
  <c r="AO57" i="89" s="1"/>
  <c r="K57" i="89"/>
  <c r="H57" i="89"/>
  <c r="F57" i="89"/>
  <c r="D57" i="89"/>
  <c r="B57" i="89"/>
  <c r="AO56" i="89"/>
  <c r="AN56" i="89"/>
  <c r="S56" i="89"/>
  <c r="K56" i="89"/>
  <c r="J56" i="89"/>
  <c r="H56" i="89"/>
  <c r="F56" i="89"/>
  <c r="D56" i="89"/>
  <c r="B56" i="89"/>
  <c r="AN55" i="89"/>
  <c r="J55" i="89" s="1"/>
  <c r="S55" i="89" s="1"/>
  <c r="AO55" i="89" s="1"/>
  <c r="K55" i="89"/>
  <c r="H55" i="89"/>
  <c r="F55" i="89"/>
  <c r="D55" i="89"/>
  <c r="B55" i="89"/>
  <c r="AN54" i="89"/>
  <c r="J54" i="89" s="1"/>
  <c r="S54" i="89" s="1"/>
  <c r="K54" i="89"/>
  <c r="H54" i="89"/>
  <c r="F54" i="89"/>
  <c r="D54" i="89"/>
  <c r="B54" i="89"/>
  <c r="AN50" i="89"/>
  <c r="J50" i="89" s="1"/>
  <c r="S50" i="89" s="1"/>
  <c r="AO50" i="89" s="1"/>
  <c r="K50" i="89"/>
  <c r="H50" i="89"/>
  <c r="F50" i="89"/>
  <c r="D50" i="89"/>
  <c r="B50" i="89"/>
  <c r="AO49" i="89"/>
  <c r="AN49" i="89"/>
  <c r="S49" i="89"/>
  <c r="K49" i="89"/>
  <c r="J49" i="89"/>
  <c r="H49" i="89"/>
  <c r="F49" i="89"/>
  <c r="D49" i="89"/>
  <c r="B49" i="89"/>
  <c r="AN48" i="89"/>
  <c r="J48" i="89" s="1"/>
  <c r="S48" i="89" s="1"/>
  <c r="AO48" i="89" s="1"/>
  <c r="K48" i="89"/>
  <c r="H48" i="89"/>
  <c r="F48" i="89"/>
  <c r="D48" i="89"/>
  <c r="B48" i="89"/>
  <c r="AN47" i="89"/>
  <c r="J47" i="89" s="1"/>
  <c r="S47" i="89" s="1"/>
  <c r="AO47" i="89" s="1"/>
  <c r="K47" i="89"/>
  <c r="H47" i="89"/>
  <c r="F47" i="89"/>
  <c r="D47" i="89"/>
  <c r="B47" i="89"/>
  <c r="AN46" i="89"/>
  <c r="K46" i="89"/>
  <c r="J46" i="89"/>
  <c r="S46" i="89" s="1"/>
  <c r="AO46" i="89" s="1"/>
  <c r="H46" i="89"/>
  <c r="F46" i="89"/>
  <c r="D46" i="89"/>
  <c r="B46" i="89"/>
  <c r="AN45" i="89"/>
  <c r="AH45" i="89"/>
  <c r="S45" i="89"/>
  <c r="AO45" i="89" s="1"/>
  <c r="K45" i="89"/>
  <c r="J45" i="89"/>
  <c r="H45" i="89"/>
  <c r="F45" i="89"/>
  <c r="D45" i="89"/>
  <c r="B45" i="89"/>
  <c r="AH44" i="89"/>
  <c r="AD44" i="89" s="1"/>
  <c r="AN44" i="89" s="1"/>
  <c r="J44" i="89" s="1"/>
  <c r="S44" i="89" s="1"/>
  <c r="AO44" i="89" s="1"/>
  <c r="K44" i="89"/>
  <c r="H44" i="89"/>
  <c r="F44" i="89"/>
  <c r="D44" i="89"/>
  <c r="B44" i="89"/>
  <c r="AH43" i="89"/>
  <c r="AD43" i="89" s="1"/>
  <c r="AN43" i="89" s="1"/>
  <c r="K43" i="89"/>
  <c r="H43" i="89"/>
  <c r="F43" i="89"/>
  <c r="D43" i="89"/>
  <c r="B43" i="89"/>
  <c r="AD39" i="89"/>
  <c r="AN39" i="89" s="1"/>
  <c r="J39" i="89" s="1"/>
  <c r="S39" i="89" s="1"/>
  <c r="AO39" i="89" s="1"/>
  <c r="K39" i="89"/>
  <c r="H39" i="89"/>
  <c r="F39" i="89"/>
  <c r="D39" i="89"/>
  <c r="B39" i="89"/>
  <c r="AN38" i="89"/>
  <c r="J38" i="89" s="1"/>
  <c r="S38" i="89" s="1"/>
  <c r="AO38" i="89" s="1"/>
  <c r="AD38" i="89"/>
  <c r="K38" i="89"/>
  <c r="H38" i="89"/>
  <c r="F38" i="89"/>
  <c r="D38" i="89"/>
  <c r="B38" i="89"/>
  <c r="AN37" i="89"/>
  <c r="K37" i="89"/>
  <c r="J37" i="89"/>
  <c r="S37" i="89" s="1"/>
  <c r="AO37" i="89" s="1"/>
  <c r="H37" i="89"/>
  <c r="F37" i="89"/>
  <c r="D37" i="89"/>
  <c r="B37" i="89"/>
  <c r="AD36" i="89"/>
  <c r="AN36" i="89" s="1"/>
  <c r="J36" i="89" s="1"/>
  <c r="S36" i="89" s="1"/>
  <c r="AO36" i="89" s="1"/>
  <c r="K36" i="89"/>
  <c r="H36" i="89"/>
  <c r="F36" i="89"/>
  <c r="D36" i="89"/>
  <c r="B36" i="89"/>
  <c r="AN35" i="89"/>
  <c r="J35" i="89" s="1"/>
  <c r="S35" i="89" s="1"/>
  <c r="AO35" i="89" s="1"/>
  <c r="K35" i="89"/>
  <c r="H35" i="89"/>
  <c r="F35" i="89"/>
  <c r="D35" i="89"/>
  <c r="B35" i="89"/>
  <c r="AN34" i="89"/>
  <c r="J34" i="89" s="1"/>
  <c r="S34" i="89" s="1"/>
  <c r="AO34" i="89" s="1"/>
  <c r="K34" i="89"/>
  <c r="H34" i="89"/>
  <c r="F34" i="89"/>
  <c r="D34" i="89"/>
  <c r="B34" i="89"/>
  <c r="AD33" i="89"/>
  <c r="AN33" i="89" s="1"/>
  <c r="J33" i="89" s="1"/>
  <c r="S33" i="89" s="1"/>
  <c r="AO33" i="89" s="1"/>
  <c r="K33" i="89"/>
  <c r="H33" i="89"/>
  <c r="F33" i="89"/>
  <c r="D33" i="89"/>
  <c r="B33" i="89"/>
  <c r="AD32" i="89"/>
  <c r="AN32" i="89" s="1"/>
  <c r="J32" i="89" s="1"/>
  <c r="S32" i="89" s="1"/>
  <c r="AO32" i="89" s="1"/>
  <c r="K32" i="89"/>
  <c r="H32" i="89"/>
  <c r="F32" i="89"/>
  <c r="D32" i="89"/>
  <c r="B32" i="89"/>
  <c r="AD31" i="89"/>
  <c r="AN31" i="89" s="1"/>
  <c r="J31" i="89" s="1"/>
  <c r="S31" i="89" s="1"/>
  <c r="AO31" i="89" s="1"/>
  <c r="K31" i="89"/>
  <c r="H31" i="89"/>
  <c r="F31" i="89"/>
  <c r="D31" i="89"/>
  <c r="B31" i="89"/>
  <c r="AN30" i="89"/>
  <c r="J30" i="89" s="1"/>
  <c r="S30" i="89" s="1"/>
  <c r="AO30" i="89" s="1"/>
  <c r="AD30" i="89"/>
  <c r="K30" i="89"/>
  <c r="H30" i="89"/>
  <c r="F30" i="89"/>
  <c r="D30" i="89"/>
  <c r="B30" i="89"/>
  <c r="AD29" i="89"/>
  <c r="AN29" i="89" s="1"/>
  <c r="J29" i="89" s="1"/>
  <c r="S29" i="89" s="1"/>
  <c r="AO29" i="89" s="1"/>
  <c r="K29" i="89"/>
  <c r="H29" i="89"/>
  <c r="F29" i="89"/>
  <c r="D29" i="89"/>
  <c r="B29" i="89"/>
  <c r="AD28" i="89"/>
  <c r="AN28" i="89" s="1"/>
  <c r="J28" i="89" s="1"/>
  <c r="S28" i="89" s="1"/>
  <c r="AO28" i="89" s="1"/>
  <c r="K28" i="89"/>
  <c r="H28" i="89"/>
  <c r="F28" i="89"/>
  <c r="D28" i="89"/>
  <c r="B28" i="89"/>
  <c r="AD27" i="89"/>
  <c r="AN27" i="89" s="1"/>
  <c r="J27" i="89" s="1"/>
  <c r="S27" i="89" s="1"/>
  <c r="AO27" i="89" s="1"/>
  <c r="K27" i="89"/>
  <c r="H27" i="89"/>
  <c r="F27" i="89"/>
  <c r="D27" i="89"/>
  <c r="B27" i="89"/>
  <c r="AN26" i="89"/>
  <c r="J26" i="89" s="1"/>
  <c r="S26" i="89" s="1"/>
  <c r="AO26" i="89" s="1"/>
  <c r="AD26" i="89"/>
  <c r="K26" i="89"/>
  <c r="H26" i="89"/>
  <c r="F26" i="89"/>
  <c r="D26" i="89"/>
  <c r="B26" i="89"/>
  <c r="AD25" i="89"/>
  <c r="AN25" i="89" s="1"/>
  <c r="J25" i="89" s="1"/>
  <c r="S25" i="89" s="1"/>
  <c r="AO25" i="89" s="1"/>
  <c r="K25" i="89"/>
  <c r="H25" i="89"/>
  <c r="F25" i="89"/>
  <c r="D25" i="89"/>
  <c r="B25" i="89"/>
  <c r="AD24" i="89"/>
  <c r="AN24" i="89" s="1"/>
  <c r="J24" i="89" s="1"/>
  <c r="S24" i="89" s="1"/>
  <c r="AO24" i="89" s="1"/>
  <c r="K24" i="89"/>
  <c r="H24" i="89"/>
  <c r="F24" i="89"/>
  <c r="D24" i="89"/>
  <c r="B24" i="89"/>
  <c r="AN23" i="89"/>
  <c r="J23" i="89" s="1"/>
  <c r="S23" i="89" s="1"/>
  <c r="AO23" i="89" s="1"/>
  <c r="K23" i="89"/>
  <c r="H23" i="89"/>
  <c r="F23" i="89"/>
  <c r="D23" i="89"/>
  <c r="B23" i="89"/>
  <c r="AN22" i="89"/>
  <c r="J22" i="89" s="1"/>
  <c r="S22" i="89" s="1"/>
  <c r="AO22" i="89" s="1"/>
  <c r="K22" i="89"/>
  <c r="H22" i="89"/>
  <c r="F22" i="89"/>
  <c r="D22" i="89"/>
  <c r="B22" i="89"/>
  <c r="AN21" i="89"/>
  <c r="J21" i="89" s="1"/>
  <c r="S21" i="89" s="1"/>
  <c r="AO21" i="89" s="1"/>
  <c r="K21" i="89"/>
  <c r="H21" i="89"/>
  <c r="F21" i="89"/>
  <c r="D21" i="89"/>
  <c r="B21" i="89"/>
  <c r="AN20" i="89"/>
  <c r="J20" i="89" s="1"/>
  <c r="S20" i="89" s="1"/>
  <c r="AO20" i="89" s="1"/>
  <c r="K20" i="89"/>
  <c r="H20" i="89"/>
  <c r="F20" i="89"/>
  <c r="D20" i="89"/>
  <c r="B20" i="89"/>
  <c r="AN19" i="89"/>
  <c r="S19" i="89"/>
  <c r="AO19" i="89" s="1"/>
  <c r="K19" i="89"/>
  <c r="J19" i="89"/>
  <c r="H19" i="89"/>
  <c r="F19" i="89"/>
  <c r="D19" i="89"/>
  <c r="B19" i="89"/>
  <c r="AM15" i="89"/>
  <c r="P15" i="89" s="1"/>
  <c r="R15" i="89" s="1"/>
  <c r="S15" i="89" s="1"/>
  <c r="AI15" i="89"/>
  <c r="AJ15" i="89" s="1"/>
  <c r="AF15" i="89" s="1"/>
  <c r="AN15" i="89" s="1"/>
  <c r="N15" i="89"/>
  <c r="M15" i="89"/>
  <c r="L15" i="89"/>
  <c r="K15" i="89"/>
  <c r="J15" i="89"/>
  <c r="O15" i="89" s="1"/>
  <c r="I15" i="89"/>
  <c r="H15" i="89"/>
  <c r="G15" i="89"/>
  <c r="F15" i="89"/>
  <c r="E15" i="89"/>
  <c r="D15" i="89"/>
  <c r="C15" i="89"/>
  <c r="B15" i="89"/>
  <c r="AM14" i="89"/>
  <c r="AJ14" i="89"/>
  <c r="AF14" i="89" s="1"/>
  <c r="AN14" i="89" s="1"/>
  <c r="AI14" i="89"/>
  <c r="P14" i="89"/>
  <c r="R14" i="89" s="1"/>
  <c r="S14" i="89" s="1"/>
  <c r="M14" i="89"/>
  <c r="L14" i="89"/>
  <c r="N14" i="89" s="1"/>
  <c r="K14" i="89"/>
  <c r="J14" i="89"/>
  <c r="O14" i="89" s="1"/>
  <c r="I14" i="89"/>
  <c r="H14" i="89"/>
  <c r="G14" i="89"/>
  <c r="F14" i="89"/>
  <c r="E14" i="89"/>
  <c r="D14" i="89"/>
  <c r="C14" i="89"/>
  <c r="B14" i="89"/>
  <c r="AM13" i="89"/>
  <c r="AI13" i="89"/>
  <c r="AJ13" i="89" s="1"/>
  <c r="AF13" i="89" s="1"/>
  <c r="AN13" i="89" s="1"/>
  <c r="P13" i="89"/>
  <c r="R13" i="89" s="1"/>
  <c r="M13" i="89"/>
  <c r="L13" i="89"/>
  <c r="K13" i="89"/>
  <c r="J13" i="89"/>
  <c r="I13" i="89"/>
  <c r="H13" i="89"/>
  <c r="G13" i="89"/>
  <c r="F13" i="89"/>
  <c r="E13" i="89"/>
  <c r="D13" i="89"/>
  <c r="C13" i="89"/>
  <c r="B13" i="89"/>
  <c r="AM12" i="89"/>
  <c r="P12" i="89" s="1"/>
  <c r="R12" i="89" s="1"/>
  <c r="AI12" i="89"/>
  <c r="AJ12" i="89" s="1"/>
  <c r="AF12" i="89" s="1"/>
  <c r="AN12" i="89" s="1"/>
  <c r="N12" i="89"/>
  <c r="M12" i="89"/>
  <c r="L12" i="89"/>
  <c r="K12" i="89"/>
  <c r="J12" i="89"/>
  <c r="I12" i="89"/>
  <c r="H12" i="89"/>
  <c r="G12" i="89"/>
  <c r="F12" i="89"/>
  <c r="E12" i="89"/>
  <c r="D12" i="89"/>
  <c r="C12" i="89"/>
  <c r="B12" i="89"/>
  <c r="AM11" i="89"/>
  <c r="P11" i="89" s="1"/>
  <c r="R11" i="89" s="1"/>
  <c r="S11" i="89" s="1"/>
  <c r="AJ11" i="89"/>
  <c r="AF11" i="89" s="1"/>
  <c r="AI11" i="89"/>
  <c r="M11" i="89"/>
  <c r="N11" i="89" s="1"/>
  <c r="L11" i="89"/>
  <c r="K11" i="89"/>
  <c r="J11" i="89"/>
  <c r="I11" i="89"/>
  <c r="H11" i="89"/>
  <c r="G11" i="89"/>
  <c r="F11" i="89"/>
  <c r="E11" i="89"/>
  <c r="D11" i="89"/>
  <c r="C11" i="89"/>
  <c r="B11" i="89"/>
  <c r="AG9" i="89"/>
  <c r="H7" i="89"/>
  <c r="C7" i="89"/>
  <c r="H6" i="89"/>
  <c r="C6" i="89"/>
  <c r="H5" i="89"/>
  <c r="C5" i="89"/>
  <c r="H4" i="89"/>
  <c r="C4" i="89"/>
  <c r="H3" i="89"/>
  <c r="C3" i="89"/>
  <c r="H2" i="89"/>
  <c r="C2" i="89"/>
  <c r="A1" i="89"/>
  <c r="AN75" i="88"/>
  <c r="S68" i="88"/>
  <c r="S67" i="88"/>
  <c r="AD66" i="88"/>
  <c r="AN66" i="88" s="1"/>
  <c r="S66" i="88"/>
  <c r="AN65" i="88"/>
  <c r="J65" i="88"/>
  <c r="S65" i="88" s="1"/>
  <c r="N62" i="88"/>
  <c r="L62" i="88"/>
  <c r="AN61" i="88"/>
  <c r="J61" i="88" s="1"/>
  <c r="S61" i="88" s="1"/>
  <c r="AO61" i="88" s="1"/>
  <c r="K61" i="88"/>
  <c r="H61" i="88"/>
  <c r="F61" i="88"/>
  <c r="D61" i="88"/>
  <c r="B61" i="88"/>
  <c r="AN60" i="88"/>
  <c r="K60" i="88"/>
  <c r="J60" i="88"/>
  <c r="S60" i="88" s="1"/>
  <c r="AO60" i="88" s="1"/>
  <c r="H60" i="88"/>
  <c r="F60" i="88"/>
  <c r="D60" i="88"/>
  <c r="B60" i="88"/>
  <c r="AN59" i="88"/>
  <c r="J59" i="88" s="1"/>
  <c r="S59" i="88" s="1"/>
  <c r="AO59" i="88" s="1"/>
  <c r="K59" i="88"/>
  <c r="H59" i="88"/>
  <c r="F59" i="88"/>
  <c r="D59" i="88"/>
  <c r="B59" i="88"/>
  <c r="AN58" i="88"/>
  <c r="S58" i="88"/>
  <c r="AO58" i="88" s="1"/>
  <c r="K58" i="88"/>
  <c r="J58" i="88"/>
  <c r="H58" i="88"/>
  <c r="F58" i="88"/>
  <c r="D58" i="88"/>
  <c r="B58" i="88"/>
  <c r="AN57" i="88"/>
  <c r="J57" i="88" s="1"/>
  <c r="S57" i="88" s="1"/>
  <c r="AO57" i="88" s="1"/>
  <c r="K57" i="88"/>
  <c r="H57" i="88"/>
  <c r="F57" i="88"/>
  <c r="D57" i="88"/>
  <c r="B57" i="88"/>
  <c r="AN56" i="88"/>
  <c r="J56" i="88" s="1"/>
  <c r="S56" i="88" s="1"/>
  <c r="AO56" i="88" s="1"/>
  <c r="K56" i="88"/>
  <c r="H56" i="88"/>
  <c r="F56" i="88"/>
  <c r="D56" i="88"/>
  <c r="B56" i="88"/>
  <c r="AN55" i="88"/>
  <c r="J55" i="88" s="1"/>
  <c r="S55" i="88" s="1"/>
  <c r="AO55" i="88" s="1"/>
  <c r="K55" i="88"/>
  <c r="H55" i="88"/>
  <c r="F55" i="88"/>
  <c r="D55" i="88"/>
  <c r="B55" i="88"/>
  <c r="AN54" i="88"/>
  <c r="AN62" i="88" s="1"/>
  <c r="K54" i="88"/>
  <c r="J54" i="88"/>
  <c r="S54" i="88" s="1"/>
  <c r="H54" i="88"/>
  <c r="F54" i="88"/>
  <c r="D54" i="88"/>
  <c r="B54" i="88"/>
  <c r="AN50" i="88"/>
  <c r="J50" i="88" s="1"/>
  <c r="S50" i="88" s="1"/>
  <c r="AO50" i="88" s="1"/>
  <c r="K50" i="88"/>
  <c r="H50" i="88"/>
  <c r="F50" i="88"/>
  <c r="D50" i="88"/>
  <c r="B50" i="88"/>
  <c r="AN49" i="88"/>
  <c r="J49" i="88" s="1"/>
  <c r="S49" i="88" s="1"/>
  <c r="AO49" i="88" s="1"/>
  <c r="K49" i="88"/>
  <c r="H49" i="88"/>
  <c r="F49" i="88"/>
  <c r="D49" i="88"/>
  <c r="B49" i="88"/>
  <c r="AN48" i="88"/>
  <c r="J48" i="88" s="1"/>
  <c r="S48" i="88" s="1"/>
  <c r="AO48" i="88" s="1"/>
  <c r="K48" i="88"/>
  <c r="H48" i="88"/>
  <c r="F48" i="88"/>
  <c r="D48" i="88"/>
  <c r="B48" i="88"/>
  <c r="AN47" i="88"/>
  <c r="K47" i="88"/>
  <c r="J47" i="88"/>
  <c r="S47" i="88" s="1"/>
  <c r="AO47" i="88" s="1"/>
  <c r="H47" i="88"/>
  <c r="F47" i="88"/>
  <c r="D47" i="88"/>
  <c r="B47" i="88"/>
  <c r="AN46" i="88"/>
  <c r="J46" i="88" s="1"/>
  <c r="S46" i="88" s="1"/>
  <c r="AO46" i="88" s="1"/>
  <c r="K46" i="88"/>
  <c r="H46" i="88"/>
  <c r="F46" i="88"/>
  <c r="D46" i="88"/>
  <c r="B46" i="88"/>
  <c r="AN45" i="88"/>
  <c r="AH45" i="88"/>
  <c r="K45" i="88"/>
  <c r="J45" i="88"/>
  <c r="S45" i="88" s="1"/>
  <c r="AO45" i="88" s="1"/>
  <c r="H45" i="88"/>
  <c r="F45" i="88"/>
  <c r="D45" i="88"/>
  <c r="B45" i="88"/>
  <c r="AH44" i="88"/>
  <c r="AD44" i="88" s="1"/>
  <c r="AN44" i="88" s="1"/>
  <c r="J44" i="88" s="1"/>
  <c r="S44" i="88" s="1"/>
  <c r="AO44" i="88" s="1"/>
  <c r="K44" i="88"/>
  <c r="H44" i="88"/>
  <c r="F44" i="88"/>
  <c r="D44" i="88"/>
  <c r="B44" i="88"/>
  <c r="AH43" i="88"/>
  <c r="AD43" i="88" s="1"/>
  <c r="AN43" i="88" s="1"/>
  <c r="K43" i="88"/>
  <c r="H43" i="88"/>
  <c r="F43" i="88"/>
  <c r="D43" i="88"/>
  <c r="B43" i="88"/>
  <c r="AN39" i="88"/>
  <c r="J39" i="88" s="1"/>
  <c r="S39" i="88" s="1"/>
  <c r="AO39" i="88" s="1"/>
  <c r="AD39" i="88"/>
  <c r="K39" i="88"/>
  <c r="H39" i="88"/>
  <c r="F39" i="88"/>
  <c r="D39" i="88"/>
  <c r="B39" i="88"/>
  <c r="AD38" i="88"/>
  <c r="AN38" i="88" s="1"/>
  <c r="J38" i="88" s="1"/>
  <c r="S38" i="88" s="1"/>
  <c r="AO38" i="88" s="1"/>
  <c r="K38" i="88"/>
  <c r="H38" i="88"/>
  <c r="F38" i="88"/>
  <c r="D38" i="88"/>
  <c r="B38" i="88"/>
  <c r="AN37" i="88"/>
  <c r="K37" i="88"/>
  <c r="J37" i="88"/>
  <c r="S37" i="88" s="1"/>
  <c r="AO37" i="88" s="1"/>
  <c r="H37" i="88"/>
  <c r="F37" i="88"/>
  <c r="D37" i="88"/>
  <c r="B37" i="88"/>
  <c r="AN36" i="88"/>
  <c r="J36" i="88" s="1"/>
  <c r="S36" i="88" s="1"/>
  <c r="AO36" i="88" s="1"/>
  <c r="AD36" i="88"/>
  <c r="K36" i="88"/>
  <c r="H36" i="88"/>
  <c r="F36" i="88"/>
  <c r="D36" i="88"/>
  <c r="B36" i="88"/>
  <c r="AN35" i="88"/>
  <c r="J35" i="88" s="1"/>
  <c r="S35" i="88" s="1"/>
  <c r="AO35" i="88" s="1"/>
  <c r="K35" i="88"/>
  <c r="H35" i="88"/>
  <c r="F35" i="88"/>
  <c r="D35" i="88"/>
  <c r="B35" i="88"/>
  <c r="AN34" i="88"/>
  <c r="J34" i="88" s="1"/>
  <c r="S34" i="88" s="1"/>
  <c r="AO34" i="88" s="1"/>
  <c r="K34" i="88"/>
  <c r="H34" i="88"/>
  <c r="F34" i="88"/>
  <c r="D34" i="88"/>
  <c r="B34" i="88"/>
  <c r="AN33" i="88"/>
  <c r="AD33" i="88"/>
  <c r="K33" i="88"/>
  <c r="J33" i="88"/>
  <c r="S33" i="88" s="1"/>
  <c r="AO33" i="88" s="1"/>
  <c r="H33" i="88"/>
  <c r="F33" i="88"/>
  <c r="D33" i="88"/>
  <c r="B33" i="88"/>
  <c r="AD32" i="88"/>
  <c r="AN32" i="88" s="1"/>
  <c r="J32" i="88" s="1"/>
  <c r="S32" i="88" s="1"/>
  <c r="AO32" i="88" s="1"/>
  <c r="K32" i="88"/>
  <c r="H32" i="88"/>
  <c r="F32" i="88"/>
  <c r="D32" i="88"/>
  <c r="B32" i="88"/>
  <c r="AN31" i="88"/>
  <c r="J31" i="88" s="1"/>
  <c r="S31" i="88" s="1"/>
  <c r="AO31" i="88" s="1"/>
  <c r="AD31" i="88"/>
  <c r="K31" i="88"/>
  <c r="H31" i="88"/>
  <c r="F31" i="88"/>
  <c r="D31" i="88"/>
  <c r="B31" i="88"/>
  <c r="AN30" i="88"/>
  <c r="J30" i="88" s="1"/>
  <c r="S30" i="88" s="1"/>
  <c r="AO30" i="88" s="1"/>
  <c r="AD30" i="88"/>
  <c r="K30" i="88"/>
  <c r="H30" i="88"/>
  <c r="F30" i="88"/>
  <c r="D30" i="88"/>
  <c r="B30" i="88"/>
  <c r="AN29" i="88"/>
  <c r="AD29" i="88"/>
  <c r="K29" i="88"/>
  <c r="J29" i="88"/>
  <c r="S29" i="88" s="1"/>
  <c r="AO29" i="88" s="1"/>
  <c r="H29" i="88"/>
  <c r="F29" i="88"/>
  <c r="D29" i="88"/>
  <c r="B29" i="88"/>
  <c r="AN28" i="88"/>
  <c r="AD28" i="88"/>
  <c r="K28" i="88"/>
  <c r="J28" i="88"/>
  <c r="S28" i="88" s="1"/>
  <c r="AO28" i="88" s="1"/>
  <c r="H28" i="88"/>
  <c r="F28" i="88"/>
  <c r="D28" i="88"/>
  <c r="B28" i="88"/>
  <c r="AN27" i="88"/>
  <c r="J27" i="88" s="1"/>
  <c r="S27" i="88" s="1"/>
  <c r="AO27" i="88" s="1"/>
  <c r="AD27" i="88"/>
  <c r="K27" i="88"/>
  <c r="H27" i="88"/>
  <c r="F27" i="88"/>
  <c r="D27" i="88"/>
  <c r="B27" i="88"/>
  <c r="AN26" i="88"/>
  <c r="J26" i="88" s="1"/>
  <c r="S26" i="88" s="1"/>
  <c r="AO26" i="88" s="1"/>
  <c r="AD26" i="88"/>
  <c r="K26" i="88"/>
  <c r="H26" i="88"/>
  <c r="F26" i="88"/>
  <c r="D26" i="88"/>
  <c r="B26" i="88"/>
  <c r="AN25" i="88"/>
  <c r="AD25" i="88"/>
  <c r="K25" i="88"/>
  <c r="J25" i="88"/>
  <c r="S25" i="88" s="1"/>
  <c r="AO25" i="88" s="1"/>
  <c r="H25" i="88"/>
  <c r="F25" i="88"/>
  <c r="D25" i="88"/>
  <c r="B25" i="88"/>
  <c r="AN24" i="88"/>
  <c r="AD24" i="88"/>
  <c r="K24" i="88"/>
  <c r="J24" i="88"/>
  <c r="S24" i="88" s="1"/>
  <c r="AO24" i="88" s="1"/>
  <c r="H24" i="88"/>
  <c r="F24" i="88"/>
  <c r="D24" i="88"/>
  <c r="B24" i="88"/>
  <c r="AN23" i="88"/>
  <c r="J23" i="88" s="1"/>
  <c r="S23" i="88" s="1"/>
  <c r="AO23" i="88" s="1"/>
  <c r="K23" i="88"/>
  <c r="H23" i="88"/>
  <c r="F23" i="88"/>
  <c r="D23" i="88"/>
  <c r="B23" i="88"/>
  <c r="AN22" i="88"/>
  <c r="S22" i="88"/>
  <c r="AO22" i="88" s="1"/>
  <c r="K22" i="88"/>
  <c r="J22" i="88"/>
  <c r="H22" i="88"/>
  <c r="F22" i="88"/>
  <c r="D22" i="88"/>
  <c r="B22" i="88"/>
  <c r="AN21" i="88"/>
  <c r="J21" i="88" s="1"/>
  <c r="S21" i="88" s="1"/>
  <c r="AO21" i="88" s="1"/>
  <c r="K21" i="88"/>
  <c r="H21" i="88"/>
  <c r="F21" i="88"/>
  <c r="D21" i="88"/>
  <c r="B21" i="88"/>
  <c r="AN20" i="88"/>
  <c r="J20" i="88" s="1"/>
  <c r="S20" i="88" s="1"/>
  <c r="AO20" i="88" s="1"/>
  <c r="K20" i="88"/>
  <c r="H20" i="88"/>
  <c r="F20" i="88"/>
  <c r="D20" i="88"/>
  <c r="B20" i="88"/>
  <c r="AN19" i="88"/>
  <c r="J19" i="88" s="1"/>
  <c r="S19" i="88" s="1"/>
  <c r="K19" i="88"/>
  <c r="H19" i="88"/>
  <c r="F19" i="88"/>
  <c r="D19" i="88"/>
  <c r="B19" i="88"/>
  <c r="AM15" i="88"/>
  <c r="AJ15" i="88"/>
  <c r="AI15" i="88"/>
  <c r="AF15" i="88"/>
  <c r="AN15" i="88" s="1"/>
  <c r="R15" i="88"/>
  <c r="P15" i="88"/>
  <c r="M15" i="88"/>
  <c r="L15" i="88"/>
  <c r="N15" i="88" s="1"/>
  <c r="O15" i="88" s="1"/>
  <c r="K15" i="88"/>
  <c r="S15" i="88" s="1"/>
  <c r="J15" i="88"/>
  <c r="I15" i="88"/>
  <c r="H15" i="88"/>
  <c r="G15" i="88"/>
  <c r="F15" i="88"/>
  <c r="E15" i="88"/>
  <c r="D15" i="88"/>
  <c r="C15" i="88"/>
  <c r="B15" i="88"/>
  <c r="AM14" i="88"/>
  <c r="AI14" i="88"/>
  <c r="AJ14" i="88" s="1"/>
  <c r="AF14" i="88" s="1"/>
  <c r="AN14" i="88" s="1"/>
  <c r="P14" i="88"/>
  <c r="R14" i="88" s="1"/>
  <c r="S14" i="88" s="1"/>
  <c r="M14" i="88"/>
  <c r="L14" i="88"/>
  <c r="N14" i="88" s="1"/>
  <c r="K14" i="88"/>
  <c r="J14" i="88"/>
  <c r="O14" i="88" s="1"/>
  <c r="I14" i="88"/>
  <c r="H14" i="88"/>
  <c r="G14" i="88"/>
  <c r="F14" i="88"/>
  <c r="E14" i="88"/>
  <c r="D14" i="88"/>
  <c r="C14" i="88"/>
  <c r="B14" i="88"/>
  <c r="AN13" i="88"/>
  <c r="AM13" i="88"/>
  <c r="P13" i="88" s="1"/>
  <c r="R13" i="88" s="1"/>
  <c r="O13" i="88" s="1"/>
  <c r="AJ13" i="88"/>
  <c r="AI13" i="88"/>
  <c r="AF13" i="88"/>
  <c r="N13" i="88"/>
  <c r="M13" i="88"/>
  <c r="L13" i="88"/>
  <c r="K13" i="88"/>
  <c r="J13" i="88"/>
  <c r="I13" i="88"/>
  <c r="H13" i="88"/>
  <c r="G13" i="88"/>
  <c r="F13" i="88"/>
  <c r="E13" i="88"/>
  <c r="D13" i="88"/>
  <c r="C13" i="88"/>
  <c r="B13" i="88"/>
  <c r="AM12" i="88"/>
  <c r="P12" i="88" s="1"/>
  <c r="R12" i="88" s="1"/>
  <c r="S12" i="88" s="1"/>
  <c r="AJ12" i="88"/>
  <c r="AF12" i="88" s="1"/>
  <c r="AI12" i="88"/>
  <c r="N12" i="88"/>
  <c r="M12" i="88"/>
  <c r="L12" i="88"/>
  <c r="K12" i="88"/>
  <c r="J12" i="88"/>
  <c r="I12" i="88"/>
  <c r="H12" i="88"/>
  <c r="G12" i="88"/>
  <c r="F12" i="88"/>
  <c r="E12" i="88"/>
  <c r="D12" i="88"/>
  <c r="C12" i="88"/>
  <c r="B12" i="88"/>
  <c r="AM11" i="88"/>
  <c r="P11" i="88" s="1"/>
  <c r="R11" i="88" s="1"/>
  <c r="AI11" i="88"/>
  <c r="AJ11" i="88" s="1"/>
  <c r="M11" i="88"/>
  <c r="L11" i="88"/>
  <c r="K11" i="88"/>
  <c r="J11" i="88"/>
  <c r="I11" i="88"/>
  <c r="H11" i="88"/>
  <c r="G11" i="88"/>
  <c r="F11" i="88"/>
  <c r="E11" i="88"/>
  <c r="D11" i="88"/>
  <c r="C11" i="88"/>
  <c r="B11" i="88"/>
  <c r="AG9" i="88"/>
  <c r="H7" i="88"/>
  <c r="C7" i="88"/>
  <c r="H6" i="88"/>
  <c r="C6" i="88"/>
  <c r="H5" i="88"/>
  <c r="C5" i="88"/>
  <c r="H4" i="88"/>
  <c r="C4" i="88"/>
  <c r="H3" i="88"/>
  <c r="C3" i="88"/>
  <c r="H2" i="88"/>
  <c r="C2" i="88"/>
  <c r="A1" i="88"/>
  <c r="AN75" i="87"/>
  <c r="S68" i="87"/>
  <c r="S67" i="87"/>
  <c r="AD66" i="87"/>
  <c r="AN66" i="87" s="1"/>
  <c r="S66" i="87"/>
  <c r="AN65" i="87"/>
  <c r="J65" i="87"/>
  <c r="S65" i="87" s="1"/>
  <c r="N62" i="87"/>
  <c r="L62" i="87"/>
  <c r="AN61" i="87"/>
  <c r="K61" i="87"/>
  <c r="J61" i="87"/>
  <c r="S61" i="87" s="1"/>
  <c r="AO61" i="87" s="1"/>
  <c r="H61" i="87"/>
  <c r="F61" i="87"/>
  <c r="D61" i="87"/>
  <c r="B61" i="87"/>
  <c r="AN60" i="87"/>
  <c r="K60" i="87"/>
  <c r="J60" i="87"/>
  <c r="S60" i="87" s="1"/>
  <c r="AO60" i="87" s="1"/>
  <c r="H60" i="87"/>
  <c r="F60" i="87"/>
  <c r="D60" i="87"/>
  <c r="B60" i="87"/>
  <c r="AN59" i="87"/>
  <c r="J59" i="87" s="1"/>
  <c r="S59" i="87" s="1"/>
  <c r="AO59" i="87" s="1"/>
  <c r="K59" i="87"/>
  <c r="H59" i="87"/>
  <c r="F59" i="87"/>
  <c r="D59" i="87"/>
  <c r="B59" i="87"/>
  <c r="AN58" i="87"/>
  <c r="S58" i="87"/>
  <c r="AO58" i="87" s="1"/>
  <c r="K58" i="87"/>
  <c r="J58" i="87"/>
  <c r="H58" i="87"/>
  <c r="F58" i="87"/>
  <c r="D58" i="87"/>
  <c r="B58" i="87"/>
  <c r="AN57" i="87"/>
  <c r="J57" i="87" s="1"/>
  <c r="S57" i="87" s="1"/>
  <c r="AO57" i="87" s="1"/>
  <c r="K57" i="87"/>
  <c r="H57" i="87"/>
  <c r="F57" i="87"/>
  <c r="D57" i="87"/>
  <c r="B57" i="87"/>
  <c r="AN56" i="87"/>
  <c r="J56" i="87" s="1"/>
  <c r="S56" i="87" s="1"/>
  <c r="AO56" i="87" s="1"/>
  <c r="K56" i="87"/>
  <c r="H56" i="87"/>
  <c r="F56" i="87"/>
  <c r="D56" i="87"/>
  <c r="B56" i="87"/>
  <c r="AN55" i="87"/>
  <c r="J55" i="87" s="1"/>
  <c r="S55" i="87" s="1"/>
  <c r="AO55" i="87" s="1"/>
  <c r="K55" i="87"/>
  <c r="H55" i="87"/>
  <c r="F55" i="87"/>
  <c r="D55" i="87"/>
  <c r="B55" i="87"/>
  <c r="AN54" i="87"/>
  <c r="AN62" i="87" s="1"/>
  <c r="K54" i="87"/>
  <c r="J54" i="87"/>
  <c r="S54" i="87" s="1"/>
  <c r="H54" i="87"/>
  <c r="F54" i="87"/>
  <c r="D54" i="87"/>
  <c r="B54" i="87"/>
  <c r="AN50" i="87"/>
  <c r="J50" i="87" s="1"/>
  <c r="S50" i="87" s="1"/>
  <c r="AO50" i="87" s="1"/>
  <c r="K50" i="87"/>
  <c r="H50" i="87"/>
  <c r="F50" i="87"/>
  <c r="D50" i="87"/>
  <c r="B50" i="87"/>
  <c r="AN49" i="87"/>
  <c r="J49" i="87" s="1"/>
  <c r="S49" i="87" s="1"/>
  <c r="AO49" i="87" s="1"/>
  <c r="K49" i="87"/>
  <c r="H49" i="87"/>
  <c r="F49" i="87"/>
  <c r="D49" i="87"/>
  <c r="B49" i="87"/>
  <c r="AN48" i="87"/>
  <c r="J48" i="87" s="1"/>
  <c r="S48" i="87" s="1"/>
  <c r="AO48" i="87" s="1"/>
  <c r="K48" i="87"/>
  <c r="H48" i="87"/>
  <c r="F48" i="87"/>
  <c r="D48" i="87"/>
  <c r="B48" i="87"/>
  <c r="AN47" i="87"/>
  <c r="K47" i="87"/>
  <c r="J47" i="87"/>
  <c r="S47" i="87" s="1"/>
  <c r="AO47" i="87" s="1"/>
  <c r="H47" i="87"/>
  <c r="F47" i="87"/>
  <c r="D47" i="87"/>
  <c r="B47" i="87"/>
  <c r="AN46" i="87"/>
  <c r="K46" i="87"/>
  <c r="J46" i="87"/>
  <c r="S46" i="87" s="1"/>
  <c r="AO46" i="87" s="1"/>
  <c r="H46" i="87"/>
  <c r="F46" i="87"/>
  <c r="D46" i="87"/>
  <c r="B46" i="87"/>
  <c r="AN45" i="87"/>
  <c r="AH45" i="87"/>
  <c r="K45" i="87"/>
  <c r="J45" i="87"/>
  <c r="S45" i="87" s="1"/>
  <c r="AO45" i="87" s="1"/>
  <c r="H45" i="87"/>
  <c r="F45" i="87"/>
  <c r="D45" i="87"/>
  <c r="B45" i="87"/>
  <c r="AH44" i="87"/>
  <c r="AD44" i="87" s="1"/>
  <c r="AN44" i="87" s="1"/>
  <c r="J44" i="87" s="1"/>
  <c r="S44" i="87" s="1"/>
  <c r="AO44" i="87" s="1"/>
  <c r="K44" i="87"/>
  <c r="H44" i="87"/>
  <c r="F44" i="87"/>
  <c r="D44" i="87"/>
  <c r="B44" i="87"/>
  <c r="AH43" i="87"/>
  <c r="AD43" i="87" s="1"/>
  <c r="AN43" i="87" s="1"/>
  <c r="K43" i="87"/>
  <c r="H43" i="87"/>
  <c r="F43" i="87"/>
  <c r="D43" i="87"/>
  <c r="B43" i="87"/>
  <c r="AN39" i="87"/>
  <c r="J39" i="87" s="1"/>
  <c r="S39" i="87" s="1"/>
  <c r="AO39" i="87" s="1"/>
  <c r="AD39" i="87"/>
  <c r="K39" i="87"/>
  <c r="H39" i="87"/>
  <c r="F39" i="87"/>
  <c r="D39" i="87"/>
  <c r="B39" i="87"/>
  <c r="AN38" i="87"/>
  <c r="J38" i="87" s="1"/>
  <c r="S38" i="87" s="1"/>
  <c r="AO38" i="87" s="1"/>
  <c r="AD38" i="87"/>
  <c r="K38" i="87"/>
  <c r="H38" i="87"/>
  <c r="F38" i="87"/>
  <c r="D38" i="87"/>
  <c r="B38" i="87"/>
  <c r="AN37" i="87"/>
  <c r="K37" i="87"/>
  <c r="J37" i="87"/>
  <c r="S37" i="87" s="1"/>
  <c r="AO37" i="87" s="1"/>
  <c r="H37" i="87"/>
  <c r="F37" i="87"/>
  <c r="D37" i="87"/>
  <c r="B37" i="87"/>
  <c r="AN36" i="87"/>
  <c r="J36" i="87" s="1"/>
  <c r="S36" i="87" s="1"/>
  <c r="AO36" i="87" s="1"/>
  <c r="AD36" i="87"/>
  <c r="K36" i="87"/>
  <c r="H36" i="87"/>
  <c r="F36" i="87"/>
  <c r="D36" i="87"/>
  <c r="B36" i="87"/>
  <c r="AN35" i="87"/>
  <c r="J35" i="87" s="1"/>
  <c r="S35" i="87" s="1"/>
  <c r="AO35" i="87" s="1"/>
  <c r="K35" i="87"/>
  <c r="H35" i="87"/>
  <c r="F35" i="87"/>
  <c r="D35" i="87"/>
  <c r="B35" i="87"/>
  <c r="AN34" i="87"/>
  <c r="J34" i="87" s="1"/>
  <c r="S34" i="87" s="1"/>
  <c r="AO34" i="87" s="1"/>
  <c r="K34" i="87"/>
  <c r="H34" i="87"/>
  <c r="F34" i="87"/>
  <c r="D34" i="87"/>
  <c r="B34" i="87"/>
  <c r="AD33" i="87"/>
  <c r="AN33" i="87" s="1"/>
  <c r="J33" i="87" s="1"/>
  <c r="S33" i="87" s="1"/>
  <c r="AO33" i="87" s="1"/>
  <c r="K33" i="87"/>
  <c r="H33" i="87"/>
  <c r="F33" i="87"/>
  <c r="D33" i="87"/>
  <c r="B33" i="87"/>
  <c r="AD32" i="87"/>
  <c r="AN32" i="87" s="1"/>
  <c r="J32" i="87" s="1"/>
  <c r="S32" i="87" s="1"/>
  <c r="AO32" i="87" s="1"/>
  <c r="K32" i="87"/>
  <c r="H32" i="87"/>
  <c r="F32" i="87"/>
  <c r="D32" i="87"/>
  <c r="B32" i="87"/>
  <c r="AN31" i="87"/>
  <c r="J31" i="87" s="1"/>
  <c r="S31" i="87" s="1"/>
  <c r="AO31" i="87" s="1"/>
  <c r="AD31" i="87"/>
  <c r="K31" i="87"/>
  <c r="H31" i="87"/>
  <c r="F31" i="87"/>
  <c r="D31" i="87"/>
  <c r="B31" i="87"/>
  <c r="AN30" i="87"/>
  <c r="J30" i="87" s="1"/>
  <c r="S30" i="87" s="1"/>
  <c r="AO30" i="87" s="1"/>
  <c r="AD30" i="87"/>
  <c r="K30" i="87"/>
  <c r="H30" i="87"/>
  <c r="F30" i="87"/>
  <c r="D30" i="87"/>
  <c r="B30" i="87"/>
  <c r="AD29" i="87"/>
  <c r="AN29" i="87" s="1"/>
  <c r="J29" i="87" s="1"/>
  <c r="S29" i="87" s="1"/>
  <c r="AO29" i="87" s="1"/>
  <c r="K29" i="87"/>
  <c r="H29" i="87"/>
  <c r="F29" i="87"/>
  <c r="D29" i="87"/>
  <c r="B29" i="87"/>
  <c r="AD28" i="87"/>
  <c r="AN28" i="87" s="1"/>
  <c r="J28" i="87" s="1"/>
  <c r="S28" i="87" s="1"/>
  <c r="AO28" i="87" s="1"/>
  <c r="K28" i="87"/>
  <c r="H28" i="87"/>
  <c r="F28" i="87"/>
  <c r="D28" i="87"/>
  <c r="B28" i="87"/>
  <c r="AN27" i="87"/>
  <c r="J27" i="87" s="1"/>
  <c r="S27" i="87" s="1"/>
  <c r="AO27" i="87" s="1"/>
  <c r="AD27" i="87"/>
  <c r="K27" i="87"/>
  <c r="H27" i="87"/>
  <c r="F27" i="87"/>
  <c r="D27" i="87"/>
  <c r="B27" i="87"/>
  <c r="AN26" i="87"/>
  <c r="J26" i="87" s="1"/>
  <c r="S26" i="87" s="1"/>
  <c r="AO26" i="87" s="1"/>
  <c r="AD26" i="87"/>
  <c r="K26" i="87"/>
  <c r="H26" i="87"/>
  <c r="F26" i="87"/>
  <c r="D26" i="87"/>
  <c r="B26" i="87"/>
  <c r="AD25" i="87"/>
  <c r="AN25" i="87" s="1"/>
  <c r="J25" i="87" s="1"/>
  <c r="S25" i="87" s="1"/>
  <c r="AO25" i="87" s="1"/>
  <c r="K25" i="87"/>
  <c r="H25" i="87"/>
  <c r="F25" i="87"/>
  <c r="D25" i="87"/>
  <c r="B25" i="87"/>
  <c r="AD24" i="87"/>
  <c r="AN24" i="87" s="1"/>
  <c r="J24" i="87" s="1"/>
  <c r="S24" i="87" s="1"/>
  <c r="AO24" i="87" s="1"/>
  <c r="K24" i="87"/>
  <c r="H24" i="87"/>
  <c r="F24" i="87"/>
  <c r="D24" i="87"/>
  <c r="B24" i="87"/>
  <c r="AN23" i="87"/>
  <c r="J23" i="87" s="1"/>
  <c r="S23" i="87" s="1"/>
  <c r="AO23" i="87" s="1"/>
  <c r="K23" i="87"/>
  <c r="H23" i="87"/>
  <c r="F23" i="87"/>
  <c r="D23" i="87"/>
  <c r="B23" i="87"/>
  <c r="AN22" i="87"/>
  <c r="J22" i="87" s="1"/>
  <c r="S22" i="87" s="1"/>
  <c r="AO22" i="87" s="1"/>
  <c r="K22" i="87"/>
  <c r="H22" i="87"/>
  <c r="F22" i="87"/>
  <c r="D22" i="87"/>
  <c r="B22" i="87"/>
  <c r="AN21" i="87"/>
  <c r="J21" i="87" s="1"/>
  <c r="S21" i="87" s="1"/>
  <c r="AO21" i="87" s="1"/>
  <c r="K21" i="87"/>
  <c r="H21" i="87"/>
  <c r="F21" i="87"/>
  <c r="D21" i="87"/>
  <c r="B21" i="87"/>
  <c r="AN20" i="87"/>
  <c r="J20" i="87" s="1"/>
  <c r="S20" i="87" s="1"/>
  <c r="AO20" i="87" s="1"/>
  <c r="K20" i="87"/>
  <c r="H20" i="87"/>
  <c r="F20" i="87"/>
  <c r="D20" i="87"/>
  <c r="B20" i="87"/>
  <c r="AN19" i="87"/>
  <c r="K19" i="87"/>
  <c r="J19" i="87"/>
  <c r="S19" i="87" s="1"/>
  <c r="H19" i="87"/>
  <c r="F19" i="87"/>
  <c r="D19" i="87"/>
  <c r="B19" i="87"/>
  <c r="AM15" i="87"/>
  <c r="AI15" i="87"/>
  <c r="AJ15" i="87" s="1"/>
  <c r="AF15" i="87" s="1"/>
  <c r="AN15" i="87" s="1"/>
  <c r="R15" i="87"/>
  <c r="P15" i="87"/>
  <c r="M15" i="87"/>
  <c r="L15" i="87"/>
  <c r="N15" i="87" s="1"/>
  <c r="K15" i="87"/>
  <c r="S15" i="87" s="1"/>
  <c r="AO15" i="87" s="1"/>
  <c r="J15" i="87"/>
  <c r="O15" i="87" s="1"/>
  <c r="I15" i="87"/>
  <c r="H15" i="87"/>
  <c r="G15" i="87"/>
  <c r="F15" i="87"/>
  <c r="E15" i="87"/>
  <c r="D15" i="87"/>
  <c r="C15" i="87"/>
  <c r="B15" i="87"/>
  <c r="AM14" i="87"/>
  <c r="AI14" i="87"/>
  <c r="AJ14" i="87" s="1"/>
  <c r="AF14" i="87" s="1"/>
  <c r="AN14" i="87" s="1"/>
  <c r="P14" i="87"/>
  <c r="R14" i="87" s="1"/>
  <c r="S14" i="87" s="1"/>
  <c r="M14" i="87"/>
  <c r="L14" i="87"/>
  <c r="N14" i="87" s="1"/>
  <c r="K14" i="87"/>
  <c r="J14" i="87"/>
  <c r="I14" i="87"/>
  <c r="H14" i="87"/>
  <c r="G14" i="87"/>
  <c r="F14" i="87"/>
  <c r="E14" i="87"/>
  <c r="D14" i="87"/>
  <c r="C14" i="87"/>
  <c r="B14" i="87"/>
  <c r="AM13" i="87"/>
  <c r="P13" i="87" s="1"/>
  <c r="R13" i="87" s="1"/>
  <c r="AI13" i="87"/>
  <c r="AJ13" i="87" s="1"/>
  <c r="AF13" i="87" s="1"/>
  <c r="AN13" i="87" s="1"/>
  <c r="M13" i="87"/>
  <c r="L13" i="87"/>
  <c r="N13" i="87" s="1"/>
  <c r="K13" i="87"/>
  <c r="J13" i="87"/>
  <c r="I13" i="87"/>
  <c r="H13" i="87"/>
  <c r="G13" i="87"/>
  <c r="F13" i="87"/>
  <c r="E13" i="87"/>
  <c r="D13" i="87"/>
  <c r="C13" i="87"/>
  <c r="B13" i="87"/>
  <c r="AM12" i="87"/>
  <c r="P12" i="87" s="1"/>
  <c r="R12" i="87" s="1"/>
  <c r="AJ12" i="87"/>
  <c r="AF12" i="87" s="1"/>
  <c r="AN12" i="87" s="1"/>
  <c r="AI12" i="87"/>
  <c r="N12" i="87"/>
  <c r="M12" i="87"/>
  <c r="L12" i="87"/>
  <c r="K12" i="87"/>
  <c r="J12" i="87"/>
  <c r="O12" i="87" s="1"/>
  <c r="I12" i="87"/>
  <c r="H12" i="87"/>
  <c r="G12" i="87"/>
  <c r="F12" i="87"/>
  <c r="E12" i="87"/>
  <c r="D12" i="87"/>
  <c r="C12" i="87"/>
  <c r="B12" i="87"/>
  <c r="AM11" i="87"/>
  <c r="P11" i="87" s="1"/>
  <c r="R11" i="87" s="1"/>
  <c r="AJ11" i="87"/>
  <c r="AF11" i="87" s="1"/>
  <c r="AI11" i="87"/>
  <c r="M11" i="87"/>
  <c r="L11" i="87"/>
  <c r="N11" i="87" s="1"/>
  <c r="K11" i="87"/>
  <c r="J11" i="87"/>
  <c r="I11" i="87"/>
  <c r="H11" i="87"/>
  <c r="G11" i="87"/>
  <c r="F11" i="87"/>
  <c r="E11" i="87"/>
  <c r="D11" i="87"/>
  <c r="C11" i="87"/>
  <c r="B11" i="87"/>
  <c r="AG9" i="87"/>
  <c r="H7" i="87"/>
  <c r="C7" i="87"/>
  <c r="H6" i="87"/>
  <c r="C6" i="87"/>
  <c r="H5" i="87"/>
  <c r="C5" i="87"/>
  <c r="H4" i="87"/>
  <c r="C4" i="87"/>
  <c r="H3" i="87"/>
  <c r="C3" i="87"/>
  <c r="H2" i="87"/>
  <c r="C2" i="87"/>
  <c r="A1" i="87"/>
  <c r="AN75" i="86"/>
  <c r="S68" i="86"/>
  <c r="S67" i="86"/>
  <c r="AD66" i="86"/>
  <c r="AN66" i="86" s="1"/>
  <c r="S66" i="86"/>
  <c r="AN65" i="86"/>
  <c r="J65" i="86"/>
  <c r="S65" i="86" s="1"/>
  <c r="N62" i="86"/>
  <c r="L62" i="86"/>
  <c r="AN61" i="86"/>
  <c r="J61" i="86" s="1"/>
  <c r="S61" i="86" s="1"/>
  <c r="AO61" i="86" s="1"/>
  <c r="K61" i="86"/>
  <c r="H61" i="86"/>
  <c r="F61" i="86"/>
  <c r="D61" i="86"/>
  <c r="B61" i="86"/>
  <c r="AN60" i="86"/>
  <c r="S60" i="86"/>
  <c r="AO60" i="86" s="1"/>
  <c r="K60" i="86"/>
  <c r="J60" i="86"/>
  <c r="H60" i="86"/>
  <c r="F60" i="86"/>
  <c r="D60" i="86"/>
  <c r="B60" i="86"/>
  <c r="AN59" i="86"/>
  <c r="J59" i="86" s="1"/>
  <c r="S59" i="86" s="1"/>
  <c r="AO59" i="86" s="1"/>
  <c r="K59" i="86"/>
  <c r="H59" i="86"/>
  <c r="F59" i="86"/>
  <c r="D59" i="86"/>
  <c r="B59" i="86"/>
  <c r="AN58" i="86"/>
  <c r="J58" i="86" s="1"/>
  <c r="S58" i="86" s="1"/>
  <c r="AO58" i="86" s="1"/>
  <c r="K58" i="86"/>
  <c r="H58" i="86"/>
  <c r="F58" i="86"/>
  <c r="D58" i="86"/>
  <c r="B58" i="86"/>
  <c r="AN57" i="86"/>
  <c r="J57" i="86" s="1"/>
  <c r="S57" i="86" s="1"/>
  <c r="AO57" i="86" s="1"/>
  <c r="K57" i="86"/>
  <c r="H57" i="86"/>
  <c r="F57" i="86"/>
  <c r="D57" i="86"/>
  <c r="B57" i="86"/>
  <c r="AN56" i="86"/>
  <c r="J56" i="86" s="1"/>
  <c r="S56" i="86" s="1"/>
  <c r="AO56" i="86" s="1"/>
  <c r="K56" i="86"/>
  <c r="H56" i="86"/>
  <c r="F56" i="86"/>
  <c r="D56" i="86"/>
  <c r="B56" i="86"/>
  <c r="AN55" i="86"/>
  <c r="K55" i="86"/>
  <c r="J55" i="86"/>
  <c r="S55" i="86" s="1"/>
  <c r="AO55" i="86" s="1"/>
  <c r="H55" i="86"/>
  <c r="F55" i="86"/>
  <c r="D55" i="86"/>
  <c r="B55" i="86"/>
  <c r="AN54" i="86"/>
  <c r="AN62" i="86" s="1"/>
  <c r="K54" i="86"/>
  <c r="J54" i="86"/>
  <c r="S54" i="86" s="1"/>
  <c r="H54" i="86"/>
  <c r="F54" i="86"/>
  <c r="D54" i="86"/>
  <c r="B54" i="86"/>
  <c r="AN50" i="86"/>
  <c r="J50" i="86" s="1"/>
  <c r="S50" i="86" s="1"/>
  <c r="AO50" i="86" s="1"/>
  <c r="K50" i="86"/>
  <c r="H50" i="86"/>
  <c r="F50" i="86"/>
  <c r="D50" i="86"/>
  <c r="B50" i="86"/>
  <c r="AN49" i="86"/>
  <c r="J49" i="86" s="1"/>
  <c r="S49" i="86" s="1"/>
  <c r="AO49" i="86" s="1"/>
  <c r="K49" i="86"/>
  <c r="H49" i="86"/>
  <c r="F49" i="86"/>
  <c r="D49" i="86"/>
  <c r="B49" i="86"/>
  <c r="AN48" i="86"/>
  <c r="K48" i="86"/>
  <c r="J48" i="86"/>
  <c r="S48" i="86" s="1"/>
  <c r="AO48" i="86" s="1"/>
  <c r="H48" i="86"/>
  <c r="F48" i="86"/>
  <c r="D48" i="86"/>
  <c r="B48" i="86"/>
  <c r="AN47" i="86"/>
  <c r="K47" i="86"/>
  <c r="J47" i="86"/>
  <c r="S47" i="86" s="1"/>
  <c r="AO47" i="86" s="1"/>
  <c r="H47" i="86"/>
  <c r="F47" i="86"/>
  <c r="D47" i="86"/>
  <c r="B47" i="86"/>
  <c r="AN46" i="86"/>
  <c r="S46" i="86"/>
  <c r="AO46" i="86" s="1"/>
  <c r="K46" i="86"/>
  <c r="J46" i="86"/>
  <c r="H46" i="86"/>
  <c r="F46" i="86"/>
  <c r="D46" i="86"/>
  <c r="B46" i="86"/>
  <c r="AN45" i="86"/>
  <c r="J45" i="86" s="1"/>
  <c r="S45" i="86" s="1"/>
  <c r="AO45" i="86" s="1"/>
  <c r="AH45" i="86"/>
  <c r="K45" i="86"/>
  <c r="H45" i="86"/>
  <c r="F45" i="86"/>
  <c r="D45" i="86"/>
  <c r="B45" i="86"/>
  <c r="AH44" i="86"/>
  <c r="AD44" i="86" s="1"/>
  <c r="AN44" i="86" s="1"/>
  <c r="J44" i="86" s="1"/>
  <c r="S44" i="86" s="1"/>
  <c r="AO44" i="86" s="1"/>
  <c r="K44" i="86"/>
  <c r="H44" i="86"/>
  <c r="F44" i="86"/>
  <c r="D44" i="86"/>
  <c r="B44" i="86"/>
  <c r="AH43" i="86"/>
  <c r="AD43" i="86" s="1"/>
  <c r="AN43" i="86" s="1"/>
  <c r="K43" i="86"/>
  <c r="H43" i="86"/>
  <c r="F43" i="86"/>
  <c r="D43" i="86"/>
  <c r="B43" i="86"/>
  <c r="AN39" i="86"/>
  <c r="AD39" i="86"/>
  <c r="K39" i="86"/>
  <c r="J39" i="86"/>
  <c r="S39" i="86" s="1"/>
  <c r="AO39" i="86" s="1"/>
  <c r="H39" i="86"/>
  <c r="F39" i="86"/>
  <c r="D39" i="86"/>
  <c r="B39" i="86"/>
  <c r="AN38" i="86"/>
  <c r="J38" i="86" s="1"/>
  <c r="S38" i="86" s="1"/>
  <c r="AO38" i="86" s="1"/>
  <c r="AD38" i="86"/>
  <c r="K38" i="86"/>
  <c r="H38" i="86"/>
  <c r="F38" i="86"/>
  <c r="D38" i="86"/>
  <c r="B38" i="86"/>
  <c r="AN37" i="86"/>
  <c r="S37" i="86"/>
  <c r="AO37" i="86" s="1"/>
  <c r="K37" i="86"/>
  <c r="J37" i="86"/>
  <c r="H37" i="86"/>
  <c r="F37" i="86"/>
  <c r="D37" i="86"/>
  <c r="B37" i="86"/>
  <c r="AN36" i="86"/>
  <c r="J36" i="86" s="1"/>
  <c r="S36" i="86" s="1"/>
  <c r="AO36" i="86" s="1"/>
  <c r="AD36" i="86"/>
  <c r="K36" i="86"/>
  <c r="H36" i="86"/>
  <c r="F36" i="86"/>
  <c r="D36" i="86"/>
  <c r="B36" i="86"/>
  <c r="AN35" i="86"/>
  <c r="J35" i="86" s="1"/>
  <c r="S35" i="86" s="1"/>
  <c r="AO35" i="86" s="1"/>
  <c r="K35" i="86"/>
  <c r="H35" i="86"/>
  <c r="F35" i="86"/>
  <c r="D35" i="86"/>
  <c r="B35" i="86"/>
  <c r="AN34" i="86"/>
  <c r="J34" i="86" s="1"/>
  <c r="S34" i="86" s="1"/>
  <c r="AO34" i="86" s="1"/>
  <c r="K34" i="86"/>
  <c r="H34" i="86"/>
  <c r="F34" i="86"/>
  <c r="D34" i="86"/>
  <c r="B34" i="86"/>
  <c r="AD33" i="86"/>
  <c r="AN33" i="86" s="1"/>
  <c r="J33" i="86" s="1"/>
  <c r="S33" i="86" s="1"/>
  <c r="AO33" i="86" s="1"/>
  <c r="K33" i="86"/>
  <c r="H33" i="86"/>
  <c r="F33" i="86"/>
  <c r="D33" i="86"/>
  <c r="B33" i="86"/>
  <c r="AD32" i="86"/>
  <c r="AN32" i="86" s="1"/>
  <c r="J32" i="86" s="1"/>
  <c r="S32" i="86" s="1"/>
  <c r="AO32" i="86" s="1"/>
  <c r="K32" i="86"/>
  <c r="H32" i="86"/>
  <c r="F32" i="86"/>
  <c r="D32" i="86"/>
  <c r="B32" i="86"/>
  <c r="AN31" i="86"/>
  <c r="J31" i="86" s="1"/>
  <c r="S31" i="86" s="1"/>
  <c r="AO31" i="86" s="1"/>
  <c r="AD31" i="86"/>
  <c r="K31" i="86"/>
  <c r="H31" i="86"/>
  <c r="F31" i="86"/>
  <c r="D31" i="86"/>
  <c r="B31" i="86"/>
  <c r="AN30" i="86"/>
  <c r="J30" i="86" s="1"/>
  <c r="S30" i="86" s="1"/>
  <c r="AO30" i="86" s="1"/>
  <c r="AD30" i="86"/>
  <c r="K30" i="86"/>
  <c r="H30" i="86"/>
  <c r="F30" i="86"/>
  <c r="D30" i="86"/>
  <c r="B30" i="86"/>
  <c r="AD29" i="86"/>
  <c r="AN29" i="86" s="1"/>
  <c r="J29" i="86" s="1"/>
  <c r="S29" i="86" s="1"/>
  <c r="AO29" i="86" s="1"/>
  <c r="K29" i="86"/>
  <c r="H29" i="86"/>
  <c r="F29" i="86"/>
  <c r="D29" i="86"/>
  <c r="B29" i="86"/>
  <c r="AD28" i="86"/>
  <c r="AN28" i="86" s="1"/>
  <c r="J28" i="86" s="1"/>
  <c r="S28" i="86" s="1"/>
  <c r="AO28" i="86" s="1"/>
  <c r="K28" i="86"/>
  <c r="H28" i="86"/>
  <c r="F28" i="86"/>
  <c r="D28" i="86"/>
  <c r="B28" i="86"/>
  <c r="AN27" i="86"/>
  <c r="J27" i="86" s="1"/>
  <c r="S27" i="86" s="1"/>
  <c r="AO27" i="86" s="1"/>
  <c r="AD27" i="86"/>
  <c r="K27" i="86"/>
  <c r="H27" i="86"/>
  <c r="F27" i="86"/>
  <c r="D27" i="86"/>
  <c r="B27" i="86"/>
  <c r="AN26" i="86"/>
  <c r="J26" i="86" s="1"/>
  <c r="S26" i="86" s="1"/>
  <c r="AO26" i="86" s="1"/>
  <c r="AD26" i="86"/>
  <c r="K26" i="86"/>
  <c r="H26" i="86"/>
  <c r="F26" i="86"/>
  <c r="D26" i="86"/>
  <c r="B26" i="86"/>
  <c r="AD25" i="86"/>
  <c r="AN25" i="86" s="1"/>
  <c r="J25" i="86" s="1"/>
  <c r="S25" i="86" s="1"/>
  <c r="AO25" i="86" s="1"/>
  <c r="K25" i="86"/>
  <c r="H25" i="86"/>
  <c r="F25" i="86"/>
  <c r="D25" i="86"/>
  <c r="B25" i="86"/>
  <c r="AD24" i="86"/>
  <c r="AN24" i="86" s="1"/>
  <c r="J24" i="86" s="1"/>
  <c r="S24" i="86" s="1"/>
  <c r="AO24" i="86" s="1"/>
  <c r="K24" i="86"/>
  <c r="H24" i="86"/>
  <c r="F24" i="86"/>
  <c r="D24" i="86"/>
  <c r="B24" i="86"/>
  <c r="AN23" i="86"/>
  <c r="J23" i="86" s="1"/>
  <c r="S23" i="86" s="1"/>
  <c r="AO23" i="86" s="1"/>
  <c r="K23" i="86"/>
  <c r="H23" i="86"/>
  <c r="F23" i="86"/>
  <c r="D23" i="86"/>
  <c r="B23" i="86"/>
  <c r="AN22" i="86"/>
  <c r="J22" i="86" s="1"/>
  <c r="S22" i="86" s="1"/>
  <c r="AO22" i="86" s="1"/>
  <c r="K22" i="86"/>
  <c r="H22" i="86"/>
  <c r="F22" i="86"/>
  <c r="D22" i="86"/>
  <c r="B22" i="86"/>
  <c r="AN21" i="86"/>
  <c r="J21" i="86" s="1"/>
  <c r="S21" i="86" s="1"/>
  <c r="AO21" i="86" s="1"/>
  <c r="K21" i="86"/>
  <c r="H21" i="86"/>
  <c r="F21" i="86"/>
  <c r="D21" i="86"/>
  <c r="B21" i="86"/>
  <c r="AN20" i="86"/>
  <c r="J20" i="86" s="1"/>
  <c r="S20" i="86" s="1"/>
  <c r="AO20" i="86" s="1"/>
  <c r="K20" i="86"/>
  <c r="H20" i="86"/>
  <c r="F20" i="86"/>
  <c r="D20" i="86"/>
  <c r="B20" i="86"/>
  <c r="AN19" i="86"/>
  <c r="K19" i="86"/>
  <c r="J19" i="86"/>
  <c r="S19" i="86" s="1"/>
  <c r="H19" i="86"/>
  <c r="F19" i="86"/>
  <c r="D19" i="86"/>
  <c r="B19" i="86"/>
  <c r="AM15" i="86"/>
  <c r="AI15" i="86"/>
  <c r="AJ15" i="86" s="1"/>
  <c r="AF15" i="86" s="1"/>
  <c r="AN15" i="86" s="1"/>
  <c r="R15" i="86"/>
  <c r="P15" i="86"/>
  <c r="M15" i="86"/>
  <c r="L15" i="86"/>
  <c r="N15" i="86" s="1"/>
  <c r="K15" i="86"/>
  <c r="S15" i="86" s="1"/>
  <c r="AO15" i="86" s="1"/>
  <c r="J15" i="86"/>
  <c r="I15" i="86"/>
  <c r="H15" i="86"/>
  <c r="G15" i="86"/>
  <c r="F15" i="86"/>
  <c r="E15" i="86"/>
  <c r="D15" i="86"/>
  <c r="C15" i="86"/>
  <c r="B15" i="86"/>
  <c r="AM14" i="86"/>
  <c r="AI14" i="86"/>
  <c r="AJ14" i="86" s="1"/>
  <c r="AF14" i="86" s="1"/>
  <c r="AN14" i="86" s="1"/>
  <c r="P14" i="86"/>
  <c r="R14" i="86" s="1"/>
  <c r="S14" i="86" s="1"/>
  <c r="M14" i="86"/>
  <c r="L14" i="86"/>
  <c r="N14" i="86" s="1"/>
  <c r="K14" i="86"/>
  <c r="J14" i="86"/>
  <c r="O14" i="86" s="1"/>
  <c r="I14" i="86"/>
  <c r="H14" i="86"/>
  <c r="G14" i="86"/>
  <c r="F14" i="86"/>
  <c r="E14" i="86"/>
  <c r="D14" i="86"/>
  <c r="C14" i="86"/>
  <c r="B14" i="86"/>
  <c r="AM13" i="86"/>
  <c r="P13" i="86" s="1"/>
  <c r="R13" i="86" s="1"/>
  <c r="AI13" i="86"/>
  <c r="AJ13" i="86" s="1"/>
  <c r="AF13" i="86" s="1"/>
  <c r="AN13" i="86" s="1"/>
  <c r="N13" i="86"/>
  <c r="M13" i="86"/>
  <c r="L13" i="86"/>
  <c r="K13" i="86"/>
  <c r="J13" i="86"/>
  <c r="I13" i="86"/>
  <c r="H13" i="86"/>
  <c r="G13" i="86"/>
  <c r="F13" i="86"/>
  <c r="E13" i="86"/>
  <c r="D13" i="86"/>
  <c r="C13" i="86"/>
  <c r="B13" i="86"/>
  <c r="AM12" i="86"/>
  <c r="P12" i="86" s="1"/>
  <c r="R12" i="86" s="1"/>
  <c r="AJ12" i="86"/>
  <c r="AF12" i="86" s="1"/>
  <c r="AI12" i="86"/>
  <c r="N12" i="86"/>
  <c r="M12" i="86"/>
  <c r="L12" i="86"/>
  <c r="K12" i="86"/>
  <c r="J12" i="86"/>
  <c r="I12" i="86"/>
  <c r="H12" i="86"/>
  <c r="G12" i="86"/>
  <c r="F12" i="86"/>
  <c r="E12" i="86"/>
  <c r="D12" i="86"/>
  <c r="C12" i="86"/>
  <c r="B12" i="86"/>
  <c r="AM11" i="86"/>
  <c r="P11" i="86" s="1"/>
  <c r="R11" i="86" s="1"/>
  <c r="AJ11" i="86"/>
  <c r="AF11" i="86" s="1"/>
  <c r="AN11" i="86" s="1"/>
  <c r="AI11" i="86"/>
  <c r="M11" i="86"/>
  <c r="L11" i="86"/>
  <c r="N11" i="86" s="1"/>
  <c r="K11" i="86"/>
  <c r="J11" i="86"/>
  <c r="I11" i="86"/>
  <c r="H11" i="86"/>
  <c r="G11" i="86"/>
  <c r="F11" i="86"/>
  <c r="E11" i="86"/>
  <c r="D11" i="86"/>
  <c r="C11" i="86"/>
  <c r="B11" i="86"/>
  <c r="AG9" i="86"/>
  <c r="H7" i="86"/>
  <c r="C7" i="86"/>
  <c r="H6" i="86"/>
  <c r="C6" i="86"/>
  <c r="H5" i="86"/>
  <c r="C5" i="86"/>
  <c r="H4" i="86"/>
  <c r="C4" i="86"/>
  <c r="H3" i="86"/>
  <c r="C3" i="86"/>
  <c r="H2" i="86"/>
  <c r="C2" i="86"/>
  <c r="A1" i="86"/>
  <c r="AF11" i="84"/>
  <c r="AN75" i="85"/>
  <c r="S68" i="85"/>
  <c r="S67" i="85"/>
  <c r="AD66" i="85"/>
  <c r="AN66" i="85" s="1"/>
  <c r="S66" i="85"/>
  <c r="AN65" i="85"/>
  <c r="J65" i="85"/>
  <c r="S65" i="85" s="1"/>
  <c r="N62" i="85"/>
  <c r="L62" i="85"/>
  <c r="AN61" i="85"/>
  <c r="J61" i="85" s="1"/>
  <c r="S61" i="85" s="1"/>
  <c r="AO61" i="85" s="1"/>
  <c r="K61" i="85"/>
  <c r="H61" i="85"/>
  <c r="F61" i="85"/>
  <c r="D61" i="85"/>
  <c r="B61" i="85"/>
  <c r="AN60" i="85"/>
  <c r="S60" i="85"/>
  <c r="AO60" i="85" s="1"/>
  <c r="K60" i="85"/>
  <c r="J60" i="85"/>
  <c r="H60" i="85"/>
  <c r="F60" i="85"/>
  <c r="D60" i="85"/>
  <c r="B60" i="85"/>
  <c r="AN59" i="85"/>
  <c r="J59" i="85" s="1"/>
  <c r="S59" i="85" s="1"/>
  <c r="AO59" i="85" s="1"/>
  <c r="K59" i="85"/>
  <c r="H59" i="85"/>
  <c r="F59" i="85"/>
  <c r="D59" i="85"/>
  <c r="B59" i="85"/>
  <c r="AN58" i="85"/>
  <c r="K58" i="85"/>
  <c r="J58" i="85"/>
  <c r="S58" i="85" s="1"/>
  <c r="AO58" i="85" s="1"/>
  <c r="H58" i="85"/>
  <c r="F58" i="85"/>
  <c r="D58" i="85"/>
  <c r="B58" i="85"/>
  <c r="AN57" i="85"/>
  <c r="J57" i="85" s="1"/>
  <c r="S57" i="85" s="1"/>
  <c r="AO57" i="85" s="1"/>
  <c r="K57" i="85"/>
  <c r="H57" i="85"/>
  <c r="F57" i="85"/>
  <c r="D57" i="85"/>
  <c r="B57" i="85"/>
  <c r="AN56" i="85"/>
  <c r="S56" i="85"/>
  <c r="AO56" i="85" s="1"/>
  <c r="K56" i="85"/>
  <c r="J56" i="85"/>
  <c r="H56" i="85"/>
  <c r="F56" i="85"/>
  <c r="D56" i="85"/>
  <c r="B56" i="85"/>
  <c r="AN55" i="85"/>
  <c r="J55" i="85" s="1"/>
  <c r="S55" i="85" s="1"/>
  <c r="AO55" i="85" s="1"/>
  <c r="K55" i="85"/>
  <c r="H55" i="85"/>
  <c r="F55" i="85"/>
  <c r="D55" i="85"/>
  <c r="B55" i="85"/>
  <c r="AN54" i="85"/>
  <c r="AN62" i="85" s="1"/>
  <c r="K54" i="85"/>
  <c r="J54" i="85"/>
  <c r="S54" i="85" s="1"/>
  <c r="H54" i="85"/>
  <c r="F54" i="85"/>
  <c r="D54" i="85"/>
  <c r="B54" i="85"/>
  <c r="AN50" i="85"/>
  <c r="J50" i="85" s="1"/>
  <c r="S50" i="85" s="1"/>
  <c r="AO50" i="85" s="1"/>
  <c r="K50" i="85"/>
  <c r="H50" i="85"/>
  <c r="F50" i="85"/>
  <c r="D50" i="85"/>
  <c r="B50" i="85"/>
  <c r="AN49" i="85"/>
  <c r="S49" i="85"/>
  <c r="AO49" i="85" s="1"/>
  <c r="K49" i="85"/>
  <c r="J49" i="85"/>
  <c r="H49" i="85"/>
  <c r="F49" i="85"/>
  <c r="D49" i="85"/>
  <c r="B49" i="85"/>
  <c r="AN48" i="85"/>
  <c r="J48" i="85" s="1"/>
  <c r="S48" i="85" s="1"/>
  <c r="AO48" i="85" s="1"/>
  <c r="K48" i="85"/>
  <c r="H48" i="85"/>
  <c r="F48" i="85"/>
  <c r="D48" i="85"/>
  <c r="B48" i="85"/>
  <c r="AN47" i="85"/>
  <c r="K47" i="85"/>
  <c r="J47" i="85"/>
  <c r="S47" i="85" s="1"/>
  <c r="AO47" i="85" s="1"/>
  <c r="H47" i="85"/>
  <c r="F47" i="85"/>
  <c r="D47" i="85"/>
  <c r="B47" i="85"/>
  <c r="AN46" i="85"/>
  <c r="J46" i="85" s="1"/>
  <c r="S46" i="85" s="1"/>
  <c r="AO46" i="85" s="1"/>
  <c r="K46" i="85"/>
  <c r="H46" i="85"/>
  <c r="F46" i="85"/>
  <c r="D46" i="85"/>
  <c r="B46" i="85"/>
  <c r="AN45" i="85"/>
  <c r="J45" i="85" s="1"/>
  <c r="S45" i="85" s="1"/>
  <c r="AO45" i="85" s="1"/>
  <c r="AH45" i="85"/>
  <c r="K45" i="85"/>
  <c r="H45" i="85"/>
  <c r="F45" i="85"/>
  <c r="D45" i="85"/>
  <c r="B45" i="85"/>
  <c r="AH44" i="85"/>
  <c r="AD44" i="85" s="1"/>
  <c r="AN44" i="85" s="1"/>
  <c r="J44" i="85" s="1"/>
  <c r="S44" i="85" s="1"/>
  <c r="AO44" i="85" s="1"/>
  <c r="K44" i="85"/>
  <c r="H44" i="85"/>
  <c r="F44" i="85"/>
  <c r="D44" i="85"/>
  <c r="B44" i="85"/>
  <c r="AN43" i="85"/>
  <c r="AH43" i="85"/>
  <c r="AD43" i="85"/>
  <c r="K43" i="85"/>
  <c r="H43" i="85"/>
  <c r="F43" i="85"/>
  <c r="D43" i="85"/>
  <c r="B43" i="85"/>
  <c r="AD39" i="85"/>
  <c r="AN39" i="85" s="1"/>
  <c r="J39" i="85" s="1"/>
  <c r="S39" i="85" s="1"/>
  <c r="AO39" i="85" s="1"/>
  <c r="K39" i="85"/>
  <c r="H39" i="85"/>
  <c r="F39" i="85"/>
  <c r="D39" i="85"/>
  <c r="B39" i="85"/>
  <c r="AD38" i="85"/>
  <c r="AN38" i="85" s="1"/>
  <c r="J38" i="85" s="1"/>
  <c r="S38" i="85" s="1"/>
  <c r="AO38" i="85" s="1"/>
  <c r="K38" i="85"/>
  <c r="H38" i="85"/>
  <c r="F38" i="85"/>
  <c r="D38" i="85"/>
  <c r="B38" i="85"/>
  <c r="AN37" i="85"/>
  <c r="S37" i="85"/>
  <c r="AO37" i="85" s="1"/>
  <c r="K37" i="85"/>
  <c r="J37" i="85"/>
  <c r="H37" i="85"/>
  <c r="F37" i="85"/>
  <c r="D37" i="85"/>
  <c r="B37" i="85"/>
  <c r="AN36" i="85"/>
  <c r="J36" i="85" s="1"/>
  <c r="S36" i="85" s="1"/>
  <c r="AO36" i="85" s="1"/>
  <c r="AD36" i="85"/>
  <c r="K36" i="85"/>
  <c r="H36" i="85"/>
  <c r="F36" i="85"/>
  <c r="D36" i="85"/>
  <c r="B36" i="85"/>
  <c r="AN35" i="85"/>
  <c r="J35" i="85" s="1"/>
  <c r="S35" i="85" s="1"/>
  <c r="AO35" i="85" s="1"/>
  <c r="K35" i="85"/>
  <c r="H35" i="85"/>
  <c r="F35" i="85"/>
  <c r="D35" i="85"/>
  <c r="B35" i="85"/>
  <c r="AN34" i="85"/>
  <c r="S34" i="85"/>
  <c r="AO34" i="85" s="1"/>
  <c r="K34" i="85"/>
  <c r="J34" i="85"/>
  <c r="H34" i="85"/>
  <c r="F34" i="85"/>
  <c r="D34" i="85"/>
  <c r="B34" i="85"/>
  <c r="AN33" i="85"/>
  <c r="AD33" i="85"/>
  <c r="K33" i="85"/>
  <c r="J33" i="85"/>
  <c r="S33" i="85" s="1"/>
  <c r="AO33" i="85" s="1"/>
  <c r="H33" i="85"/>
  <c r="F33" i="85"/>
  <c r="D33" i="85"/>
  <c r="B33" i="85"/>
  <c r="AN32" i="85"/>
  <c r="J32" i="85" s="1"/>
  <c r="S32" i="85" s="1"/>
  <c r="AO32" i="85" s="1"/>
  <c r="AD32" i="85"/>
  <c r="K32" i="85"/>
  <c r="H32" i="85"/>
  <c r="F32" i="85"/>
  <c r="D32" i="85"/>
  <c r="B32" i="85"/>
  <c r="AN31" i="85"/>
  <c r="J31" i="85" s="1"/>
  <c r="S31" i="85" s="1"/>
  <c r="AO31" i="85" s="1"/>
  <c r="AD31" i="85"/>
  <c r="K31" i="85"/>
  <c r="H31" i="85"/>
  <c r="F31" i="85"/>
  <c r="D31" i="85"/>
  <c r="B31" i="85"/>
  <c r="AN30" i="85"/>
  <c r="AD30" i="85"/>
  <c r="S30" i="85"/>
  <c r="AO30" i="85" s="1"/>
  <c r="K30" i="85"/>
  <c r="J30" i="85"/>
  <c r="H30" i="85"/>
  <c r="F30" i="85"/>
  <c r="D30" i="85"/>
  <c r="B30" i="85"/>
  <c r="AN29" i="85"/>
  <c r="AD29" i="85"/>
  <c r="K29" i="85"/>
  <c r="J29" i="85"/>
  <c r="S29" i="85" s="1"/>
  <c r="AO29" i="85" s="1"/>
  <c r="H29" i="85"/>
  <c r="F29" i="85"/>
  <c r="D29" i="85"/>
  <c r="B29" i="85"/>
  <c r="AN28" i="85"/>
  <c r="J28" i="85" s="1"/>
  <c r="S28" i="85" s="1"/>
  <c r="AO28" i="85" s="1"/>
  <c r="AD28" i="85"/>
  <c r="K28" i="85"/>
  <c r="H28" i="85"/>
  <c r="F28" i="85"/>
  <c r="D28" i="85"/>
  <c r="B28" i="85"/>
  <c r="AN27" i="85"/>
  <c r="J27" i="85" s="1"/>
  <c r="S27" i="85" s="1"/>
  <c r="AO27" i="85" s="1"/>
  <c r="AD27" i="85"/>
  <c r="K27" i="85"/>
  <c r="H27" i="85"/>
  <c r="F27" i="85"/>
  <c r="D27" i="85"/>
  <c r="B27" i="85"/>
  <c r="AN26" i="85"/>
  <c r="AD26" i="85"/>
  <c r="S26" i="85"/>
  <c r="AO26" i="85" s="1"/>
  <c r="K26" i="85"/>
  <c r="J26" i="85"/>
  <c r="H26" i="85"/>
  <c r="F26" i="85"/>
  <c r="D26" i="85"/>
  <c r="B26" i="85"/>
  <c r="AN25" i="85"/>
  <c r="AD25" i="85"/>
  <c r="K25" i="85"/>
  <c r="J25" i="85"/>
  <c r="S25" i="85" s="1"/>
  <c r="AO25" i="85" s="1"/>
  <c r="H25" i="85"/>
  <c r="F25" i="85"/>
  <c r="D25" i="85"/>
  <c r="B25" i="85"/>
  <c r="AN24" i="85"/>
  <c r="J24" i="85" s="1"/>
  <c r="S24" i="85" s="1"/>
  <c r="AO24" i="85" s="1"/>
  <c r="AD24" i="85"/>
  <c r="K24" i="85"/>
  <c r="H24" i="85"/>
  <c r="F24" i="85"/>
  <c r="D24" i="85"/>
  <c r="B24" i="85"/>
  <c r="AN23" i="85"/>
  <c r="J23" i="85" s="1"/>
  <c r="S23" i="85" s="1"/>
  <c r="AO23" i="85" s="1"/>
  <c r="K23" i="85"/>
  <c r="H23" i="85"/>
  <c r="F23" i="85"/>
  <c r="D23" i="85"/>
  <c r="B23" i="85"/>
  <c r="AN22" i="85"/>
  <c r="K22" i="85"/>
  <c r="J22" i="85"/>
  <c r="S22" i="85" s="1"/>
  <c r="AO22" i="85" s="1"/>
  <c r="H22" i="85"/>
  <c r="F22" i="85"/>
  <c r="D22" i="85"/>
  <c r="B22" i="85"/>
  <c r="AN21" i="85"/>
  <c r="J21" i="85" s="1"/>
  <c r="S21" i="85" s="1"/>
  <c r="AO21" i="85" s="1"/>
  <c r="K21" i="85"/>
  <c r="H21" i="85"/>
  <c r="F21" i="85"/>
  <c r="D21" i="85"/>
  <c r="B21" i="85"/>
  <c r="AN20" i="85"/>
  <c r="S20" i="85"/>
  <c r="AO20" i="85" s="1"/>
  <c r="K20" i="85"/>
  <c r="J20" i="85"/>
  <c r="H20" i="85"/>
  <c r="F20" i="85"/>
  <c r="D20" i="85"/>
  <c r="B20" i="85"/>
  <c r="AN19" i="85"/>
  <c r="J19" i="85" s="1"/>
  <c r="S19" i="85" s="1"/>
  <c r="K19" i="85"/>
  <c r="H19" i="85"/>
  <c r="F19" i="85"/>
  <c r="D19" i="85"/>
  <c r="B19" i="85"/>
  <c r="AM15" i="85"/>
  <c r="AJ15" i="85"/>
  <c r="AI15" i="85"/>
  <c r="AF15" i="85"/>
  <c r="AN15" i="85" s="1"/>
  <c r="R15" i="85"/>
  <c r="P15" i="85"/>
  <c r="M15" i="85"/>
  <c r="L15" i="85"/>
  <c r="N15" i="85" s="1"/>
  <c r="O15" i="85" s="1"/>
  <c r="K15" i="85"/>
  <c r="S15" i="85" s="1"/>
  <c r="J15" i="85"/>
  <c r="I15" i="85"/>
  <c r="H15" i="85"/>
  <c r="G15" i="85"/>
  <c r="F15" i="85"/>
  <c r="E15" i="85"/>
  <c r="D15" i="85"/>
  <c r="C15" i="85"/>
  <c r="B15" i="85"/>
  <c r="AM14" i="85"/>
  <c r="P14" i="85" s="1"/>
  <c r="R14" i="85" s="1"/>
  <c r="S14" i="85" s="1"/>
  <c r="AI14" i="85"/>
  <c r="AJ14" i="85" s="1"/>
  <c r="AF14" i="85" s="1"/>
  <c r="AN14" i="85" s="1"/>
  <c r="N14" i="85"/>
  <c r="M14" i="85"/>
  <c r="L14" i="85"/>
  <c r="K14" i="85"/>
  <c r="J14" i="85"/>
  <c r="O14" i="85" s="1"/>
  <c r="I14" i="85"/>
  <c r="H14" i="85"/>
  <c r="G14" i="85"/>
  <c r="F14" i="85"/>
  <c r="E14" i="85"/>
  <c r="D14" i="85"/>
  <c r="C14" i="85"/>
  <c r="B14" i="85"/>
  <c r="AM13" i="85"/>
  <c r="P13" i="85" s="1"/>
  <c r="R13" i="85" s="1"/>
  <c r="AJ13" i="85"/>
  <c r="AF13" i="85" s="1"/>
  <c r="AN13" i="85" s="1"/>
  <c r="AI13" i="85"/>
  <c r="M13" i="85"/>
  <c r="N13" i="85" s="1"/>
  <c r="O13" i="85" s="1"/>
  <c r="L13" i="85"/>
  <c r="K13" i="85"/>
  <c r="S13" i="85" s="1"/>
  <c r="AO13" i="85" s="1"/>
  <c r="J13" i="85"/>
  <c r="I13" i="85"/>
  <c r="H13" i="85"/>
  <c r="G13" i="85"/>
  <c r="F13" i="85"/>
  <c r="E13" i="85"/>
  <c r="D13" i="85"/>
  <c r="C13" i="85"/>
  <c r="B13" i="85"/>
  <c r="AM12" i="85"/>
  <c r="P12" i="85" s="1"/>
  <c r="R12" i="85" s="1"/>
  <c r="S12" i="85" s="1"/>
  <c r="AI12" i="85"/>
  <c r="AJ12" i="85" s="1"/>
  <c r="AF12" i="85" s="1"/>
  <c r="M12" i="85"/>
  <c r="L12" i="85"/>
  <c r="N12" i="85" s="1"/>
  <c r="K12" i="85"/>
  <c r="J12" i="85"/>
  <c r="I12" i="85"/>
  <c r="H12" i="85"/>
  <c r="G12" i="85"/>
  <c r="F12" i="85"/>
  <c r="E12" i="85"/>
  <c r="D12" i="85"/>
  <c r="C12" i="85"/>
  <c r="B12" i="85"/>
  <c r="AM11" i="85"/>
  <c r="P11" i="85" s="1"/>
  <c r="R11" i="85" s="1"/>
  <c r="AI11" i="85"/>
  <c r="AJ11" i="85" s="1"/>
  <c r="AF11" i="85" s="1"/>
  <c r="M11" i="85"/>
  <c r="L11" i="85"/>
  <c r="N11" i="85" s="1"/>
  <c r="K11" i="85"/>
  <c r="J11" i="85"/>
  <c r="I11" i="85"/>
  <c r="H11" i="85"/>
  <c r="G11" i="85"/>
  <c r="F11" i="85"/>
  <c r="E11" i="85"/>
  <c r="D11" i="85"/>
  <c r="C11" i="85"/>
  <c r="B11" i="85"/>
  <c r="AG9" i="85"/>
  <c r="H7" i="85"/>
  <c r="C7" i="85"/>
  <c r="H6" i="85"/>
  <c r="C6" i="85"/>
  <c r="H5" i="85"/>
  <c r="C5" i="85"/>
  <c r="H4" i="85"/>
  <c r="C4" i="85"/>
  <c r="H3" i="85"/>
  <c r="C3" i="85"/>
  <c r="H2" i="85"/>
  <c r="C2" i="85"/>
  <c r="A1" i="85"/>
  <c r="AN75" i="84"/>
  <c r="S68" i="84"/>
  <c r="S67" i="84"/>
  <c r="AD66" i="84"/>
  <c r="AN66" i="84" s="1"/>
  <c r="S66" i="84"/>
  <c r="AN65" i="84"/>
  <c r="N62" i="84"/>
  <c r="L62" i="84"/>
  <c r="AN61" i="84"/>
  <c r="K61" i="84"/>
  <c r="J61" i="84"/>
  <c r="S61" i="84" s="1"/>
  <c r="AO61" i="84" s="1"/>
  <c r="H61" i="84"/>
  <c r="F61" i="84"/>
  <c r="D61" i="84"/>
  <c r="B61" i="84"/>
  <c r="AN60" i="84"/>
  <c r="S60" i="84"/>
  <c r="AO60" i="84" s="1"/>
  <c r="K60" i="84"/>
  <c r="J60" i="84"/>
  <c r="H60" i="84"/>
  <c r="F60" i="84"/>
  <c r="D60" i="84"/>
  <c r="B60" i="84"/>
  <c r="AN59" i="84"/>
  <c r="J59" i="84" s="1"/>
  <c r="S59" i="84" s="1"/>
  <c r="AO59" i="84" s="1"/>
  <c r="K59" i="84"/>
  <c r="H59" i="84"/>
  <c r="F59" i="84"/>
  <c r="D59" i="84"/>
  <c r="B59" i="84"/>
  <c r="AN58" i="84"/>
  <c r="J58" i="84" s="1"/>
  <c r="S58" i="84" s="1"/>
  <c r="AO58" i="84" s="1"/>
  <c r="K58" i="84"/>
  <c r="H58" i="84"/>
  <c r="F58" i="84"/>
  <c r="D58" i="84"/>
  <c r="B58" i="84"/>
  <c r="AN57" i="84"/>
  <c r="K57" i="84"/>
  <c r="J57" i="84"/>
  <c r="S57" i="84" s="1"/>
  <c r="AO57" i="84" s="1"/>
  <c r="H57" i="84"/>
  <c r="F57" i="84"/>
  <c r="D57" i="84"/>
  <c r="B57" i="84"/>
  <c r="AN56" i="84"/>
  <c r="J56" i="84" s="1"/>
  <c r="S56" i="84" s="1"/>
  <c r="AO56" i="84" s="1"/>
  <c r="K56" i="84"/>
  <c r="H56" i="84"/>
  <c r="F56" i="84"/>
  <c r="D56" i="84"/>
  <c r="B56" i="84"/>
  <c r="AN55" i="84"/>
  <c r="J55" i="84" s="1"/>
  <c r="S55" i="84" s="1"/>
  <c r="AO55" i="84" s="1"/>
  <c r="K55" i="84"/>
  <c r="H55" i="84"/>
  <c r="F55" i="84"/>
  <c r="D55" i="84"/>
  <c r="B55" i="84"/>
  <c r="AN54" i="84"/>
  <c r="J54" i="84" s="1"/>
  <c r="S54" i="84" s="1"/>
  <c r="K54" i="84"/>
  <c r="H54" i="84"/>
  <c r="F54" i="84"/>
  <c r="D54" i="84"/>
  <c r="B54" i="84"/>
  <c r="AN50" i="84"/>
  <c r="K50" i="84"/>
  <c r="J50" i="84"/>
  <c r="S50" i="84" s="1"/>
  <c r="AO50" i="84" s="1"/>
  <c r="H50" i="84"/>
  <c r="F50" i="84"/>
  <c r="D50" i="84"/>
  <c r="B50" i="84"/>
  <c r="AN49" i="84"/>
  <c r="J49" i="84" s="1"/>
  <c r="S49" i="84" s="1"/>
  <c r="AO49" i="84" s="1"/>
  <c r="K49" i="84"/>
  <c r="H49" i="84"/>
  <c r="F49" i="84"/>
  <c r="D49" i="84"/>
  <c r="B49" i="84"/>
  <c r="AN48" i="84"/>
  <c r="J48" i="84" s="1"/>
  <c r="S48" i="84" s="1"/>
  <c r="AO48" i="84" s="1"/>
  <c r="K48" i="84"/>
  <c r="H48" i="84"/>
  <c r="F48" i="84"/>
  <c r="D48" i="84"/>
  <c r="B48" i="84"/>
  <c r="AN47" i="84"/>
  <c r="J47" i="84" s="1"/>
  <c r="S47" i="84" s="1"/>
  <c r="AO47" i="84" s="1"/>
  <c r="K47" i="84"/>
  <c r="H47" i="84"/>
  <c r="F47" i="84"/>
  <c r="D47" i="84"/>
  <c r="B47" i="84"/>
  <c r="AN46" i="84"/>
  <c r="K46" i="84"/>
  <c r="J46" i="84"/>
  <c r="S46" i="84" s="1"/>
  <c r="AO46" i="84" s="1"/>
  <c r="H46" i="84"/>
  <c r="F46" i="84"/>
  <c r="D46" i="84"/>
  <c r="B46" i="84"/>
  <c r="AN45" i="84"/>
  <c r="AH45" i="84"/>
  <c r="K45" i="84"/>
  <c r="J45" i="84"/>
  <c r="S45" i="84" s="1"/>
  <c r="AO45" i="84" s="1"/>
  <c r="H45" i="84"/>
  <c r="F45" i="84"/>
  <c r="D45" i="84"/>
  <c r="B45" i="84"/>
  <c r="AH44" i="84"/>
  <c r="AD44" i="84"/>
  <c r="AN44" i="84" s="1"/>
  <c r="J44" i="84" s="1"/>
  <c r="S44" i="84" s="1"/>
  <c r="AO44" i="84" s="1"/>
  <c r="K44" i="84"/>
  <c r="H44" i="84"/>
  <c r="F44" i="84"/>
  <c r="D44" i="84"/>
  <c r="B44" i="84"/>
  <c r="AH43" i="84"/>
  <c r="AD43" i="84" s="1"/>
  <c r="AN43" i="84" s="1"/>
  <c r="K43" i="84"/>
  <c r="H43" i="84"/>
  <c r="F43" i="84"/>
  <c r="D43" i="84"/>
  <c r="B43" i="84"/>
  <c r="AN39" i="84"/>
  <c r="J39" i="84" s="1"/>
  <c r="S39" i="84" s="1"/>
  <c r="AO39" i="84" s="1"/>
  <c r="AD39" i="84"/>
  <c r="K39" i="84"/>
  <c r="H39" i="84"/>
  <c r="F39" i="84"/>
  <c r="D39" i="84"/>
  <c r="B39" i="84"/>
  <c r="AN38" i="84"/>
  <c r="J38" i="84" s="1"/>
  <c r="S38" i="84" s="1"/>
  <c r="AO38" i="84" s="1"/>
  <c r="AD38" i="84"/>
  <c r="K38" i="84"/>
  <c r="H38" i="84"/>
  <c r="F38" i="84"/>
  <c r="D38" i="84"/>
  <c r="B38" i="84"/>
  <c r="AN37" i="84"/>
  <c r="S37" i="84"/>
  <c r="AO37" i="84" s="1"/>
  <c r="K37" i="84"/>
  <c r="J37" i="84"/>
  <c r="H37" i="84"/>
  <c r="F37" i="84"/>
  <c r="D37" i="84"/>
  <c r="B37" i="84"/>
  <c r="AN36" i="84"/>
  <c r="J36" i="84" s="1"/>
  <c r="S36" i="84" s="1"/>
  <c r="AO36" i="84" s="1"/>
  <c r="AD36" i="84"/>
  <c r="K36" i="84"/>
  <c r="H36" i="84"/>
  <c r="F36" i="84"/>
  <c r="D36" i="84"/>
  <c r="B36" i="84"/>
  <c r="AN35" i="84"/>
  <c r="K35" i="84"/>
  <c r="J35" i="84"/>
  <c r="S35" i="84" s="1"/>
  <c r="AO35" i="84" s="1"/>
  <c r="H35" i="84"/>
  <c r="F35" i="84"/>
  <c r="D35" i="84"/>
  <c r="B35" i="84"/>
  <c r="AN34" i="84"/>
  <c r="J34" i="84" s="1"/>
  <c r="S34" i="84" s="1"/>
  <c r="AO34" i="84" s="1"/>
  <c r="K34" i="84"/>
  <c r="H34" i="84"/>
  <c r="F34" i="84"/>
  <c r="D34" i="84"/>
  <c r="B34" i="84"/>
  <c r="AD33" i="84"/>
  <c r="AN33" i="84" s="1"/>
  <c r="J33" i="84" s="1"/>
  <c r="S33" i="84" s="1"/>
  <c r="AO33" i="84" s="1"/>
  <c r="K33" i="84"/>
  <c r="H33" i="84"/>
  <c r="F33" i="84"/>
  <c r="D33" i="84"/>
  <c r="B33" i="84"/>
  <c r="AD32" i="84"/>
  <c r="AN32" i="84" s="1"/>
  <c r="J32" i="84" s="1"/>
  <c r="S32" i="84" s="1"/>
  <c r="AO32" i="84" s="1"/>
  <c r="K32" i="84"/>
  <c r="H32" i="84"/>
  <c r="F32" i="84"/>
  <c r="D32" i="84"/>
  <c r="B32" i="84"/>
  <c r="AN31" i="84"/>
  <c r="J31" i="84" s="1"/>
  <c r="S31" i="84" s="1"/>
  <c r="AO31" i="84" s="1"/>
  <c r="AD31" i="84"/>
  <c r="K31" i="84"/>
  <c r="H31" i="84"/>
  <c r="F31" i="84"/>
  <c r="D31" i="84"/>
  <c r="B31" i="84"/>
  <c r="AD30" i="84"/>
  <c r="AN30" i="84" s="1"/>
  <c r="J30" i="84" s="1"/>
  <c r="S30" i="84" s="1"/>
  <c r="AO30" i="84" s="1"/>
  <c r="K30" i="84"/>
  <c r="H30" i="84"/>
  <c r="F30" i="84"/>
  <c r="D30" i="84"/>
  <c r="B30" i="84"/>
  <c r="AD29" i="84"/>
  <c r="AN29" i="84" s="1"/>
  <c r="J29" i="84" s="1"/>
  <c r="S29" i="84" s="1"/>
  <c r="AO29" i="84" s="1"/>
  <c r="K29" i="84"/>
  <c r="H29" i="84"/>
  <c r="F29" i="84"/>
  <c r="D29" i="84"/>
  <c r="B29" i="84"/>
  <c r="AN28" i="84"/>
  <c r="J28" i="84" s="1"/>
  <c r="S28" i="84" s="1"/>
  <c r="AO28" i="84" s="1"/>
  <c r="AD28" i="84"/>
  <c r="K28" i="84"/>
  <c r="H28" i="84"/>
  <c r="F28" i="84"/>
  <c r="D28" i="84"/>
  <c r="B28" i="84"/>
  <c r="AN27" i="84"/>
  <c r="J27" i="84" s="1"/>
  <c r="S27" i="84" s="1"/>
  <c r="AO27" i="84" s="1"/>
  <c r="AD27" i="84"/>
  <c r="K27" i="84"/>
  <c r="H27" i="84"/>
  <c r="F27" i="84"/>
  <c r="D27" i="84"/>
  <c r="B27" i="84"/>
  <c r="AD26" i="84"/>
  <c r="AN26" i="84" s="1"/>
  <c r="J26" i="84" s="1"/>
  <c r="S26" i="84" s="1"/>
  <c r="AO26" i="84" s="1"/>
  <c r="K26" i="84"/>
  <c r="H26" i="84"/>
  <c r="F26" i="84"/>
  <c r="D26" i="84"/>
  <c r="B26" i="84"/>
  <c r="AD25" i="84"/>
  <c r="AN25" i="84" s="1"/>
  <c r="J25" i="84" s="1"/>
  <c r="S25" i="84" s="1"/>
  <c r="AO25" i="84" s="1"/>
  <c r="K25" i="84"/>
  <c r="H25" i="84"/>
  <c r="F25" i="84"/>
  <c r="D25" i="84"/>
  <c r="B25" i="84"/>
  <c r="AN24" i="84"/>
  <c r="J24" i="84" s="1"/>
  <c r="S24" i="84" s="1"/>
  <c r="AO24" i="84" s="1"/>
  <c r="AD24" i="84"/>
  <c r="K24" i="84"/>
  <c r="H24" i="84"/>
  <c r="F24" i="84"/>
  <c r="D24" i="84"/>
  <c r="B24" i="84"/>
  <c r="AN23" i="84"/>
  <c r="J23" i="84" s="1"/>
  <c r="S23" i="84" s="1"/>
  <c r="AO23" i="84" s="1"/>
  <c r="K23" i="84"/>
  <c r="H23" i="84"/>
  <c r="F23" i="84"/>
  <c r="D23" i="84"/>
  <c r="B23" i="84"/>
  <c r="AN22" i="84"/>
  <c r="J22" i="84" s="1"/>
  <c r="S22" i="84" s="1"/>
  <c r="AO22" i="84" s="1"/>
  <c r="K22" i="84"/>
  <c r="H22" i="84"/>
  <c r="F22" i="84"/>
  <c r="D22" i="84"/>
  <c r="B22" i="84"/>
  <c r="AN21" i="84"/>
  <c r="K21" i="84"/>
  <c r="J21" i="84"/>
  <c r="S21" i="84" s="1"/>
  <c r="AO21" i="84" s="1"/>
  <c r="H21" i="84"/>
  <c r="F21" i="84"/>
  <c r="D21" i="84"/>
  <c r="B21" i="84"/>
  <c r="AN20" i="84"/>
  <c r="J20" i="84" s="1"/>
  <c r="S20" i="84" s="1"/>
  <c r="AO20" i="84" s="1"/>
  <c r="K20" i="84"/>
  <c r="H20" i="84"/>
  <c r="F20" i="84"/>
  <c r="D20" i="84"/>
  <c r="B20" i="84"/>
  <c r="AN19" i="84"/>
  <c r="J19" i="84" s="1"/>
  <c r="S19" i="84" s="1"/>
  <c r="K19" i="84"/>
  <c r="H19" i="84"/>
  <c r="F19" i="84"/>
  <c r="D19" i="84"/>
  <c r="B19" i="84"/>
  <c r="AM15" i="84"/>
  <c r="P15" i="84" s="1"/>
  <c r="R15" i="84" s="1"/>
  <c r="AJ15" i="84"/>
  <c r="AI15" i="84"/>
  <c r="AF15" i="84"/>
  <c r="AN15" i="84" s="1"/>
  <c r="N15" i="84"/>
  <c r="M15" i="84"/>
  <c r="L15" i="84"/>
  <c r="K15" i="84"/>
  <c r="J15" i="84"/>
  <c r="O15" i="84" s="1"/>
  <c r="I15" i="84"/>
  <c r="H15" i="84"/>
  <c r="G15" i="84"/>
  <c r="F15" i="84"/>
  <c r="E15" i="84"/>
  <c r="D15" i="84"/>
  <c r="C15" i="84"/>
  <c r="B15" i="84"/>
  <c r="AM14" i="84"/>
  <c r="P14" i="84" s="1"/>
  <c r="R14" i="84" s="1"/>
  <c r="S14" i="84" s="1"/>
  <c r="AJ14" i="84"/>
  <c r="AF14" i="84" s="1"/>
  <c r="AN14" i="84" s="1"/>
  <c r="AI14" i="84"/>
  <c r="M14" i="84"/>
  <c r="L14" i="84"/>
  <c r="N14" i="84" s="1"/>
  <c r="K14" i="84"/>
  <c r="J14" i="84"/>
  <c r="O14" i="84" s="1"/>
  <c r="I14" i="84"/>
  <c r="H14" i="84"/>
  <c r="G14" i="84"/>
  <c r="F14" i="84"/>
  <c r="E14" i="84"/>
  <c r="D14" i="84"/>
  <c r="C14" i="84"/>
  <c r="B14" i="84"/>
  <c r="AM13" i="84"/>
  <c r="P13" i="84" s="1"/>
  <c r="R13" i="84" s="1"/>
  <c r="AI13" i="84"/>
  <c r="AJ13" i="84" s="1"/>
  <c r="AF13" i="84" s="1"/>
  <c r="AN13" i="84" s="1"/>
  <c r="M13" i="84"/>
  <c r="L13" i="84"/>
  <c r="N13" i="84" s="1"/>
  <c r="K13" i="84"/>
  <c r="J13" i="84"/>
  <c r="I13" i="84"/>
  <c r="H13" i="84"/>
  <c r="G13" i="84"/>
  <c r="F13" i="84"/>
  <c r="E13" i="84"/>
  <c r="D13" i="84"/>
  <c r="C13" i="84"/>
  <c r="B13" i="84"/>
  <c r="AM12" i="84"/>
  <c r="P12" i="84" s="1"/>
  <c r="R12" i="84" s="1"/>
  <c r="AJ12" i="84"/>
  <c r="AI12" i="84"/>
  <c r="AF12" i="84"/>
  <c r="M12" i="84"/>
  <c r="L12" i="84"/>
  <c r="N12" i="84" s="1"/>
  <c r="K12" i="84"/>
  <c r="J12" i="84"/>
  <c r="I12" i="84"/>
  <c r="H12" i="84"/>
  <c r="G12" i="84"/>
  <c r="F12" i="84"/>
  <c r="E12" i="84"/>
  <c r="D12" i="84"/>
  <c r="C12" i="84"/>
  <c r="B12" i="84"/>
  <c r="AM11" i="84"/>
  <c r="P11" i="84" s="1"/>
  <c r="R11" i="84" s="1"/>
  <c r="AI11" i="84"/>
  <c r="AJ11" i="84" s="1"/>
  <c r="M11" i="84"/>
  <c r="L11" i="84"/>
  <c r="N11" i="84" s="1"/>
  <c r="K11" i="84"/>
  <c r="J11" i="84"/>
  <c r="I11" i="84"/>
  <c r="H11" i="84"/>
  <c r="G11" i="84"/>
  <c r="F11" i="84"/>
  <c r="E11" i="84"/>
  <c r="D11" i="84"/>
  <c r="C11" i="84"/>
  <c r="B11" i="84"/>
  <c r="AG9" i="84"/>
  <c r="H7" i="84"/>
  <c r="C7" i="84"/>
  <c r="H6" i="84"/>
  <c r="C6" i="84"/>
  <c r="H5" i="84"/>
  <c r="C5" i="84"/>
  <c r="H4" i="84"/>
  <c r="C4" i="84"/>
  <c r="H3" i="84"/>
  <c r="C3" i="84"/>
  <c r="H2" i="84"/>
  <c r="C2" i="84"/>
  <c r="A1" i="84"/>
  <c r="AD38" i="3"/>
  <c r="AD37" i="3"/>
  <c r="AD38" i="39"/>
  <c r="AD37" i="39"/>
  <c r="AD38" i="40"/>
  <c r="AD37" i="40"/>
  <c r="AD38" i="41"/>
  <c r="AD37" i="41"/>
  <c r="AD43" i="42"/>
  <c r="AD42" i="42"/>
  <c r="AD43" i="43"/>
  <c r="AD42" i="43"/>
  <c r="AD43" i="44"/>
  <c r="AD42" i="44"/>
  <c r="AD43" i="45"/>
  <c r="AD42" i="45"/>
  <c r="AD44" i="46"/>
  <c r="AD43" i="46"/>
  <c r="AD44" i="47"/>
  <c r="AD43" i="47"/>
  <c r="AD44" i="48"/>
  <c r="AD43" i="48"/>
  <c r="AD44" i="49"/>
  <c r="AD43" i="49"/>
  <c r="AD44" i="50"/>
  <c r="AD43" i="50"/>
  <c r="AD44" i="51"/>
  <c r="AD43" i="51"/>
  <c r="AD44" i="53"/>
  <c r="AD43" i="53"/>
  <c r="AD44" i="54"/>
  <c r="AD43" i="54"/>
  <c r="AD44" i="55"/>
  <c r="AD43" i="55"/>
  <c r="AD44" i="56"/>
  <c r="AD43" i="56"/>
  <c r="AD44" i="57"/>
  <c r="AD43" i="57"/>
  <c r="AD44" i="58"/>
  <c r="AD43" i="58"/>
  <c r="AD44" i="59"/>
  <c r="AD43" i="59"/>
  <c r="AD44" i="60"/>
  <c r="AD43" i="60"/>
  <c r="AD44" i="61"/>
  <c r="AD43" i="61"/>
  <c r="AD44" i="62"/>
  <c r="AD43" i="62"/>
  <c r="AD44" i="63"/>
  <c r="AD43" i="63"/>
  <c r="AD44" i="64"/>
  <c r="AD43" i="64"/>
  <c r="AD44" i="65"/>
  <c r="AD43" i="65"/>
  <c r="AD44" i="66"/>
  <c r="AD43" i="66"/>
  <c r="AD44" i="68"/>
  <c r="AD43" i="68"/>
  <c r="AD44" i="67"/>
  <c r="AD43" i="67"/>
  <c r="AD44" i="69"/>
  <c r="AD43" i="69"/>
  <c r="AD44" i="70"/>
  <c r="AD43" i="70"/>
  <c r="AD44" i="71"/>
  <c r="AD43" i="71"/>
  <c r="AD44" i="72"/>
  <c r="AD43" i="72"/>
  <c r="AD44" i="73"/>
  <c r="AD43" i="73"/>
  <c r="AD44" i="74"/>
  <c r="AD43" i="74"/>
  <c r="AD44" i="75"/>
  <c r="AD43" i="75"/>
  <c r="AD44" i="76"/>
  <c r="AD43" i="76"/>
  <c r="AD44" i="77"/>
  <c r="AD43" i="77"/>
  <c r="AD44" i="78"/>
  <c r="AD43" i="78"/>
  <c r="AD44" i="79"/>
  <c r="AD43" i="79"/>
  <c r="AD44" i="80"/>
  <c r="AD43" i="80"/>
  <c r="AD44" i="81"/>
  <c r="AD43" i="81"/>
  <c r="AD44" i="83"/>
  <c r="AD43" i="83"/>
  <c r="AN75" i="83"/>
  <c r="S68" i="83"/>
  <c r="S67" i="83"/>
  <c r="AD66" i="83"/>
  <c r="AN66" i="83" s="1"/>
  <c r="S66" i="83"/>
  <c r="AN65" i="83"/>
  <c r="J65" i="83"/>
  <c r="S65" i="83" s="1"/>
  <c r="N62" i="83"/>
  <c r="L62" i="83"/>
  <c r="AN61" i="83"/>
  <c r="K61" i="83"/>
  <c r="J61" i="83"/>
  <c r="S61" i="83" s="1"/>
  <c r="AO61" i="83" s="1"/>
  <c r="H61" i="83"/>
  <c r="F61" i="83"/>
  <c r="D61" i="83"/>
  <c r="B61" i="83"/>
  <c r="AN60" i="83"/>
  <c r="K60" i="83"/>
  <c r="J60" i="83"/>
  <c r="S60" i="83" s="1"/>
  <c r="AO60" i="83" s="1"/>
  <c r="H60" i="83"/>
  <c r="F60" i="83"/>
  <c r="D60" i="83"/>
  <c r="B60" i="83"/>
  <c r="AN59" i="83"/>
  <c r="J59" i="83" s="1"/>
  <c r="S59" i="83" s="1"/>
  <c r="AO59" i="83" s="1"/>
  <c r="K59" i="83"/>
  <c r="H59" i="83"/>
  <c r="F59" i="83"/>
  <c r="D59" i="83"/>
  <c r="B59" i="83"/>
  <c r="AN58" i="83"/>
  <c r="J58" i="83" s="1"/>
  <c r="S58" i="83" s="1"/>
  <c r="AO58" i="83" s="1"/>
  <c r="K58" i="83"/>
  <c r="H58" i="83"/>
  <c r="F58" i="83"/>
  <c r="D58" i="83"/>
  <c r="B58" i="83"/>
  <c r="AN57" i="83"/>
  <c r="J57" i="83" s="1"/>
  <c r="S57" i="83" s="1"/>
  <c r="AO57" i="83" s="1"/>
  <c r="K57" i="83"/>
  <c r="H57" i="83"/>
  <c r="F57" i="83"/>
  <c r="D57" i="83"/>
  <c r="B57" i="83"/>
  <c r="AN56" i="83"/>
  <c r="J56" i="83" s="1"/>
  <c r="S56" i="83" s="1"/>
  <c r="AO56" i="83" s="1"/>
  <c r="K56" i="83"/>
  <c r="H56" i="83"/>
  <c r="F56" i="83"/>
  <c r="D56" i="83"/>
  <c r="B56" i="83"/>
  <c r="AN55" i="83"/>
  <c r="K55" i="83"/>
  <c r="J55" i="83"/>
  <c r="S55" i="83" s="1"/>
  <c r="AO55" i="83" s="1"/>
  <c r="H55" i="83"/>
  <c r="F55" i="83"/>
  <c r="D55" i="83"/>
  <c r="B55" i="83"/>
  <c r="AN54" i="83"/>
  <c r="K54" i="83"/>
  <c r="J54" i="83"/>
  <c r="S54" i="83" s="1"/>
  <c r="H54" i="83"/>
  <c r="F54" i="83"/>
  <c r="D54" i="83"/>
  <c r="B54" i="83"/>
  <c r="AN50" i="83"/>
  <c r="J50" i="83" s="1"/>
  <c r="S50" i="83" s="1"/>
  <c r="AO50" i="83" s="1"/>
  <c r="K50" i="83"/>
  <c r="H50" i="83"/>
  <c r="F50" i="83"/>
  <c r="D50" i="83"/>
  <c r="B50" i="83"/>
  <c r="AN49" i="83"/>
  <c r="J49" i="83" s="1"/>
  <c r="S49" i="83" s="1"/>
  <c r="AO49" i="83" s="1"/>
  <c r="K49" i="83"/>
  <c r="H49" i="83"/>
  <c r="F49" i="83"/>
  <c r="D49" i="83"/>
  <c r="B49" i="83"/>
  <c r="AN48" i="83"/>
  <c r="K48" i="83"/>
  <c r="J48" i="83"/>
  <c r="S48" i="83" s="1"/>
  <c r="AO48" i="83" s="1"/>
  <c r="H48" i="83"/>
  <c r="F48" i="83"/>
  <c r="D48" i="83"/>
  <c r="B48" i="83"/>
  <c r="AN47" i="83"/>
  <c r="J47" i="83" s="1"/>
  <c r="S47" i="83" s="1"/>
  <c r="AO47" i="83" s="1"/>
  <c r="K47" i="83"/>
  <c r="H47" i="83"/>
  <c r="F47" i="83"/>
  <c r="D47" i="83"/>
  <c r="B47" i="83"/>
  <c r="AN46" i="83"/>
  <c r="K46" i="83"/>
  <c r="J46" i="83"/>
  <c r="S46" i="83" s="1"/>
  <c r="AO46" i="83" s="1"/>
  <c r="H46" i="83"/>
  <c r="F46" i="83"/>
  <c r="D46" i="83"/>
  <c r="B46" i="83"/>
  <c r="AN45" i="83"/>
  <c r="J45" i="83" s="1"/>
  <c r="S45" i="83" s="1"/>
  <c r="AO45" i="83" s="1"/>
  <c r="AH45" i="83"/>
  <c r="K45" i="83"/>
  <c r="H45" i="83"/>
  <c r="F45" i="83"/>
  <c r="D45" i="83"/>
  <c r="B45" i="83"/>
  <c r="AH44" i="83"/>
  <c r="K44" i="83"/>
  <c r="H44" i="83"/>
  <c r="F44" i="83"/>
  <c r="D44" i="83"/>
  <c r="B44" i="83"/>
  <c r="AH43" i="83"/>
  <c r="AN43" i="83" s="1"/>
  <c r="K43" i="83"/>
  <c r="H43" i="83"/>
  <c r="F43" i="83"/>
  <c r="D43" i="83"/>
  <c r="B43" i="83"/>
  <c r="AN39" i="83"/>
  <c r="AD39" i="83"/>
  <c r="K39" i="83"/>
  <c r="J39" i="83"/>
  <c r="S39" i="83" s="1"/>
  <c r="AO39" i="83" s="1"/>
  <c r="H39" i="83"/>
  <c r="F39" i="83"/>
  <c r="D39" i="83"/>
  <c r="B39" i="83"/>
  <c r="AN38" i="83"/>
  <c r="AD38" i="83"/>
  <c r="K38" i="83"/>
  <c r="J38" i="83"/>
  <c r="S38" i="83" s="1"/>
  <c r="AO38" i="83" s="1"/>
  <c r="H38" i="83"/>
  <c r="F38" i="83"/>
  <c r="D38" i="83"/>
  <c r="B38" i="83"/>
  <c r="AN37" i="83"/>
  <c r="K37" i="83"/>
  <c r="J37" i="83"/>
  <c r="S37" i="83" s="1"/>
  <c r="AO37" i="83" s="1"/>
  <c r="H37" i="83"/>
  <c r="F37" i="83"/>
  <c r="D37" i="83"/>
  <c r="B37" i="83"/>
  <c r="AD36" i="83"/>
  <c r="AN36" i="83" s="1"/>
  <c r="J36" i="83" s="1"/>
  <c r="S36" i="83" s="1"/>
  <c r="AO36" i="83" s="1"/>
  <c r="K36" i="83"/>
  <c r="H36" i="83"/>
  <c r="F36" i="83"/>
  <c r="D36" i="83"/>
  <c r="B36" i="83"/>
  <c r="AN35" i="83"/>
  <c r="J35" i="83" s="1"/>
  <c r="S35" i="83" s="1"/>
  <c r="AO35" i="83" s="1"/>
  <c r="K35" i="83"/>
  <c r="H35" i="83"/>
  <c r="F35" i="83"/>
  <c r="D35" i="83"/>
  <c r="B35" i="83"/>
  <c r="AN34" i="83"/>
  <c r="K34" i="83"/>
  <c r="J34" i="83"/>
  <c r="S34" i="83" s="1"/>
  <c r="AO34" i="83" s="1"/>
  <c r="H34" i="83"/>
  <c r="F34" i="83"/>
  <c r="D34" i="83"/>
  <c r="B34" i="83"/>
  <c r="AD33" i="83"/>
  <c r="AN33" i="83" s="1"/>
  <c r="J33" i="83" s="1"/>
  <c r="S33" i="83" s="1"/>
  <c r="AO33" i="83" s="1"/>
  <c r="K33" i="83"/>
  <c r="H33" i="83"/>
  <c r="F33" i="83"/>
  <c r="D33" i="83"/>
  <c r="B33" i="83"/>
  <c r="AD32" i="83"/>
  <c r="AN32" i="83" s="1"/>
  <c r="J32" i="83" s="1"/>
  <c r="S32" i="83" s="1"/>
  <c r="AO32" i="83" s="1"/>
  <c r="K32" i="83"/>
  <c r="H32" i="83"/>
  <c r="F32" i="83"/>
  <c r="D32" i="83"/>
  <c r="B32" i="83"/>
  <c r="AD31" i="83"/>
  <c r="AN31" i="83" s="1"/>
  <c r="J31" i="83" s="1"/>
  <c r="S31" i="83" s="1"/>
  <c r="AO31" i="83" s="1"/>
  <c r="K31" i="83"/>
  <c r="H31" i="83"/>
  <c r="F31" i="83"/>
  <c r="D31" i="83"/>
  <c r="B31" i="83"/>
  <c r="AN30" i="83"/>
  <c r="J30" i="83" s="1"/>
  <c r="S30" i="83" s="1"/>
  <c r="AO30" i="83" s="1"/>
  <c r="AD30" i="83"/>
  <c r="K30" i="83"/>
  <c r="H30" i="83"/>
  <c r="F30" i="83"/>
  <c r="D30" i="83"/>
  <c r="B30" i="83"/>
  <c r="AN29" i="83"/>
  <c r="AD29" i="83"/>
  <c r="K29" i="83"/>
  <c r="J29" i="83"/>
  <c r="S29" i="83" s="1"/>
  <c r="AO29" i="83" s="1"/>
  <c r="H29" i="83"/>
  <c r="F29" i="83"/>
  <c r="D29" i="83"/>
  <c r="B29" i="83"/>
  <c r="AD28" i="83"/>
  <c r="AN28" i="83" s="1"/>
  <c r="J28" i="83" s="1"/>
  <c r="S28" i="83" s="1"/>
  <c r="AO28" i="83" s="1"/>
  <c r="K28" i="83"/>
  <c r="H28" i="83"/>
  <c r="F28" i="83"/>
  <c r="D28" i="83"/>
  <c r="B28" i="83"/>
  <c r="AD27" i="83"/>
  <c r="AN27" i="83" s="1"/>
  <c r="J27" i="83" s="1"/>
  <c r="S27" i="83" s="1"/>
  <c r="AO27" i="83" s="1"/>
  <c r="K27" i="83"/>
  <c r="H27" i="83"/>
  <c r="F27" i="83"/>
  <c r="D27" i="83"/>
  <c r="B27" i="83"/>
  <c r="AN26" i="83"/>
  <c r="J26" i="83" s="1"/>
  <c r="S26" i="83" s="1"/>
  <c r="AO26" i="83" s="1"/>
  <c r="AD26" i="83"/>
  <c r="K26" i="83"/>
  <c r="H26" i="83"/>
  <c r="F26" i="83"/>
  <c r="D26" i="83"/>
  <c r="B26" i="83"/>
  <c r="AN25" i="83"/>
  <c r="AD25" i="83"/>
  <c r="K25" i="83"/>
  <c r="J25" i="83"/>
  <c r="S25" i="83" s="1"/>
  <c r="AO25" i="83" s="1"/>
  <c r="H25" i="83"/>
  <c r="F25" i="83"/>
  <c r="D25" i="83"/>
  <c r="B25" i="83"/>
  <c r="AD24" i="83"/>
  <c r="AN24" i="83" s="1"/>
  <c r="J24" i="83" s="1"/>
  <c r="S24" i="83" s="1"/>
  <c r="AO24" i="83" s="1"/>
  <c r="K24" i="83"/>
  <c r="H24" i="83"/>
  <c r="F24" i="83"/>
  <c r="D24" i="83"/>
  <c r="B24" i="83"/>
  <c r="AN23" i="83"/>
  <c r="J23" i="83" s="1"/>
  <c r="S23" i="83" s="1"/>
  <c r="AO23" i="83" s="1"/>
  <c r="K23" i="83"/>
  <c r="H23" i="83"/>
  <c r="F23" i="83"/>
  <c r="D23" i="83"/>
  <c r="B23" i="83"/>
  <c r="AN22" i="83"/>
  <c r="J22" i="83" s="1"/>
  <c r="S22" i="83" s="1"/>
  <c r="AO22" i="83" s="1"/>
  <c r="K22" i="83"/>
  <c r="H22" i="83"/>
  <c r="F22" i="83"/>
  <c r="D22" i="83"/>
  <c r="B22" i="83"/>
  <c r="AN21" i="83"/>
  <c r="J21" i="83" s="1"/>
  <c r="S21" i="83" s="1"/>
  <c r="AO21" i="83" s="1"/>
  <c r="K21" i="83"/>
  <c r="H21" i="83"/>
  <c r="F21" i="83"/>
  <c r="D21" i="83"/>
  <c r="B21" i="83"/>
  <c r="AN20" i="83"/>
  <c r="J20" i="83" s="1"/>
  <c r="S20" i="83" s="1"/>
  <c r="AO20" i="83" s="1"/>
  <c r="K20" i="83"/>
  <c r="H20" i="83"/>
  <c r="F20" i="83"/>
  <c r="D20" i="83"/>
  <c r="B20" i="83"/>
  <c r="AN19" i="83"/>
  <c r="K19" i="83"/>
  <c r="J19" i="83"/>
  <c r="S19" i="83" s="1"/>
  <c r="H19" i="83"/>
  <c r="F19" i="83"/>
  <c r="D19" i="83"/>
  <c r="B19" i="83"/>
  <c r="AM15" i="83"/>
  <c r="P15" i="83" s="1"/>
  <c r="R15" i="83" s="1"/>
  <c r="S15" i="83" s="1"/>
  <c r="AI15" i="83"/>
  <c r="AJ15" i="83" s="1"/>
  <c r="AF15" i="83" s="1"/>
  <c r="AN15" i="83" s="1"/>
  <c r="M15" i="83"/>
  <c r="L15" i="83"/>
  <c r="N15" i="83" s="1"/>
  <c r="K15" i="83"/>
  <c r="J15" i="83"/>
  <c r="I15" i="83"/>
  <c r="H15" i="83"/>
  <c r="G15" i="83"/>
  <c r="F15" i="83"/>
  <c r="E15" i="83"/>
  <c r="D15" i="83"/>
  <c r="C15" i="83"/>
  <c r="B15" i="83"/>
  <c r="AM14" i="83"/>
  <c r="AI14" i="83"/>
  <c r="AJ14" i="83" s="1"/>
  <c r="AF14" i="83" s="1"/>
  <c r="AN14" i="83" s="1"/>
  <c r="P14" i="83"/>
  <c r="R14" i="83" s="1"/>
  <c r="S14" i="83" s="1"/>
  <c r="M14" i="83"/>
  <c r="L14" i="83"/>
  <c r="N14" i="83" s="1"/>
  <c r="K14" i="83"/>
  <c r="J14" i="83"/>
  <c r="I14" i="83"/>
  <c r="H14" i="83"/>
  <c r="G14" i="83"/>
  <c r="F14" i="83"/>
  <c r="E14" i="83"/>
  <c r="D14" i="83"/>
  <c r="C14" i="83"/>
  <c r="B14" i="83"/>
  <c r="AM13" i="83"/>
  <c r="AI13" i="83"/>
  <c r="AJ13" i="83" s="1"/>
  <c r="AF13" i="83" s="1"/>
  <c r="AN13" i="83" s="1"/>
  <c r="P13" i="83"/>
  <c r="R13" i="83" s="1"/>
  <c r="S13" i="83" s="1"/>
  <c r="AO13" i="83" s="1"/>
  <c r="M13" i="83"/>
  <c r="L13" i="83"/>
  <c r="N13" i="83" s="1"/>
  <c r="O13" i="83" s="1"/>
  <c r="K13" i="83"/>
  <c r="J13" i="83"/>
  <c r="I13" i="83"/>
  <c r="H13" i="83"/>
  <c r="G13" i="83"/>
  <c r="F13" i="83"/>
  <c r="E13" i="83"/>
  <c r="D13" i="83"/>
  <c r="C13" i="83"/>
  <c r="B13" i="83"/>
  <c r="AM12" i="83"/>
  <c r="P12" i="83" s="1"/>
  <c r="R12" i="83" s="1"/>
  <c r="AJ12" i="83"/>
  <c r="AF12" i="83" s="1"/>
  <c r="AI12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AM11" i="83"/>
  <c r="P11" i="83" s="1"/>
  <c r="R11" i="83" s="1"/>
  <c r="S11" i="83" s="1"/>
  <c r="AJ11" i="83"/>
  <c r="AF11" i="83" s="1"/>
  <c r="AI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AG9" i="83"/>
  <c r="H7" i="83"/>
  <c r="C7" i="83"/>
  <c r="H6" i="83"/>
  <c r="C6" i="83"/>
  <c r="H5" i="83"/>
  <c r="C5" i="83"/>
  <c r="H4" i="83"/>
  <c r="C4" i="83"/>
  <c r="H3" i="83"/>
  <c r="C3" i="83"/>
  <c r="H2" i="83"/>
  <c r="C2" i="83"/>
  <c r="A1" i="83"/>
  <c r="AN51" i="85" l="1"/>
  <c r="AN51" i="92"/>
  <c r="O16" i="111"/>
  <c r="AO12" i="111"/>
  <c r="AN16" i="111"/>
  <c r="AO12" i="113"/>
  <c r="AN13" i="101"/>
  <c r="AN12" i="101"/>
  <c r="S12" i="101"/>
  <c r="AN11" i="100"/>
  <c r="AN13" i="100"/>
  <c r="S13" i="100"/>
  <c r="AO13" i="100" s="1"/>
  <c r="AN12" i="100"/>
  <c r="S11" i="99"/>
  <c r="AN13" i="99"/>
  <c r="O12" i="99"/>
  <c r="AN12" i="99"/>
  <c r="AO12" i="99" s="1"/>
  <c r="AN13" i="97"/>
  <c r="S13" i="97"/>
  <c r="AO13" i="97"/>
  <c r="N13" i="97"/>
  <c r="O13" i="97" s="1"/>
  <c r="AN12" i="97"/>
  <c r="AO12" i="97" s="1"/>
  <c r="O12" i="97"/>
  <c r="S11" i="97"/>
  <c r="O11" i="97"/>
  <c r="O11" i="96"/>
  <c r="AN11" i="96"/>
  <c r="S11" i="96"/>
  <c r="AN13" i="96"/>
  <c r="AN16" i="96" s="1"/>
  <c r="S13" i="96"/>
  <c r="AO13" i="96" s="1"/>
  <c r="AN12" i="96"/>
  <c r="O12" i="96"/>
  <c r="AN13" i="95"/>
  <c r="N12" i="95"/>
  <c r="AN12" i="95"/>
  <c r="AN13" i="98"/>
  <c r="S13" i="98"/>
  <c r="AN12" i="98"/>
  <c r="O12" i="98"/>
  <c r="AN11" i="98"/>
  <c r="S74" i="121"/>
  <c r="AO16" i="121"/>
  <c r="AO16" i="120"/>
  <c r="S74" i="120"/>
  <c r="AO16" i="118"/>
  <c r="S74" i="118"/>
  <c r="S74" i="117"/>
  <c r="M68" i="116"/>
  <c r="AN75" i="116"/>
  <c r="AQ75" i="116" s="1"/>
  <c r="AN75" i="115"/>
  <c r="AQ75" i="115" s="1"/>
  <c r="M68" i="115"/>
  <c r="AN75" i="114"/>
  <c r="AQ75" i="114" s="1"/>
  <c r="M68" i="114"/>
  <c r="AO11" i="113"/>
  <c r="AN16" i="113"/>
  <c r="AO14" i="113"/>
  <c r="O16" i="113"/>
  <c r="AO64" i="113"/>
  <c r="AO42" i="113"/>
  <c r="S16" i="113"/>
  <c r="AF16" i="113"/>
  <c r="AD70" i="113"/>
  <c r="AN70" i="113" s="1"/>
  <c r="AO70" i="113" s="1"/>
  <c r="AO45" i="113"/>
  <c r="S53" i="113"/>
  <c r="AO53" i="113" s="1"/>
  <c r="AN16" i="112"/>
  <c r="AO11" i="112"/>
  <c r="O16" i="112"/>
  <c r="AO40" i="112"/>
  <c r="AD68" i="112"/>
  <c r="AN68" i="112" s="1"/>
  <c r="AO68" i="112" s="1"/>
  <c r="AF16" i="112"/>
  <c r="AO43" i="112"/>
  <c r="S51" i="112"/>
  <c r="AO51" i="112" s="1"/>
  <c r="S16" i="112"/>
  <c r="AO40" i="111"/>
  <c r="AF16" i="111"/>
  <c r="AD68" i="111"/>
  <c r="AN68" i="111" s="1"/>
  <c r="AO68" i="111" s="1"/>
  <c r="AO11" i="111"/>
  <c r="S16" i="111"/>
  <c r="AO43" i="111"/>
  <c r="S51" i="111"/>
  <c r="AO51" i="111" s="1"/>
  <c r="AO65" i="111"/>
  <c r="S70" i="111"/>
  <c r="S16" i="110"/>
  <c r="AO16" i="110" s="1"/>
  <c r="O16" i="110"/>
  <c r="AO40" i="110"/>
  <c r="AO43" i="110"/>
  <c r="S51" i="110"/>
  <c r="AO51" i="110" s="1"/>
  <c r="S72" i="110"/>
  <c r="AF16" i="110"/>
  <c r="AD68" i="110"/>
  <c r="AN68" i="110" s="1"/>
  <c r="AO68" i="110" s="1"/>
  <c r="AO11" i="109"/>
  <c r="AN16" i="109"/>
  <c r="AO40" i="109"/>
  <c r="AF16" i="109"/>
  <c r="AD68" i="109"/>
  <c r="AN68" i="109" s="1"/>
  <c r="AO68" i="109" s="1"/>
  <c r="AO43" i="109"/>
  <c r="S51" i="109"/>
  <c r="AO51" i="109" s="1"/>
  <c r="AO16" i="109"/>
  <c r="AF16" i="108"/>
  <c r="AD68" i="108"/>
  <c r="AN68" i="108" s="1"/>
  <c r="AO68" i="108" s="1"/>
  <c r="AO40" i="108"/>
  <c r="AO16" i="108"/>
  <c r="AO43" i="108"/>
  <c r="S51" i="108"/>
  <c r="AO51" i="108" s="1"/>
  <c r="AN16" i="107"/>
  <c r="AO12" i="107"/>
  <c r="O16" i="107"/>
  <c r="AO11" i="107"/>
  <c r="AD68" i="107"/>
  <c r="AN68" i="107" s="1"/>
  <c r="AO68" i="107" s="1"/>
  <c r="AF16" i="107"/>
  <c r="AO16" i="107"/>
  <c r="S72" i="107"/>
  <c r="AO43" i="107"/>
  <c r="S51" i="107"/>
  <c r="AO51" i="107" s="1"/>
  <c r="S16" i="106"/>
  <c r="AO11" i="106"/>
  <c r="AO43" i="106"/>
  <c r="S51" i="106"/>
  <c r="AO51" i="106" s="1"/>
  <c r="AO40" i="106"/>
  <c r="AF16" i="106"/>
  <c r="AD68" i="106"/>
  <c r="AN68" i="106" s="1"/>
  <c r="AO68" i="106" s="1"/>
  <c r="AO12" i="105"/>
  <c r="AN16" i="105"/>
  <c r="S51" i="105"/>
  <c r="AO51" i="105" s="1"/>
  <c r="AO43" i="105"/>
  <c r="AO40" i="105"/>
  <c r="AF16" i="105"/>
  <c r="AD68" i="105"/>
  <c r="AN68" i="105" s="1"/>
  <c r="AO68" i="105" s="1"/>
  <c r="S16" i="105"/>
  <c r="AO11" i="104"/>
  <c r="S16" i="104"/>
  <c r="AF16" i="104"/>
  <c r="AD68" i="104"/>
  <c r="AN68" i="104" s="1"/>
  <c r="AO68" i="104" s="1"/>
  <c r="AO65" i="104"/>
  <c r="S70" i="104"/>
  <c r="AO40" i="104"/>
  <c r="AO43" i="104"/>
  <c r="S51" i="104"/>
  <c r="AO51" i="104" s="1"/>
  <c r="AO12" i="103"/>
  <c r="AN16" i="103"/>
  <c r="AO16" i="103" s="1"/>
  <c r="O16" i="103"/>
  <c r="AO43" i="103"/>
  <c r="S51" i="103"/>
  <c r="AO51" i="103" s="1"/>
  <c r="S72" i="103"/>
  <c r="AD68" i="103"/>
  <c r="AN68" i="103" s="1"/>
  <c r="AO68" i="103" s="1"/>
  <c r="AF16" i="103"/>
  <c r="AO40" i="102"/>
  <c r="AN16" i="102"/>
  <c r="AO12" i="102"/>
  <c r="S16" i="102"/>
  <c r="AO16" i="102" s="1"/>
  <c r="AO11" i="102"/>
  <c r="O16" i="102"/>
  <c r="S51" i="102"/>
  <c r="AO51" i="102" s="1"/>
  <c r="AO43" i="102"/>
  <c r="S70" i="102"/>
  <c r="AO65" i="102"/>
  <c r="AF16" i="102"/>
  <c r="AD68" i="102"/>
  <c r="AN68" i="102" s="1"/>
  <c r="AO68" i="102" s="1"/>
  <c r="AF11" i="97"/>
  <c r="AN11" i="97" s="1"/>
  <c r="AN11" i="101"/>
  <c r="AN16" i="101" s="1"/>
  <c r="S11" i="101"/>
  <c r="O11" i="101"/>
  <c r="AO15" i="101"/>
  <c r="AN51" i="101"/>
  <c r="J43" i="101"/>
  <c r="S43" i="101" s="1"/>
  <c r="AO19" i="101"/>
  <c r="S40" i="101"/>
  <c r="S13" i="101"/>
  <c r="AO13" i="101" s="1"/>
  <c r="O13" i="101"/>
  <c r="AO54" i="101"/>
  <c r="S62" i="101"/>
  <c r="AO62" i="101" s="1"/>
  <c r="O12" i="101"/>
  <c r="AN40" i="101"/>
  <c r="AJ16" i="101"/>
  <c r="J65" i="101"/>
  <c r="S65" i="101" s="1"/>
  <c r="AN51" i="100"/>
  <c r="J43" i="100"/>
  <c r="S43" i="100" s="1"/>
  <c r="O11" i="100"/>
  <c r="O12" i="100"/>
  <c r="AO54" i="100"/>
  <c r="S62" i="100"/>
  <c r="AO62" i="100" s="1"/>
  <c r="S12" i="100"/>
  <c r="AO19" i="100"/>
  <c r="S40" i="100"/>
  <c r="AO40" i="100" s="1"/>
  <c r="AO11" i="100"/>
  <c r="O14" i="100"/>
  <c r="AN62" i="100"/>
  <c r="AN40" i="100"/>
  <c r="AJ16" i="100"/>
  <c r="J65" i="100"/>
  <c r="S65" i="100" s="1"/>
  <c r="AN11" i="99"/>
  <c r="AN16" i="99" s="1"/>
  <c r="AF11" i="99"/>
  <c r="O11" i="99"/>
  <c r="AO19" i="99"/>
  <c r="S40" i="99"/>
  <c r="AN51" i="99"/>
  <c r="J43" i="99"/>
  <c r="S43" i="99" s="1"/>
  <c r="O13" i="99"/>
  <c r="S13" i="99"/>
  <c r="AO13" i="99" s="1"/>
  <c r="O15" i="99"/>
  <c r="AO54" i="99"/>
  <c r="S62" i="99"/>
  <c r="AO62" i="99" s="1"/>
  <c r="S14" i="99"/>
  <c r="AO14" i="99" s="1"/>
  <c r="AN40" i="99"/>
  <c r="AJ16" i="99"/>
  <c r="J65" i="99"/>
  <c r="S65" i="99" s="1"/>
  <c r="S11" i="98"/>
  <c r="O11" i="98"/>
  <c r="S12" i="98"/>
  <c r="AO12" i="98" s="1"/>
  <c r="O13" i="98"/>
  <c r="AO65" i="98"/>
  <c r="S70" i="98"/>
  <c r="AO14" i="98"/>
  <c r="AO13" i="98"/>
  <c r="O15" i="98"/>
  <c r="AN51" i="98"/>
  <c r="J43" i="98"/>
  <c r="S43" i="98" s="1"/>
  <c r="O14" i="98"/>
  <c r="AO19" i="98"/>
  <c r="S40" i="98"/>
  <c r="AO54" i="98"/>
  <c r="S62" i="98"/>
  <c r="AO62" i="98" s="1"/>
  <c r="AJ16" i="98"/>
  <c r="AN40" i="98"/>
  <c r="AO19" i="97"/>
  <c r="S40" i="97"/>
  <c r="O14" i="97"/>
  <c r="S15" i="97"/>
  <c r="AO15" i="97" s="1"/>
  <c r="AO54" i="97"/>
  <c r="S62" i="97"/>
  <c r="AO62" i="97" s="1"/>
  <c r="O15" i="97"/>
  <c r="AN51" i="97"/>
  <c r="J43" i="97"/>
  <c r="S43" i="97" s="1"/>
  <c r="AN40" i="97"/>
  <c r="AJ16" i="97"/>
  <c r="J65" i="97"/>
  <c r="S65" i="97" s="1"/>
  <c r="AO19" i="96"/>
  <c r="S40" i="96"/>
  <c r="AO12" i="96"/>
  <c r="O14" i="96"/>
  <c r="AO15" i="96"/>
  <c r="AO11" i="96"/>
  <c r="O13" i="96"/>
  <c r="AO54" i="96"/>
  <c r="S62" i="96"/>
  <c r="AO62" i="96" s="1"/>
  <c r="AO14" i="96"/>
  <c r="J43" i="96"/>
  <c r="S43" i="96" s="1"/>
  <c r="AN40" i="96"/>
  <c r="AJ16" i="96"/>
  <c r="J65" i="96"/>
  <c r="S65" i="96" s="1"/>
  <c r="S11" i="85"/>
  <c r="AO11" i="85" s="1"/>
  <c r="AN11" i="85"/>
  <c r="O11" i="86"/>
  <c r="S11" i="86"/>
  <c r="AO11" i="86" s="1"/>
  <c r="S11" i="88"/>
  <c r="S11" i="90"/>
  <c r="O11" i="91"/>
  <c r="S11" i="91"/>
  <c r="AO11" i="91" s="1"/>
  <c r="AN11" i="92"/>
  <c r="S11" i="95"/>
  <c r="N11" i="95"/>
  <c r="AN11" i="95"/>
  <c r="AN16" i="95" s="1"/>
  <c r="AN13" i="94"/>
  <c r="S13" i="94"/>
  <c r="O13" i="94"/>
  <c r="O11" i="94"/>
  <c r="AO65" i="95"/>
  <c r="S70" i="95"/>
  <c r="AN51" i="95"/>
  <c r="J43" i="95"/>
  <c r="S43" i="95" s="1"/>
  <c r="O11" i="95"/>
  <c r="O12" i="95"/>
  <c r="S14" i="95"/>
  <c r="AO14" i="95" s="1"/>
  <c r="S12" i="95"/>
  <c r="AO12" i="95" s="1"/>
  <c r="AO15" i="95"/>
  <c r="S13" i="95"/>
  <c r="AO13" i="95" s="1"/>
  <c r="O13" i="95"/>
  <c r="AO11" i="95"/>
  <c r="AO19" i="95"/>
  <c r="S40" i="95"/>
  <c r="AO54" i="95"/>
  <c r="S62" i="95"/>
  <c r="AO62" i="95" s="1"/>
  <c r="AN40" i="95"/>
  <c r="AJ16" i="95"/>
  <c r="AN13" i="93"/>
  <c r="S13" i="93"/>
  <c r="AO13" i="93" s="1"/>
  <c r="O13" i="93"/>
  <c r="S11" i="93"/>
  <c r="AO11" i="93" s="1"/>
  <c r="AN13" i="92"/>
  <c r="N13" i="92"/>
  <c r="O13" i="92" s="1"/>
  <c r="S13" i="91"/>
  <c r="AO13" i="91" s="1"/>
  <c r="O13" i="91"/>
  <c r="AJ16" i="90"/>
  <c r="S13" i="90"/>
  <c r="AO13" i="90" s="1"/>
  <c r="N13" i="89"/>
  <c r="AN12" i="94"/>
  <c r="O12" i="94"/>
  <c r="S12" i="94"/>
  <c r="S70" i="94"/>
  <c r="AO65" i="94"/>
  <c r="O14" i="94"/>
  <c r="O15" i="94"/>
  <c r="AO19" i="94"/>
  <c r="S40" i="94"/>
  <c r="AO54" i="94"/>
  <c r="S62" i="94"/>
  <c r="AO62" i="94" s="1"/>
  <c r="AO14" i="94"/>
  <c r="AF11" i="94"/>
  <c r="AN11" i="94" s="1"/>
  <c r="AJ16" i="94"/>
  <c r="AN51" i="94"/>
  <c r="J43" i="94"/>
  <c r="S43" i="94" s="1"/>
  <c r="AN40" i="94"/>
  <c r="AO65" i="93"/>
  <c r="S70" i="93"/>
  <c r="O14" i="93"/>
  <c r="S15" i="93"/>
  <c r="AO15" i="93" s="1"/>
  <c r="AN51" i="93"/>
  <c r="J43" i="93"/>
  <c r="S43" i="93" s="1"/>
  <c r="AO12" i="93"/>
  <c r="AO14" i="93"/>
  <c r="AO19" i="93"/>
  <c r="S40" i="93"/>
  <c r="O11" i="93"/>
  <c r="AO54" i="93"/>
  <c r="S62" i="93"/>
  <c r="AO62" i="93" s="1"/>
  <c r="AN16" i="93"/>
  <c r="AN40" i="93"/>
  <c r="AJ16" i="93"/>
  <c r="AN12" i="92"/>
  <c r="AO12" i="92" s="1"/>
  <c r="O11" i="92"/>
  <c r="AO54" i="92"/>
  <c r="S62" i="92"/>
  <c r="AO62" i="92" s="1"/>
  <c r="O12" i="92"/>
  <c r="S11" i="92"/>
  <c r="AO19" i="92"/>
  <c r="S40" i="92"/>
  <c r="J43" i="92"/>
  <c r="S43" i="92" s="1"/>
  <c r="AN40" i="92"/>
  <c r="AJ16" i="92"/>
  <c r="J65" i="92"/>
  <c r="S65" i="92" s="1"/>
  <c r="AN16" i="91"/>
  <c r="AO12" i="91"/>
  <c r="AO54" i="91"/>
  <c r="S62" i="91"/>
  <c r="AO62" i="91" s="1"/>
  <c r="O15" i="91"/>
  <c r="O14" i="91"/>
  <c r="AO19" i="91"/>
  <c r="S40" i="91"/>
  <c r="AN51" i="91"/>
  <c r="J43" i="91"/>
  <c r="S43" i="91" s="1"/>
  <c r="AN40" i="91"/>
  <c r="AJ16" i="91"/>
  <c r="J65" i="91"/>
  <c r="S65" i="91" s="1"/>
  <c r="AF11" i="90"/>
  <c r="O11" i="90"/>
  <c r="O16" i="90" s="1"/>
  <c r="N11" i="90"/>
  <c r="AN11" i="90"/>
  <c r="AN16" i="90" s="1"/>
  <c r="AO54" i="90"/>
  <c r="S62" i="90"/>
  <c r="AO62" i="90" s="1"/>
  <c r="AN51" i="90"/>
  <c r="J43" i="90"/>
  <c r="S43" i="90" s="1"/>
  <c r="O14" i="90"/>
  <c r="S15" i="90"/>
  <c r="AO15" i="90" s="1"/>
  <c r="AF16" i="90"/>
  <c r="AD68" i="90"/>
  <c r="AN68" i="90" s="1"/>
  <c r="AO68" i="90" s="1"/>
  <c r="AO19" i="90"/>
  <c r="S40" i="90"/>
  <c r="AN62" i="90"/>
  <c r="AN40" i="90"/>
  <c r="J65" i="90"/>
  <c r="S65" i="90" s="1"/>
  <c r="O12" i="83"/>
  <c r="AN12" i="88"/>
  <c r="AO12" i="88" s="1"/>
  <c r="S12" i="87"/>
  <c r="AN12" i="86"/>
  <c r="O12" i="86"/>
  <c r="AN12" i="85"/>
  <c r="O12" i="85"/>
  <c r="AN11" i="89"/>
  <c r="AN16" i="89" s="1"/>
  <c r="AN51" i="89"/>
  <c r="J43" i="89"/>
  <c r="S43" i="89" s="1"/>
  <c r="S13" i="89"/>
  <c r="AO13" i="89" s="1"/>
  <c r="O11" i="89"/>
  <c r="S12" i="89"/>
  <c r="AO12" i="89" s="1"/>
  <c r="O13" i="89"/>
  <c r="AO14" i="89"/>
  <c r="O12" i="89"/>
  <c r="AO15" i="89"/>
  <c r="AN40" i="89"/>
  <c r="AO54" i="89"/>
  <c r="S62" i="89"/>
  <c r="AO62" i="89" s="1"/>
  <c r="S40" i="89"/>
  <c r="AO40" i="89" s="1"/>
  <c r="AN62" i="89"/>
  <c r="AJ16" i="89"/>
  <c r="S70" i="89"/>
  <c r="AF11" i="88"/>
  <c r="AN11" i="88" s="1"/>
  <c r="N11" i="88"/>
  <c r="O11" i="88" s="1"/>
  <c r="AO65" i="88"/>
  <c r="S70" i="88"/>
  <c r="AO54" i="88"/>
  <c r="S62" i="88"/>
  <c r="AO62" i="88" s="1"/>
  <c r="AO14" i="88"/>
  <c r="S16" i="88"/>
  <c r="O12" i="88"/>
  <c r="AO19" i="88"/>
  <c r="S40" i="88"/>
  <c r="S13" i="88"/>
  <c r="AO13" i="88" s="1"/>
  <c r="AN51" i="88"/>
  <c r="J43" i="88"/>
  <c r="S43" i="88" s="1"/>
  <c r="AO15" i="88"/>
  <c r="AN40" i="88"/>
  <c r="AJ16" i="88"/>
  <c r="S11" i="87"/>
  <c r="AO11" i="87" s="1"/>
  <c r="O11" i="87"/>
  <c r="AN11" i="87"/>
  <c r="AN16" i="87" s="1"/>
  <c r="O14" i="87"/>
  <c r="AO65" i="87"/>
  <c r="S70" i="87"/>
  <c r="AO12" i="87"/>
  <c r="S13" i="87"/>
  <c r="AO13" i="87" s="1"/>
  <c r="AO19" i="87"/>
  <c r="S40" i="87"/>
  <c r="AN51" i="87"/>
  <c r="J43" i="87"/>
  <c r="S43" i="87" s="1"/>
  <c r="O13" i="87"/>
  <c r="AO14" i="87"/>
  <c r="AO54" i="87"/>
  <c r="S62" i="87"/>
  <c r="AO62" i="87" s="1"/>
  <c r="S16" i="87"/>
  <c r="AN40" i="87"/>
  <c r="AJ16" i="87"/>
  <c r="AO54" i="86"/>
  <c r="S62" i="86"/>
  <c r="AO62" i="86" s="1"/>
  <c r="AO19" i="86"/>
  <c r="S40" i="86"/>
  <c r="AO65" i="86"/>
  <c r="S70" i="86"/>
  <c r="S12" i="86"/>
  <c r="AO12" i="86" s="1"/>
  <c r="AO14" i="86"/>
  <c r="AN51" i="86"/>
  <c r="J43" i="86"/>
  <c r="S43" i="86" s="1"/>
  <c r="AN16" i="86"/>
  <c r="S13" i="86"/>
  <c r="AO13" i="86" s="1"/>
  <c r="O13" i="86"/>
  <c r="O15" i="86"/>
  <c r="AN40" i="86"/>
  <c r="AJ16" i="86"/>
  <c r="S11" i="84"/>
  <c r="O11" i="85"/>
  <c r="AO12" i="85"/>
  <c r="AO14" i="85"/>
  <c r="AO19" i="85"/>
  <c r="S40" i="85"/>
  <c r="AO65" i="85"/>
  <c r="S70" i="85"/>
  <c r="AO15" i="85"/>
  <c r="AO54" i="85"/>
  <c r="S62" i="85"/>
  <c r="AO62" i="85" s="1"/>
  <c r="AJ16" i="85"/>
  <c r="AN16" i="85"/>
  <c r="J43" i="85"/>
  <c r="S43" i="85" s="1"/>
  <c r="AN40" i="85"/>
  <c r="S12" i="84"/>
  <c r="O12" i="84"/>
  <c r="AN12" i="84"/>
  <c r="AN12" i="83"/>
  <c r="S12" i="83"/>
  <c r="AO12" i="83" s="1"/>
  <c r="O13" i="84"/>
  <c r="O11" i="84"/>
  <c r="S13" i="84"/>
  <c r="AO13" i="84" s="1"/>
  <c r="AO54" i="84"/>
  <c r="S62" i="84"/>
  <c r="S40" i="84"/>
  <c r="AO19" i="84"/>
  <c r="AN11" i="84"/>
  <c r="AJ16" i="84"/>
  <c r="S15" i="84"/>
  <c r="AO15" i="84" s="1"/>
  <c r="AO14" i="84"/>
  <c r="AN51" i="84"/>
  <c r="J43" i="84"/>
  <c r="S43" i="84" s="1"/>
  <c r="AN62" i="84"/>
  <c r="AN40" i="84"/>
  <c r="J65" i="84"/>
  <c r="S65" i="84" s="1"/>
  <c r="AN44" i="83"/>
  <c r="J44" i="83" s="1"/>
  <c r="S44" i="83" s="1"/>
  <c r="AO44" i="83" s="1"/>
  <c r="N11" i="83"/>
  <c r="O11" i="83" s="1"/>
  <c r="AN11" i="83"/>
  <c r="AN16" i="83" s="1"/>
  <c r="AO14" i="83"/>
  <c r="AO15" i="83"/>
  <c r="AO65" i="83"/>
  <c r="S70" i="83"/>
  <c r="O15" i="83"/>
  <c r="AO19" i="83"/>
  <c r="S40" i="83"/>
  <c r="AN51" i="83"/>
  <c r="J43" i="83"/>
  <c r="S43" i="83" s="1"/>
  <c r="S16" i="83"/>
  <c r="O14" i="83"/>
  <c r="AO54" i="83"/>
  <c r="S62" i="83"/>
  <c r="AJ16" i="83"/>
  <c r="AN62" i="83"/>
  <c r="AN40" i="83"/>
  <c r="S72" i="109" l="1"/>
  <c r="M66" i="109" s="1"/>
  <c r="AO12" i="100"/>
  <c r="AO12" i="101"/>
  <c r="AN16" i="100"/>
  <c r="O16" i="100"/>
  <c r="S16" i="99"/>
  <c r="O16" i="97"/>
  <c r="S16" i="96"/>
  <c r="AO16" i="96" s="1"/>
  <c r="O16" i="96"/>
  <c r="AO13" i="94"/>
  <c r="AN16" i="98"/>
  <c r="AO11" i="98"/>
  <c r="AN75" i="121"/>
  <c r="AQ75" i="121" s="1"/>
  <c r="M68" i="121"/>
  <c r="AN75" i="120"/>
  <c r="AQ75" i="120" s="1"/>
  <c r="M68" i="120"/>
  <c r="AN75" i="118"/>
  <c r="AQ75" i="118" s="1"/>
  <c r="M68" i="118"/>
  <c r="AN75" i="117"/>
  <c r="AQ75" i="117" s="1"/>
  <c r="M68" i="117"/>
  <c r="AN79" i="116"/>
  <c r="AN69" i="116"/>
  <c r="AN71" i="116"/>
  <c r="AO71" i="116" s="1"/>
  <c r="AN79" i="115"/>
  <c r="AN69" i="115"/>
  <c r="AN71" i="115"/>
  <c r="AO71" i="115" s="1"/>
  <c r="AN79" i="114"/>
  <c r="AN69" i="114"/>
  <c r="AN71" i="114"/>
  <c r="AO71" i="114" s="1"/>
  <c r="AO16" i="113"/>
  <c r="S74" i="113"/>
  <c r="AO16" i="112"/>
  <c r="S72" i="112"/>
  <c r="AO16" i="111"/>
  <c r="S72" i="111"/>
  <c r="AN73" i="110"/>
  <c r="AQ73" i="110" s="1"/>
  <c r="M66" i="110"/>
  <c r="S72" i="108"/>
  <c r="AN73" i="107"/>
  <c r="AQ73" i="107" s="1"/>
  <c r="M66" i="107"/>
  <c r="AO16" i="106"/>
  <c r="S72" i="106"/>
  <c r="AO16" i="105"/>
  <c r="S72" i="105"/>
  <c r="AO16" i="104"/>
  <c r="S72" i="104"/>
  <c r="AN73" i="103"/>
  <c r="AQ73" i="103" s="1"/>
  <c r="M66" i="103"/>
  <c r="S72" i="102"/>
  <c r="AN16" i="97"/>
  <c r="AO11" i="97"/>
  <c r="AO11" i="101"/>
  <c r="AF16" i="101"/>
  <c r="AD68" i="101"/>
  <c r="AN68" i="101" s="1"/>
  <c r="AO68" i="101" s="1"/>
  <c r="AO40" i="101"/>
  <c r="S16" i="101"/>
  <c r="AO65" i="101"/>
  <c r="S70" i="101"/>
  <c r="AO43" i="101"/>
  <c r="S51" i="101"/>
  <c r="AO51" i="101" s="1"/>
  <c r="O16" i="101"/>
  <c r="AO43" i="100"/>
  <c r="S51" i="100"/>
  <c r="AO51" i="100" s="1"/>
  <c r="AF16" i="100"/>
  <c r="AD68" i="100"/>
  <c r="AN68" i="100" s="1"/>
  <c r="AO68" i="100" s="1"/>
  <c r="S16" i="100"/>
  <c r="AO65" i="100"/>
  <c r="S70" i="100"/>
  <c r="AO11" i="99"/>
  <c r="AO16" i="99"/>
  <c r="S72" i="99"/>
  <c r="AO43" i="99"/>
  <c r="S51" i="99"/>
  <c r="AO51" i="99" s="1"/>
  <c r="AO40" i="99"/>
  <c r="AO65" i="99"/>
  <c r="S70" i="99"/>
  <c r="AF16" i="99"/>
  <c r="AD68" i="99"/>
  <c r="AN68" i="99" s="1"/>
  <c r="AO68" i="99" s="1"/>
  <c r="O16" i="99"/>
  <c r="S16" i="98"/>
  <c r="AO16" i="98" s="1"/>
  <c r="O16" i="98"/>
  <c r="AO40" i="97"/>
  <c r="AF16" i="98"/>
  <c r="AD68" i="98"/>
  <c r="AN68" i="98" s="1"/>
  <c r="AO68" i="98" s="1"/>
  <c r="AO43" i="98"/>
  <c r="S51" i="98"/>
  <c r="AO51" i="98" s="1"/>
  <c r="AO40" i="98"/>
  <c r="AD68" i="97"/>
  <c r="AN68" i="97" s="1"/>
  <c r="AO68" i="97" s="1"/>
  <c r="AF16" i="97"/>
  <c r="S16" i="97"/>
  <c r="AO65" i="97"/>
  <c r="S70" i="97"/>
  <c r="AO43" i="97"/>
  <c r="S51" i="97"/>
  <c r="AO51" i="97" s="1"/>
  <c r="AO40" i="96"/>
  <c r="S72" i="96"/>
  <c r="AO43" i="96"/>
  <c r="S51" i="96"/>
  <c r="AO51" i="96" s="1"/>
  <c r="AO65" i="96"/>
  <c r="S70" i="96"/>
  <c r="AF16" i="96"/>
  <c r="AD68" i="96"/>
  <c r="AN68" i="96" s="1"/>
  <c r="AO68" i="96" s="1"/>
  <c r="S16" i="85"/>
  <c r="AO16" i="85" s="1"/>
  <c r="O16" i="91"/>
  <c r="O16" i="95"/>
  <c r="AO12" i="94"/>
  <c r="O16" i="94"/>
  <c r="AD68" i="95"/>
  <c r="AN68" i="95" s="1"/>
  <c r="AO68" i="95" s="1"/>
  <c r="AF16" i="95"/>
  <c r="AO40" i="95"/>
  <c r="AO43" i="95"/>
  <c r="S51" i="95"/>
  <c r="AO51" i="95" s="1"/>
  <c r="S16" i="95"/>
  <c r="AN16" i="92"/>
  <c r="AO13" i="92"/>
  <c r="S16" i="91"/>
  <c r="AO16" i="91" s="1"/>
  <c r="AN16" i="94"/>
  <c r="S16" i="94"/>
  <c r="AF16" i="94"/>
  <c r="AD68" i="94"/>
  <c r="AN68" i="94" s="1"/>
  <c r="AO68" i="94" s="1"/>
  <c r="AO40" i="94"/>
  <c r="S51" i="94"/>
  <c r="AO51" i="94" s="1"/>
  <c r="AO43" i="94"/>
  <c r="AO11" i="94"/>
  <c r="AO40" i="92"/>
  <c r="S16" i="93"/>
  <c r="O16" i="93"/>
  <c r="AO43" i="93"/>
  <c r="S51" i="93"/>
  <c r="AO51" i="93" s="1"/>
  <c r="AF16" i="93"/>
  <c r="AD68" i="93"/>
  <c r="AN68" i="93" s="1"/>
  <c r="AO68" i="93" s="1"/>
  <c r="AO40" i="93"/>
  <c r="O16" i="92"/>
  <c r="AO11" i="92"/>
  <c r="S16" i="92"/>
  <c r="AF16" i="92"/>
  <c r="AD68" i="92"/>
  <c r="AN68" i="92" s="1"/>
  <c r="AO68" i="92" s="1"/>
  <c r="AO43" i="92"/>
  <c r="S51" i="92"/>
  <c r="AO51" i="92" s="1"/>
  <c r="AO65" i="92"/>
  <c r="S70" i="92"/>
  <c r="AO43" i="91"/>
  <c r="S51" i="91"/>
  <c r="AO51" i="91" s="1"/>
  <c r="AD68" i="91"/>
  <c r="AN68" i="91" s="1"/>
  <c r="AO68" i="91" s="1"/>
  <c r="AF16" i="91"/>
  <c r="AO40" i="91"/>
  <c r="AO65" i="91"/>
  <c r="S70" i="91"/>
  <c r="AO11" i="90"/>
  <c r="AO40" i="90"/>
  <c r="AO65" i="90"/>
  <c r="S70" i="90"/>
  <c r="S16" i="90"/>
  <c r="AO43" i="90"/>
  <c r="S51" i="90"/>
  <c r="AO51" i="90" s="1"/>
  <c r="O16" i="86"/>
  <c r="O16" i="85"/>
  <c r="AO11" i="89"/>
  <c r="AO43" i="89"/>
  <c r="S51" i="89"/>
  <c r="AO51" i="89" s="1"/>
  <c r="S16" i="89"/>
  <c r="AF16" i="89"/>
  <c r="AD68" i="89"/>
  <c r="AN68" i="89" s="1"/>
  <c r="AO68" i="89" s="1"/>
  <c r="O16" i="89"/>
  <c r="AO11" i="88"/>
  <c r="AN16" i="88"/>
  <c r="AO16" i="88" s="1"/>
  <c r="O16" i="88"/>
  <c r="AF16" i="88"/>
  <c r="AD68" i="88"/>
  <c r="AN68" i="88" s="1"/>
  <c r="AO68" i="88" s="1"/>
  <c r="S72" i="88"/>
  <c r="AO43" i="88"/>
  <c r="S51" i="88"/>
  <c r="AO51" i="88" s="1"/>
  <c r="AO40" i="88"/>
  <c r="O16" i="87"/>
  <c r="AO16" i="87"/>
  <c r="AO43" i="87"/>
  <c r="S51" i="87"/>
  <c r="AO51" i="87" s="1"/>
  <c r="AD68" i="87"/>
  <c r="AN68" i="87" s="1"/>
  <c r="AO68" i="87" s="1"/>
  <c r="AF16" i="87"/>
  <c r="AO40" i="87"/>
  <c r="AO43" i="86"/>
  <c r="S51" i="86"/>
  <c r="AO51" i="86" s="1"/>
  <c r="S16" i="86"/>
  <c r="AF16" i="86"/>
  <c r="AD68" i="86"/>
  <c r="AN68" i="86" s="1"/>
  <c r="AO68" i="86" s="1"/>
  <c r="AO40" i="86"/>
  <c r="AO43" i="85"/>
  <c r="S51" i="85"/>
  <c r="AO51" i="85" s="1"/>
  <c r="AF16" i="85"/>
  <c r="AD68" i="85"/>
  <c r="AN68" i="85" s="1"/>
  <c r="AO68" i="85" s="1"/>
  <c r="AO40" i="85"/>
  <c r="AO12" i="84"/>
  <c r="AN16" i="84"/>
  <c r="AF16" i="84"/>
  <c r="AD68" i="84"/>
  <c r="AN68" i="84" s="1"/>
  <c r="AO68" i="84" s="1"/>
  <c r="S51" i="84"/>
  <c r="AO51" i="84" s="1"/>
  <c r="AO43" i="84"/>
  <c r="AO40" i="84"/>
  <c r="AO62" i="84"/>
  <c r="O16" i="84"/>
  <c r="S16" i="84"/>
  <c r="S70" i="84"/>
  <c r="AO65" i="84"/>
  <c r="AO11" i="84"/>
  <c r="O16" i="83"/>
  <c r="AO11" i="83"/>
  <c r="AO43" i="83"/>
  <c r="S51" i="83"/>
  <c r="AO51" i="83" s="1"/>
  <c r="S72" i="83"/>
  <c r="AO16" i="83"/>
  <c r="AO62" i="83"/>
  <c r="AF16" i="83"/>
  <c r="AD68" i="83"/>
  <c r="AN68" i="83" s="1"/>
  <c r="AO68" i="83" s="1"/>
  <c r="AO40" i="83"/>
  <c r="AN73" i="109" l="1"/>
  <c r="AQ73" i="109" s="1"/>
  <c r="AN79" i="121"/>
  <c r="AN69" i="121"/>
  <c r="AN71" i="121"/>
  <c r="AO71" i="121" s="1"/>
  <c r="AN79" i="120"/>
  <c r="AN69" i="120"/>
  <c r="AN71" i="120"/>
  <c r="AO71" i="120" s="1"/>
  <c r="AN79" i="118"/>
  <c r="AN69" i="118"/>
  <c r="AN71" i="118"/>
  <c r="AO71" i="118" s="1"/>
  <c r="AN79" i="117"/>
  <c r="AN69" i="117"/>
  <c r="AN71" i="117"/>
  <c r="AO71" i="117" s="1"/>
  <c r="AN72" i="116"/>
  <c r="AO69" i="116"/>
  <c r="AN72" i="115"/>
  <c r="AO69" i="115"/>
  <c r="AN72" i="114"/>
  <c r="AO69" i="114"/>
  <c r="AN75" i="113"/>
  <c r="AQ75" i="113" s="1"/>
  <c r="M68" i="113"/>
  <c r="AN73" i="112"/>
  <c r="AQ73" i="112" s="1"/>
  <c r="M66" i="112"/>
  <c r="AN73" i="111"/>
  <c r="AQ73" i="111" s="1"/>
  <c r="M66" i="111"/>
  <c r="AN77" i="110"/>
  <c r="AN67" i="110"/>
  <c r="AN69" i="110"/>
  <c r="AO69" i="110" s="1"/>
  <c r="AN77" i="109"/>
  <c r="AN67" i="109"/>
  <c r="AN69" i="109"/>
  <c r="AO69" i="109" s="1"/>
  <c r="AN73" i="108"/>
  <c r="AQ73" i="108" s="1"/>
  <c r="M66" i="108"/>
  <c r="AN67" i="107"/>
  <c r="AN77" i="107"/>
  <c r="AN69" i="107"/>
  <c r="AO69" i="107" s="1"/>
  <c r="AN73" i="106"/>
  <c r="AQ73" i="106" s="1"/>
  <c r="M66" i="106"/>
  <c r="AN73" i="105"/>
  <c r="AQ73" i="105" s="1"/>
  <c r="M66" i="105"/>
  <c r="AN73" i="104"/>
  <c r="AQ73" i="104" s="1"/>
  <c r="M66" i="104"/>
  <c r="AN77" i="103"/>
  <c r="AN67" i="103"/>
  <c r="AN69" i="103"/>
  <c r="AO69" i="103" s="1"/>
  <c r="AN73" i="102"/>
  <c r="AQ73" i="102" s="1"/>
  <c r="M66" i="102"/>
  <c r="AO16" i="101"/>
  <c r="S72" i="101"/>
  <c r="AO16" i="100"/>
  <c r="S72" i="100"/>
  <c r="AN73" i="99"/>
  <c r="AQ73" i="99" s="1"/>
  <c r="M66" i="99"/>
  <c r="S72" i="98"/>
  <c r="AN73" i="98" s="1"/>
  <c r="AQ73" i="98" s="1"/>
  <c r="AO16" i="97"/>
  <c r="S72" i="97"/>
  <c r="AN73" i="96"/>
  <c r="AQ73" i="96" s="1"/>
  <c r="M66" i="96"/>
  <c r="AO16" i="94"/>
  <c r="AO16" i="95"/>
  <c r="S72" i="95"/>
  <c r="S72" i="94"/>
  <c r="AN73" i="94" s="1"/>
  <c r="AQ73" i="94" s="1"/>
  <c r="AO16" i="93"/>
  <c r="S72" i="93"/>
  <c r="AO16" i="92"/>
  <c r="S72" i="92"/>
  <c r="S72" i="91"/>
  <c r="AO16" i="90"/>
  <c r="S72" i="90"/>
  <c r="AO16" i="89"/>
  <c r="S72" i="89"/>
  <c r="AN73" i="88"/>
  <c r="AQ73" i="88" s="1"/>
  <c r="M66" i="88"/>
  <c r="S72" i="87"/>
  <c r="AO16" i="86"/>
  <c r="S72" i="86"/>
  <c r="S72" i="85"/>
  <c r="AO16" i="84"/>
  <c r="S72" i="84"/>
  <c r="AN73" i="83"/>
  <c r="AQ73" i="83" s="1"/>
  <c r="M66" i="83"/>
  <c r="AN75" i="82"/>
  <c r="S68" i="82"/>
  <c r="S67" i="82"/>
  <c r="AD66" i="82"/>
  <c r="AN66" i="82" s="1"/>
  <c r="S66" i="82"/>
  <c r="AN65" i="82"/>
  <c r="J65" i="82" s="1"/>
  <c r="S65" i="82" s="1"/>
  <c r="N62" i="82"/>
  <c r="L62" i="82"/>
  <c r="AN61" i="82"/>
  <c r="K61" i="82"/>
  <c r="J61" i="82"/>
  <c r="S61" i="82" s="1"/>
  <c r="AO61" i="82" s="1"/>
  <c r="H61" i="82"/>
  <c r="F61" i="82"/>
  <c r="D61" i="82"/>
  <c r="B61" i="82"/>
  <c r="AN60" i="82"/>
  <c r="S60" i="82"/>
  <c r="AO60" i="82" s="1"/>
  <c r="K60" i="82"/>
  <c r="J60" i="82"/>
  <c r="H60" i="82"/>
  <c r="F60" i="82"/>
  <c r="D60" i="82"/>
  <c r="B60" i="82"/>
  <c r="AN59" i="82"/>
  <c r="J59" i="82" s="1"/>
  <c r="S59" i="82" s="1"/>
  <c r="AO59" i="82" s="1"/>
  <c r="K59" i="82"/>
  <c r="H59" i="82"/>
  <c r="F59" i="82"/>
  <c r="D59" i="82"/>
  <c r="B59" i="82"/>
  <c r="AN58" i="82"/>
  <c r="J58" i="82" s="1"/>
  <c r="S58" i="82" s="1"/>
  <c r="AO58" i="82" s="1"/>
  <c r="K58" i="82"/>
  <c r="H58" i="82"/>
  <c r="F58" i="82"/>
  <c r="D58" i="82"/>
  <c r="B58" i="82"/>
  <c r="AN57" i="82"/>
  <c r="J57" i="82" s="1"/>
  <c r="S57" i="82" s="1"/>
  <c r="AO57" i="82" s="1"/>
  <c r="K57" i="82"/>
  <c r="H57" i="82"/>
  <c r="F57" i="82"/>
  <c r="D57" i="82"/>
  <c r="B57" i="82"/>
  <c r="AN56" i="82"/>
  <c r="K56" i="82"/>
  <c r="J56" i="82"/>
  <c r="S56" i="82" s="1"/>
  <c r="AO56" i="82" s="1"/>
  <c r="H56" i="82"/>
  <c r="F56" i="82"/>
  <c r="D56" i="82"/>
  <c r="B56" i="82"/>
  <c r="AN55" i="82"/>
  <c r="K55" i="82"/>
  <c r="J55" i="82"/>
  <c r="S55" i="82" s="1"/>
  <c r="AO55" i="82" s="1"/>
  <c r="H55" i="82"/>
  <c r="F55" i="82"/>
  <c r="D55" i="82"/>
  <c r="B55" i="82"/>
  <c r="AN54" i="82"/>
  <c r="K54" i="82"/>
  <c r="J54" i="82"/>
  <c r="S54" i="82" s="1"/>
  <c r="H54" i="82"/>
  <c r="F54" i="82"/>
  <c r="D54" i="82"/>
  <c r="B54" i="82"/>
  <c r="AN50" i="82"/>
  <c r="J50" i="82" s="1"/>
  <c r="S50" i="82" s="1"/>
  <c r="AO50" i="82" s="1"/>
  <c r="K50" i="82"/>
  <c r="H50" i="82"/>
  <c r="F50" i="82"/>
  <c r="D50" i="82"/>
  <c r="B50" i="82"/>
  <c r="AN49" i="82"/>
  <c r="K49" i="82"/>
  <c r="J49" i="82"/>
  <c r="S49" i="82" s="1"/>
  <c r="AO49" i="82" s="1"/>
  <c r="H49" i="82"/>
  <c r="F49" i="82"/>
  <c r="D49" i="82"/>
  <c r="B49" i="82"/>
  <c r="AN48" i="82"/>
  <c r="J48" i="82" s="1"/>
  <c r="S48" i="82" s="1"/>
  <c r="AO48" i="82" s="1"/>
  <c r="K48" i="82"/>
  <c r="H48" i="82"/>
  <c r="F48" i="82"/>
  <c r="D48" i="82"/>
  <c r="B48" i="82"/>
  <c r="AN47" i="82"/>
  <c r="K47" i="82"/>
  <c r="J47" i="82"/>
  <c r="S47" i="82" s="1"/>
  <c r="AO47" i="82" s="1"/>
  <c r="H47" i="82"/>
  <c r="F47" i="82"/>
  <c r="D47" i="82"/>
  <c r="B47" i="82"/>
  <c r="AN46" i="82"/>
  <c r="K46" i="82"/>
  <c r="J46" i="82"/>
  <c r="S46" i="82" s="1"/>
  <c r="AO46" i="82" s="1"/>
  <c r="H46" i="82"/>
  <c r="F46" i="82"/>
  <c r="D46" i="82"/>
  <c r="B46" i="82"/>
  <c r="AN45" i="82"/>
  <c r="J45" i="82" s="1"/>
  <c r="S45" i="82" s="1"/>
  <c r="AO45" i="82" s="1"/>
  <c r="AH45" i="82"/>
  <c r="K45" i="82"/>
  <c r="H45" i="82"/>
  <c r="F45" i="82"/>
  <c r="D45" i="82"/>
  <c r="B45" i="82"/>
  <c r="AH44" i="82"/>
  <c r="AD44" i="82" s="1"/>
  <c r="AN44" i="82" s="1"/>
  <c r="J44" i="82" s="1"/>
  <c r="S44" i="82" s="1"/>
  <c r="AO44" i="82" s="1"/>
  <c r="K44" i="82"/>
  <c r="H44" i="82"/>
  <c r="F44" i="82"/>
  <c r="D44" i="82"/>
  <c r="B44" i="82"/>
  <c r="AH43" i="82"/>
  <c r="AD43" i="82"/>
  <c r="AN43" i="82" s="1"/>
  <c r="K43" i="82"/>
  <c r="H43" i="82"/>
  <c r="F43" i="82"/>
  <c r="D43" i="82"/>
  <c r="B43" i="82"/>
  <c r="AN39" i="82"/>
  <c r="AD39" i="82"/>
  <c r="K39" i="82"/>
  <c r="J39" i="82"/>
  <c r="S39" i="82" s="1"/>
  <c r="AO39" i="82" s="1"/>
  <c r="H39" i="82"/>
  <c r="F39" i="82"/>
  <c r="D39" i="82"/>
  <c r="B39" i="82"/>
  <c r="AD38" i="82"/>
  <c r="AN38" i="82" s="1"/>
  <c r="J38" i="82" s="1"/>
  <c r="S38" i="82" s="1"/>
  <c r="AO38" i="82" s="1"/>
  <c r="K38" i="82"/>
  <c r="H38" i="82"/>
  <c r="F38" i="82"/>
  <c r="D38" i="82"/>
  <c r="B38" i="82"/>
  <c r="AN37" i="82"/>
  <c r="S37" i="82"/>
  <c r="AO37" i="82" s="1"/>
  <c r="K37" i="82"/>
  <c r="J37" i="82"/>
  <c r="H37" i="82"/>
  <c r="F37" i="82"/>
  <c r="D37" i="82"/>
  <c r="B37" i="82"/>
  <c r="AN36" i="82"/>
  <c r="J36" i="82" s="1"/>
  <c r="S36" i="82" s="1"/>
  <c r="AO36" i="82" s="1"/>
  <c r="AD36" i="82"/>
  <c r="K36" i="82"/>
  <c r="H36" i="82"/>
  <c r="F36" i="82"/>
  <c r="D36" i="82"/>
  <c r="B36" i="82"/>
  <c r="AN35" i="82"/>
  <c r="J35" i="82" s="1"/>
  <c r="S35" i="82" s="1"/>
  <c r="AO35" i="82" s="1"/>
  <c r="K35" i="82"/>
  <c r="H35" i="82"/>
  <c r="F35" i="82"/>
  <c r="D35" i="82"/>
  <c r="B35" i="82"/>
  <c r="AN34" i="82"/>
  <c r="K34" i="82"/>
  <c r="J34" i="82"/>
  <c r="S34" i="82" s="1"/>
  <c r="AO34" i="82" s="1"/>
  <c r="H34" i="82"/>
  <c r="F34" i="82"/>
  <c r="D34" i="82"/>
  <c r="B34" i="82"/>
  <c r="AD33" i="82"/>
  <c r="AN33" i="82" s="1"/>
  <c r="J33" i="82" s="1"/>
  <c r="S33" i="82" s="1"/>
  <c r="AO33" i="82" s="1"/>
  <c r="K33" i="82"/>
  <c r="H33" i="82"/>
  <c r="F33" i="82"/>
  <c r="D33" i="82"/>
  <c r="B33" i="82"/>
  <c r="AN32" i="82"/>
  <c r="AD32" i="82"/>
  <c r="S32" i="82"/>
  <c r="AO32" i="82" s="1"/>
  <c r="K32" i="82"/>
  <c r="J32" i="82"/>
  <c r="H32" i="82"/>
  <c r="F32" i="82"/>
  <c r="D32" i="82"/>
  <c r="B32" i="82"/>
  <c r="AN31" i="82"/>
  <c r="J31" i="82" s="1"/>
  <c r="S31" i="82" s="1"/>
  <c r="AO31" i="82" s="1"/>
  <c r="AD31" i="82"/>
  <c r="K31" i="82"/>
  <c r="H31" i="82"/>
  <c r="F31" i="82"/>
  <c r="D31" i="82"/>
  <c r="B31" i="82"/>
  <c r="AN30" i="82"/>
  <c r="J30" i="82" s="1"/>
  <c r="S30" i="82" s="1"/>
  <c r="AO30" i="82" s="1"/>
  <c r="AD30" i="82"/>
  <c r="K30" i="82"/>
  <c r="H30" i="82"/>
  <c r="F30" i="82"/>
  <c r="D30" i="82"/>
  <c r="B30" i="82"/>
  <c r="AD29" i="82"/>
  <c r="AN29" i="82" s="1"/>
  <c r="J29" i="82" s="1"/>
  <c r="S29" i="82" s="1"/>
  <c r="AO29" i="82" s="1"/>
  <c r="K29" i="82"/>
  <c r="H29" i="82"/>
  <c r="F29" i="82"/>
  <c r="D29" i="82"/>
  <c r="B29" i="82"/>
  <c r="AN28" i="82"/>
  <c r="AD28" i="82"/>
  <c r="S28" i="82"/>
  <c r="AO28" i="82" s="1"/>
  <c r="K28" i="82"/>
  <c r="J28" i="82"/>
  <c r="H28" i="82"/>
  <c r="F28" i="82"/>
  <c r="D28" i="82"/>
  <c r="B28" i="82"/>
  <c r="AN27" i="82"/>
  <c r="J27" i="82" s="1"/>
  <c r="S27" i="82" s="1"/>
  <c r="AO27" i="82" s="1"/>
  <c r="AD27" i="82"/>
  <c r="K27" i="82"/>
  <c r="H27" i="82"/>
  <c r="F27" i="82"/>
  <c r="D27" i="82"/>
  <c r="B27" i="82"/>
  <c r="AN26" i="82"/>
  <c r="J26" i="82" s="1"/>
  <c r="S26" i="82" s="1"/>
  <c r="AO26" i="82" s="1"/>
  <c r="AD26" i="82"/>
  <c r="K26" i="82"/>
  <c r="H26" i="82"/>
  <c r="F26" i="82"/>
  <c r="D26" i="82"/>
  <c r="B26" i="82"/>
  <c r="AD25" i="82"/>
  <c r="AN25" i="82" s="1"/>
  <c r="K25" i="82"/>
  <c r="H25" i="82"/>
  <c r="F25" i="82"/>
  <c r="D25" i="82"/>
  <c r="B25" i="82"/>
  <c r="AN24" i="82"/>
  <c r="AD24" i="82"/>
  <c r="S24" i="82"/>
  <c r="AO24" i="82" s="1"/>
  <c r="K24" i="82"/>
  <c r="J24" i="82"/>
  <c r="H24" i="82"/>
  <c r="F24" i="82"/>
  <c r="D24" i="82"/>
  <c r="B24" i="82"/>
  <c r="AN23" i="82"/>
  <c r="J23" i="82" s="1"/>
  <c r="S23" i="82" s="1"/>
  <c r="AO23" i="82" s="1"/>
  <c r="K23" i="82"/>
  <c r="H23" i="82"/>
  <c r="F23" i="82"/>
  <c r="D23" i="82"/>
  <c r="B23" i="82"/>
  <c r="AN22" i="82"/>
  <c r="J22" i="82" s="1"/>
  <c r="S22" i="82" s="1"/>
  <c r="AO22" i="82" s="1"/>
  <c r="K22" i="82"/>
  <c r="H22" i="82"/>
  <c r="F22" i="82"/>
  <c r="D22" i="82"/>
  <c r="B22" i="82"/>
  <c r="AN21" i="82"/>
  <c r="J21" i="82" s="1"/>
  <c r="S21" i="82" s="1"/>
  <c r="AO21" i="82" s="1"/>
  <c r="K21" i="82"/>
  <c r="H21" i="82"/>
  <c r="F21" i="82"/>
  <c r="D21" i="82"/>
  <c r="B21" i="82"/>
  <c r="AN20" i="82"/>
  <c r="K20" i="82"/>
  <c r="J20" i="82"/>
  <c r="S20" i="82" s="1"/>
  <c r="AO20" i="82" s="1"/>
  <c r="H20" i="82"/>
  <c r="F20" i="82"/>
  <c r="D20" i="82"/>
  <c r="B20" i="82"/>
  <c r="AN19" i="82"/>
  <c r="K19" i="82"/>
  <c r="J19" i="82"/>
  <c r="S19" i="82" s="1"/>
  <c r="H19" i="82"/>
  <c r="F19" i="82"/>
  <c r="D19" i="82"/>
  <c r="B19" i="82"/>
  <c r="AM15" i="82"/>
  <c r="P15" i="82" s="1"/>
  <c r="R15" i="82" s="1"/>
  <c r="AJ15" i="82"/>
  <c r="AI15" i="82"/>
  <c r="AF15" i="82"/>
  <c r="AN15" i="82" s="1"/>
  <c r="M15" i="82"/>
  <c r="L15" i="82"/>
  <c r="N15" i="82" s="1"/>
  <c r="K15" i="82"/>
  <c r="S15" i="82" s="1"/>
  <c r="AO15" i="82" s="1"/>
  <c r="J15" i="82"/>
  <c r="O15" i="82" s="1"/>
  <c r="I15" i="82"/>
  <c r="H15" i="82"/>
  <c r="G15" i="82"/>
  <c r="F15" i="82"/>
  <c r="E15" i="82"/>
  <c r="D15" i="82"/>
  <c r="C15" i="82"/>
  <c r="B15" i="82"/>
  <c r="AM14" i="82"/>
  <c r="AI14" i="82"/>
  <c r="AJ14" i="82" s="1"/>
  <c r="AF14" i="82" s="1"/>
  <c r="AN14" i="82" s="1"/>
  <c r="P14" i="82"/>
  <c r="R14" i="82" s="1"/>
  <c r="S14" i="82" s="1"/>
  <c r="M14" i="82"/>
  <c r="L14" i="82"/>
  <c r="N14" i="82" s="1"/>
  <c r="K14" i="82"/>
  <c r="J14" i="82"/>
  <c r="O14" i="82" s="1"/>
  <c r="I14" i="82"/>
  <c r="H14" i="82"/>
  <c r="G14" i="82"/>
  <c r="F14" i="82"/>
  <c r="E14" i="82"/>
  <c r="D14" i="82"/>
  <c r="C14" i="82"/>
  <c r="B14" i="82"/>
  <c r="AM13" i="82"/>
  <c r="AI13" i="82"/>
  <c r="AJ13" i="82" s="1"/>
  <c r="AF13" i="82" s="1"/>
  <c r="AN13" i="82" s="1"/>
  <c r="R13" i="82"/>
  <c r="P13" i="82"/>
  <c r="M13" i="82"/>
  <c r="L13" i="82"/>
  <c r="N13" i="82" s="1"/>
  <c r="O13" i="82" s="1"/>
  <c r="K13" i="82"/>
  <c r="S13" i="82" s="1"/>
  <c r="AO13" i="82" s="1"/>
  <c r="J13" i="82"/>
  <c r="I13" i="82"/>
  <c r="H13" i="82"/>
  <c r="G13" i="82"/>
  <c r="F13" i="82"/>
  <c r="E13" i="82"/>
  <c r="D13" i="82"/>
  <c r="C13" i="82"/>
  <c r="B13" i="82"/>
  <c r="AM12" i="82"/>
  <c r="P12" i="82" s="1"/>
  <c r="R12" i="82" s="1"/>
  <c r="S12" i="82" s="1"/>
  <c r="AI12" i="82"/>
  <c r="AJ12" i="82" s="1"/>
  <c r="AF12" i="82" s="1"/>
  <c r="N12" i="82"/>
  <c r="M12" i="82"/>
  <c r="L12" i="82"/>
  <c r="K12" i="82"/>
  <c r="J12" i="82"/>
  <c r="I12" i="82"/>
  <c r="H12" i="82"/>
  <c r="G12" i="82"/>
  <c r="F12" i="82"/>
  <c r="E12" i="82"/>
  <c r="D12" i="82"/>
  <c r="C12" i="82"/>
  <c r="B12" i="82"/>
  <c r="AM11" i="82"/>
  <c r="P11" i="82" s="1"/>
  <c r="R11" i="82" s="1"/>
  <c r="AJ11" i="82"/>
  <c r="AF11" i="82" s="1"/>
  <c r="AI11" i="82"/>
  <c r="M11" i="82"/>
  <c r="N11" i="82" s="1"/>
  <c r="L11" i="82"/>
  <c r="K11" i="82"/>
  <c r="J11" i="82"/>
  <c r="I11" i="82"/>
  <c r="H11" i="82"/>
  <c r="G11" i="82"/>
  <c r="F11" i="82"/>
  <c r="E11" i="82"/>
  <c r="D11" i="82"/>
  <c r="C11" i="82"/>
  <c r="B11" i="82"/>
  <c r="AG9" i="82"/>
  <c r="H7" i="82"/>
  <c r="C7" i="82"/>
  <c r="H6" i="82"/>
  <c r="C6" i="82"/>
  <c r="H5" i="82"/>
  <c r="C5" i="82"/>
  <c r="H4" i="82"/>
  <c r="C4" i="82"/>
  <c r="H3" i="82"/>
  <c r="C3" i="82"/>
  <c r="H2" i="82"/>
  <c r="C2" i="82"/>
  <c r="A1" i="82"/>
  <c r="AN75" i="81"/>
  <c r="S68" i="81"/>
  <c r="S67" i="81"/>
  <c r="AD66" i="81"/>
  <c r="AN66" i="81" s="1"/>
  <c r="S66" i="81"/>
  <c r="AN65" i="81"/>
  <c r="J65" i="81"/>
  <c r="S65" i="81" s="1"/>
  <c r="N62" i="81"/>
  <c r="L62" i="81"/>
  <c r="AN61" i="81"/>
  <c r="K61" i="81"/>
  <c r="J61" i="81"/>
  <c r="S61" i="81" s="1"/>
  <c r="AO61" i="81" s="1"/>
  <c r="H61" i="81"/>
  <c r="F61" i="81"/>
  <c r="D61" i="81"/>
  <c r="B61" i="81"/>
  <c r="AN60" i="81"/>
  <c r="K60" i="81"/>
  <c r="J60" i="81"/>
  <c r="S60" i="81" s="1"/>
  <c r="AO60" i="81" s="1"/>
  <c r="H60" i="81"/>
  <c r="F60" i="81"/>
  <c r="D60" i="81"/>
  <c r="B60" i="81"/>
  <c r="AN59" i="81"/>
  <c r="J59" i="81" s="1"/>
  <c r="S59" i="81" s="1"/>
  <c r="AO59" i="81" s="1"/>
  <c r="K59" i="81"/>
  <c r="H59" i="81"/>
  <c r="F59" i="81"/>
  <c r="D59" i="81"/>
  <c r="B59" i="81"/>
  <c r="AN58" i="81"/>
  <c r="J58" i="81" s="1"/>
  <c r="S58" i="81" s="1"/>
  <c r="AO58" i="81" s="1"/>
  <c r="K58" i="81"/>
  <c r="H58" i="81"/>
  <c r="F58" i="81"/>
  <c r="D58" i="81"/>
  <c r="B58" i="81"/>
  <c r="AN57" i="81"/>
  <c r="J57" i="81" s="1"/>
  <c r="S57" i="81" s="1"/>
  <c r="AO57" i="81" s="1"/>
  <c r="K57" i="81"/>
  <c r="H57" i="81"/>
  <c r="F57" i="81"/>
  <c r="D57" i="81"/>
  <c r="B57" i="81"/>
  <c r="AN56" i="81"/>
  <c r="K56" i="81"/>
  <c r="J56" i="81"/>
  <c r="S56" i="81" s="1"/>
  <c r="AO56" i="81" s="1"/>
  <c r="H56" i="81"/>
  <c r="F56" i="81"/>
  <c r="D56" i="81"/>
  <c r="B56" i="81"/>
  <c r="AN55" i="81"/>
  <c r="J55" i="81" s="1"/>
  <c r="S55" i="81" s="1"/>
  <c r="AO55" i="81" s="1"/>
  <c r="K55" i="81"/>
  <c r="H55" i="81"/>
  <c r="F55" i="81"/>
  <c r="D55" i="81"/>
  <c r="B55" i="81"/>
  <c r="AN54" i="81"/>
  <c r="K54" i="81"/>
  <c r="J54" i="81"/>
  <c r="S54" i="81" s="1"/>
  <c r="H54" i="81"/>
  <c r="F54" i="81"/>
  <c r="D54" i="81"/>
  <c r="B54" i="81"/>
  <c r="AN50" i="81"/>
  <c r="J50" i="81" s="1"/>
  <c r="S50" i="81" s="1"/>
  <c r="AO50" i="81" s="1"/>
  <c r="K50" i="81"/>
  <c r="H50" i="81"/>
  <c r="F50" i="81"/>
  <c r="D50" i="81"/>
  <c r="B50" i="81"/>
  <c r="AN49" i="81"/>
  <c r="K49" i="81"/>
  <c r="J49" i="81"/>
  <c r="S49" i="81" s="1"/>
  <c r="AO49" i="81" s="1"/>
  <c r="H49" i="81"/>
  <c r="F49" i="81"/>
  <c r="D49" i="81"/>
  <c r="B49" i="81"/>
  <c r="AN48" i="81"/>
  <c r="J48" i="81" s="1"/>
  <c r="S48" i="81" s="1"/>
  <c r="AO48" i="81" s="1"/>
  <c r="K48" i="81"/>
  <c r="H48" i="81"/>
  <c r="F48" i="81"/>
  <c r="D48" i="81"/>
  <c r="B48" i="81"/>
  <c r="AN47" i="81"/>
  <c r="K47" i="81"/>
  <c r="J47" i="81"/>
  <c r="S47" i="81" s="1"/>
  <c r="AO47" i="81" s="1"/>
  <c r="H47" i="81"/>
  <c r="F47" i="81"/>
  <c r="D47" i="81"/>
  <c r="B47" i="81"/>
  <c r="AN46" i="81"/>
  <c r="J46" i="81" s="1"/>
  <c r="S46" i="81" s="1"/>
  <c r="AO46" i="81" s="1"/>
  <c r="K46" i="81"/>
  <c r="H46" i="81"/>
  <c r="F46" i="81"/>
  <c r="D46" i="81"/>
  <c r="B46" i="81"/>
  <c r="AN45" i="81"/>
  <c r="J45" i="81" s="1"/>
  <c r="S45" i="81" s="1"/>
  <c r="AO45" i="81" s="1"/>
  <c r="AH45" i="81"/>
  <c r="K45" i="81"/>
  <c r="H45" i="81"/>
  <c r="F45" i="81"/>
  <c r="D45" i="81"/>
  <c r="B45" i="81"/>
  <c r="AH44" i="81"/>
  <c r="AN44" i="81" s="1"/>
  <c r="J44" i="81" s="1"/>
  <c r="S44" i="81" s="1"/>
  <c r="AO44" i="81" s="1"/>
  <c r="K44" i="81"/>
  <c r="H44" i="81"/>
  <c r="F44" i="81"/>
  <c r="D44" i="81"/>
  <c r="B44" i="81"/>
  <c r="AH43" i="81"/>
  <c r="AN43" i="81"/>
  <c r="K43" i="81"/>
  <c r="H43" i="81"/>
  <c r="F43" i="81"/>
  <c r="D43" i="81"/>
  <c r="B43" i="81"/>
  <c r="AD39" i="81"/>
  <c r="AN39" i="81" s="1"/>
  <c r="J39" i="81" s="1"/>
  <c r="S39" i="81" s="1"/>
  <c r="AO39" i="81" s="1"/>
  <c r="K39" i="81"/>
  <c r="H39" i="81"/>
  <c r="F39" i="81"/>
  <c r="D39" i="81"/>
  <c r="B39" i="81"/>
  <c r="AD38" i="81"/>
  <c r="AN38" i="81" s="1"/>
  <c r="J38" i="81" s="1"/>
  <c r="S38" i="81" s="1"/>
  <c r="AO38" i="81" s="1"/>
  <c r="K38" i="81"/>
  <c r="H38" i="81"/>
  <c r="F38" i="81"/>
  <c r="D38" i="81"/>
  <c r="B38" i="81"/>
  <c r="AN37" i="81"/>
  <c r="K37" i="81"/>
  <c r="J37" i="81"/>
  <c r="S37" i="81" s="1"/>
  <c r="AO37" i="81" s="1"/>
  <c r="H37" i="81"/>
  <c r="F37" i="81"/>
  <c r="D37" i="81"/>
  <c r="B37" i="81"/>
  <c r="AD36" i="81"/>
  <c r="AN36" i="81" s="1"/>
  <c r="J36" i="81" s="1"/>
  <c r="S36" i="81" s="1"/>
  <c r="AO36" i="81" s="1"/>
  <c r="K36" i="81"/>
  <c r="H36" i="81"/>
  <c r="F36" i="81"/>
  <c r="D36" i="81"/>
  <c r="B36" i="81"/>
  <c r="AN35" i="81"/>
  <c r="J35" i="81" s="1"/>
  <c r="S35" i="81" s="1"/>
  <c r="AO35" i="81" s="1"/>
  <c r="K35" i="81"/>
  <c r="H35" i="81"/>
  <c r="F35" i="81"/>
  <c r="D35" i="81"/>
  <c r="B35" i="81"/>
  <c r="AN34" i="81"/>
  <c r="K34" i="81"/>
  <c r="J34" i="81"/>
  <c r="S34" i="81" s="1"/>
  <c r="AO34" i="81" s="1"/>
  <c r="H34" i="81"/>
  <c r="F34" i="81"/>
  <c r="D34" i="81"/>
  <c r="B34" i="81"/>
  <c r="AD33" i="81"/>
  <c r="AN33" i="81" s="1"/>
  <c r="J33" i="81" s="1"/>
  <c r="S33" i="81" s="1"/>
  <c r="AO33" i="81" s="1"/>
  <c r="K33" i="81"/>
  <c r="H33" i="81"/>
  <c r="F33" i="81"/>
  <c r="D33" i="81"/>
  <c r="B33" i="81"/>
  <c r="AN32" i="81"/>
  <c r="AD32" i="81"/>
  <c r="K32" i="81"/>
  <c r="J32" i="81"/>
  <c r="S32" i="81" s="1"/>
  <c r="AO32" i="81" s="1"/>
  <c r="H32" i="81"/>
  <c r="F32" i="81"/>
  <c r="D32" i="81"/>
  <c r="B32" i="81"/>
  <c r="AD31" i="81"/>
  <c r="AN31" i="81" s="1"/>
  <c r="J31" i="81" s="1"/>
  <c r="S31" i="81" s="1"/>
  <c r="AO31" i="81" s="1"/>
  <c r="K31" i="81"/>
  <c r="H31" i="81"/>
  <c r="F31" i="81"/>
  <c r="D31" i="81"/>
  <c r="B31" i="81"/>
  <c r="AN30" i="81"/>
  <c r="J30" i="81" s="1"/>
  <c r="S30" i="81" s="1"/>
  <c r="AO30" i="81" s="1"/>
  <c r="AD30" i="81"/>
  <c r="K30" i="81"/>
  <c r="H30" i="81"/>
  <c r="F30" i="81"/>
  <c r="D30" i="81"/>
  <c r="B30" i="81"/>
  <c r="AD29" i="81"/>
  <c r="AN29" i="81" s="1"/>
  <c r="J29" i="81" s="1"/>
  <c r="S29" i="81" s="1"/>
  <c r="AO29" i="81" s="1"/>
  <c r="K29" i="81"/>
  <c r="H29" i="81"/>
  <c r="F29" i="81"/>
  <c r="D29" i="81"/>
  <c r="B29" i="81"/>
  <c r="AN28" i="81"/>
  <c r="AD28" i="81"/>
  <c r="K28" i="81"/>
  <c r="J28" i="81"/>
  <c r="S28" i="81" s="1"/>
  <c r="AO28" i="81" s="1"/>
  <c r="H28" i="81"/>
  <c r="F28" i="81"/>
  <c r="D28" i="81"/>
  <c r="B28" i="81"/>
  <c r="AD27" i="81"/>
  <c r="AN27" i="81" s="1"/>
  <c r="J27" i="81" s="1"/>
  <c r="S27" i="81" s="1"/>
  <c r="AO27" i="81" s="1"/>
  <c r="K27" i="81"/>
  <c r="H27" i="81"/>
  <c r="F27" i="81"/>
  <c r="D27" i="81"/>
  <c r="B27" i="81"/>
  <c r="AN26" i="81"/>
  <c r="J26" i="81" s="1"/>
  <c r="S26" i="81" s="1"/>
  <c r="AO26" i="81" s="1"/>
  <c r="AD26" i="81"/>
  <c r="K26" i="81"/>
  <c r="H26" i="81"/>
  <c r="F26" i="81"/>
  <c r="D26" i="81"/>
  <c r="B26" i="81"/>
  <c r="AD25" i="81"/>
  <c r="AN25" i="81" s="1"/>
  <c r="J25" i="81" s="1"/>
  <c r="S25" i="81" s="1"/>
  <c r="AO25" i="81" s="1"/>
  <c r="K25" i="81"/>
  <c r="H25" i="81"/>
  <c r="F25" i="81"/>
  <c r="D25" i="81"/>
  <c r="B25" i="81"/>
  <c r="AN24" i="81"/>
  <c r="AD24" i="81"/>
  <c r="K24" i="81"/>
  <c r="J24" i="81"/>
  <c r="S24" i="81" s="1"/>
  <c r="AO24" i="81" s="1"/>
  <c r="H24" i="81"/>
  <c r="F24" i="81"/>
  <c r="D24" i="81"/>
  <c r="B24" i="81"/>
  <c r="AN23" i="81"/>
  <c r="J23" i="81" s="1"/>
  <c r="S23" i="81" s="1"/>
  <c r="AO23" i="81" s="1"/>
  <c r="K23" i="81"/>
  <c r="H23" i="81"/>
  <c r="F23" i="81"/>
  <c r="D23" i="81"/>
  <c r="B23" i="81"/>
  <c r="AN22" i="81"/>
  <c r="J22" i="81" s="1"/>
  <c r="S22" i="81" s="1"/>
  <c r="AO22" i="81" s="1"/>
  <c r="K22" i="81"/>
  <c r="H22" i="81"/>
  <c r="F22" i="81"/>
  <c r="D22" i="81"/>
  <c r="B22" i="81"/>
  <c r="AN21" i="81"/>
  <c r="K21" i="81"/>
  <c r="H21" i="81"/>
  <c r="F21" i="81"/>
  <c r="D21" i="81"/>
  <c r="B21" i="81"/>
  <c r="AN20" i="81"/>
  <c r="K20" i="81"/>
  <c r="J20" i="81"/>
  <c r="S20" i="81" s="1"/>
  <c r="AO20" i="81" s="1"/>
  <c r="H20" i="81"/>
  <c r="F20" i="81"/>
  <c r="D20" i="81"/>
  <c r="B20" i="81"/>
  <c r="AN19" i="81"/>
  <c r="J19" i="81" s="1"/>
  <c r="S19" i="81" s="1"/>
  <c r="K19" i="81"/>
  <c r="H19" i="81"/>
  <c r="F19" i="81"/>
  <c r="D19" i="81"/>
  <c r="B19" i="81"/>
  <c r="AM15" i="81"/>
  <c r="P15" i="81" s="1"/>
  <c r="R15" i="81" s="1"/>
  <c r="S15" i="81" s="1"/>
  <c r="AO15" i="81" s="1"/>
  <c r="AJ15" i="81"/>
  <c r="AI15" i="81"/>
  <c r="AF15" i="81"/>
  <c r="AN15" i="81" s="1"/>
  <c r="M15" i="81"/>
  <c r="N15" i="81" s="1"/>
  <c r="L15" i="81"/>
  <c r="K15" i="81"/>
  <c r="J15" i="81"/>
  <c r="I15" i="81"/>
  <c r="H15" i="81"/>
  <c r="G15" i="81"/>
  <c r="F15" i="81"/>
  <c r="E15" i="81"/>
  <c r="D15" i="81"/>
  <c r="C15" i="81"/>
  <c r="B15" i="81"/>
  <c r="AM14" i="81"/>
  <c r="AI14" i="81"/>
  <c r="AJ14" i="81" s="1"/>
  <c r="AF14" i="81" s="1"/>
  <c r="AN14" i="81" s="1"/>
  <c r="P14" i="81"/>
  <c r="R14" i="81" s="1"/>
  <c r="S14" i="81" s="1"/>
  <c r="AO14" i="81" s="1"/>
  <c r="M14" i="81"/>
  <c r="L14" i="81"/>
  <c r="N14" i="81" s="1"/>
  <c r="K14" i="81"/>
  <c r="J14" i="81"/>
  <c r="I14" i="81"/>
  <c r="H14" i="81"/>
  <c r="G14" i="81"/>
  <c r="F14" i="81"/>
  <c r="E14" i="81"/>
  <c r="D14" i="81"/>
  <c r="C14" i="81"/>
  <c r="B14" i="81"/>
  <c r="AM13" i="81"/>
  <c r="AI13" i="81"/>
  <c r="AJ13" i="81" s="1"/>
  <c r="AF13" i="81" s="1"/>
  <c r="AN13" i="81" s="1"/>
  <c r="P13" i="81"/>
  <c r="R13" i="81" s="1"/>
  <c r="M13" i="81"/>
  <c r="L13" i="81"/>
  <c r="N13" i="81" s="1"/>
  <c r="K13" i="81"/>
  <c r="J13" i="81"/>
  <c r="I13" i="81"/>
  <c r="H13" i="81"/>
  <c r="G13" i="81"/>
  <c r="F13" i="81"/>
  <c r="E13" i="81"/>
  <c r="D13" i="81"/>
  <c r="C13" i="81"/>
  <c r="B13" i="81"/>
  <c r="AM12" i="81"/>
  <c r="P12" i="81" s="1"/>
  <c r="R12" i="81" s="1"/>
  <c r="S12" i="81" s="1"/>
  <c r="AI12" i="81"/>
  <c r="AJ12" i="81" s="1"/>
  <c r="AF12" i="81" s="1"/>
  <c r="N12" i="81"/>
  <c r="O12" i="81" s="1"/>
  <c r="M12" i="81"/>
  <c r="L12" i="81"/>
  <c r="K12" i="81"/>
  <c r="J12" i="81"/>
  <c r="I12" i="81"/>
  <c r="H12" i="81"/>
  <c r="G12" i="81"/>
  <c r="F12" i="81"/>
  <c r="E12" i="81"/>
  <c r="D12" i="81"/>
  <c r="C12" i="81"/>
  <c r="B12" i="81"/>
  <c r="AM11" i="81"/>
  <c r="P11" i="81" s="1"/>
  <c r="R11" i="81" s="1"/>
  <c r="S11" i="81" s="1"/>
  <c r="AJ11" i="81"/>
  <c r="AF11" i="81" s="1"/>
  <c r="AI11" i="81"/>
  <c r="M11" i="81"/>
  <c r="N11" i="81" s="1"/>
  <c r="O11" i="81" s="1"/>
  <c r="L11" i="81"/>
  <c r="K11" i="81"/>
  <c r="J11" i="81"/>
  <c r="I11" i="81"/>
  <c r="H11" i="81"/>
  <c r="G11" i="81"/>
  <c r="F11" i="81"/>
  <c r="E11" i="81"/>
  <c r="D11" i="81"/>
  <c r="C11" i="81"/>
  <c r="B11" i="81"/>
  <c r="AG9" i="81"/>
  <c r="H7" i="81"/>
  <c r="C7" i="81"/>
  <c r="H6" i="81"/>
  <c r="C6" i="81"/>
  <c r="H5" i="81"/>
  <c r="C5" i="81"/>
  <c r="H4" i="81"/>
  <c r="C4" i="81"/>
  <c r="H3" i="81"/>
  <c r="C3" i="81"/>
  <c r="H2" i="81"/>
  <c r="C2" i="81"/>
  <c r="A1" i="81"/>
  <c r="AN75" i="80"/>
  <c r="S68" i="80"/>
  <c r="S67" i="80"/>
  <c r="AD66" i="80"/>
  <c r="AN66" i="80" s="1"/>
  <c r="S66" i="80"/>
  <c r="AN65" i="80"/>
  <c r="S65" i="80"/>
  <c r="AO65" i="80" s="1"/>
  <c r="J65" i="80"/>
  <c r="N62" i="80"/>
  <c r="L62" i="80"/>
  <c r="AN61" i="80"/>
  <c r="J61" i="80" s="1"/>
  <c r="S61" i="80" s="1"/>
  <c r="AO61" i="80" s="1"/>
  <c r="K61" i="80"/>
  <c r="H61" i="80"/>
  <c r="F61" i="80"/>
  <c r="D61" i="80"/>
  <c r="B61" i="80"/>
  <c r="AN60" i="80"/>
  <c r="S60" i="80"/>
  <c r="AO60" i="80" s="1"/>
  <c r="K60" i="80"/>
  <c r="J60" i="80"/>
  <c r="H60" i="80"/>
  <c r="F60" i="80"/>
  <c r="D60" i="80"/>
  <c r="B60" i="80"/>
  <c r="AN59" i="80"/>
  <c r="J59" i="80" s="1"/>
  <c r="S59" i="80" s="1"/>
  <c r="AO59" i="80" s="1"/>
  <c r="K59" i="80"/>
  <c r="H59" i="80"/>
  <c r="F59" i="80"/>
  <c r="D59" i="80"/>
  <c r="B59" i="80"/>
  <c r="AO58" i="80"/>
  <c r="AN58" i="80"/>
  <c r="S58" i="80"/>
  <c r="K58" i="80"/>
  <c r="J58" i="80"/>
  <c r="H58" i="80"/>
  <c r="F58" i="80"/>
  <c r="D58" i="80"/>
  <c r="B58" i="80"/>
  <c r="AN57" i="80"/>
  <c r="K57" i="80"/>
  <c r="J57" i="80"/>
  <c r="S57" i="80" s="1"/>
  <c r="AO57" i="80" s="1"/>
  <c r="H57" i="80"/>
  <c r="F57" i="80"/>
  <c r="D57" i="80"/>
  <c r="B57" i="80"/>
  <c r="AN56" i="80"/>
  <c r="J56" i="80" s="1"/>
  <c r="S56" i="80" s="1"/>
  <c r="AO56" i="80" s="1"/>
  <c r="K56" i="80"/>
  <c r="H56" i="80"/>
  <c r="F56" i="80"/>
  <c r="D56" i="80"/>
  <c r="B56" i="80"/>
  <c r="AN55" i="80"/>
  <c r="S55" i="80"/>
  <c r="AO55" i="80" s="1"/>
  <c r="K55" i="80"/>
  <c r="J55" i="80"/>
  <c r="H55" i="80"/>
  <c r="F55" i="80"/>
  <c r="D55" i="80"/>
  <c r="B55" i="80"/>
  <c r="AN54" i="80"/>
  <c r="AN62" i="80" s="1"/>
  <c r="K54" i="80"/>
  <c r="J54" i="80"/>
  <c r="S54" i="80" s="1"/>
  <c r="H54" i="80"/>
  <c r="F54" i="80"/>
  <c r="D54" i="80"/>
  <c r="B54" i="80"/>
  <c r="AN50" i="80"/>
  <c r="J50" i="80" s="1"/>
  <c r="S50" i="80" s="1"/>
  <c r="AO50" i="80" s="1"/>
  <c r="K50" i="80"/>
  <c r="H50" i="80"/>
  <c r="F50" i="80"/>
  <c r="D50" i="80"/>
  <c r="B50" i="80"/>
  <c r="AN49" i="80"/>
  <c r="J49" i="80" s="1"/>
  <c r="S49" i="80" s="1"/>
  <c r="AO49" i="80" s="1"/>
  <c r="K49" i="80"/>
  <c r="H49" i="80"/>
  <c r="F49" i="80"/>
  <c r="D49" i="80"/>
  <c r="B49" i="80"/>
  <c r="AN48" i="80"/>
  <c r="J48" i="80" s="1"/>
  <c r="S48" i="80" s="1"/>
  <c r="AO48" i="80" s="1"/>
  <c r="K48" i="80"/>
  <c r="H48" i="80"/>
  <c r="F48" i="80"/>
  <c r="D48" i="80"/>
  <c r="B48" i="80"/>
  <c r="AN47" i="80"/>
  <c r="J47" i="80" s="1"/>
  <c r="S47" i="80" s="1"/>
  <c r="AO47" i="80" s="1"/>
  <c r="K47" i="80"/>
  <c r="H47" i="80"/>
  <c r="F47" i="80"/>
  <c r="D47" i="80"/>
  <c r="B47" i="80"/>
  <c r="AN46" i="80"/>
  <c r="J46" i="80" s="1"/>
  <c r="S46" i="80" s="1"/>
  <c r="AO46" i="80" s="1"/>
  <c r="K46" i="80"/>
  <c r="H46" i="80"/>
  <c r="F46" i="80"/>
  <c r="D46" i="80"/>
  <c r="B46" i="80"/>
  <c r="AN45" i="80"/>
  <c r="AH45" i="80"/>
  <c r="K45" i="80"/>
  <c r="J45" i="80"/>
  <c r="S45" i="80" s="1"/>
  <c r="AO45" i="80" s="1"/>
  <c r="H45" i="80"/>
  <c r="F45" i="80"/>
  <c r="D45" i="80"/>
  <c r="B45" i="80"/>
  <c r="AH44" i="80"/>
  <c r="AN44" i="80" s="1"/>
  <c r="J44" i="80" s="1"/>
  <c r="S44" i="80" s="1"/>
  <c r="AO44" i="80" s="1"/>
  <c r="K44" i="80"/>
  <c r="H44" i="80"/>
  <c r="F44" i="80"/>
  <c r="D44" i="80"/>
  <c r="B44" i="80"/>
  <c r="AH43" i="80"/>
  <c r="AN43" i="80" s="1"/>
  <c r="K43" i="80"/>
  <c r="H43" i="80"/>
  <c r="F43" i="80"/>
  <c r="D43" i="80"/>
  <c r="B43" i="80"/>
  <c r="AN39" i="80"/>
  <c r="J39" i="80" s="1"/>
  <c r="S39" i="80" s="1"/>
  <c r="AO39" i="80" s="1"/>
  <c r="AD39" i="80"/>
  <c r="K39" i="80"/>
  <c r="H39" i="80"/>
  <c r="F39" i="80"/>
  <c r="D39" i="80"/>
  <c r="B39" i="80"/>
  <c r="AN38" i="80"/>
  <c r="J38" i="80" s="1"/>
  <c r="S38" i="80" s="1"/>
  <c r="AO38" i="80" s="1"/>
  <c r="AD38" i="80"/>
  <c r="K38" i="80"/>
  <c r="H38" i="80"/>
  <c r="F38" i="80"/>
  <c r="D38" i="80"/>
  <c r="B38" i="80"/>
  <c r="AN37" i="80"/>
  <c r="S37" i="80"/>
  <c r="AO37" i="80" s="1"/>
  <c r="K37" i="80"/>
  <c r="J37" i="80"/>
  <c r="H37" i="80"/>
  <c r="F37" i="80"/>
  <c r="D37" i="80"/>
  <c r="B37" i="80"/>
  <c r="AN36" i="80"/>
  <c r="J36" i="80" s="1"/>
  <c r="S36" i="80" s="1"/>
  <c r="AO36" i="80" s="1"/>
  <c r="AD36" i="80"/>
  <c r="K36" i="80"/>
  <c r="H36" i="80"/>
  <c r="F36" i="80"/>
  <c r="D36" i="80"/>
  <c r="B36" i="80"/>
  <c r="AN35" i="80"/>
  <c r="K35" i="80"/>
  <c r="J35" i="80"/>
  <c r="S35" i="80" s="1"/>
  <c r="AO35" i="80" s="1"/>
  <c r="H35" i="80"/>
  <c r="F35" i="80"/>
  <c r="D35" i="80"/>
  <c r="B35" i="80"/>
  <c r="AN34" i="80"/>
  <c r="J34" i="80" s="1"/>
  <c r="S34" i="80" s="1"/>
  <c r="AO34" i="80" s="1"/>
  <c r="K34" i="80"/>
  <c r="H34" i="80"/>
  <c r="F34" i="80"/>
  <c r="D34" i="80"/>
  <c r="B34" i="80"/>
  <c r="AD33" i="80"/>
  <c r="AN33" i="80" s="1"/>
  <c r="J33" i="80" s="1"/>
  <c r="S33" i="80" s="1"/>
  <c r="AO33" i="80" s="1"/>
  <c r="K33" i="80"/>
  <c r="H33" i="80"/>
  <c r="F33" i="80"/>
  <c r="D33" i="80"/>
  <c r="B33" i="80"/>
  <c r="AD32" i="80"/>
  <c r="AN32" i="80" s="1"/>
  <c r="J32" i="80" s="1"/>
  <c r="S32" i="80" s="1"/>
  <c r="AO32" i="80" s="1"/>
  <c r="K32" i="80"/>
  <c r="H32" i="80"/>
  <c r="F32" i="80"/>
  <c r="D32" i="80"/>
  <c r="B32" i="80"/>
  <c r="AN31" i="80"/>
  <c r="J31" i="80" s="1"/>
  <c r="S31" i="80" s="1"/>
  <c r="AO31" i="80" s="1"/>
  <c r="AD31" i="80"/>
  <c r="K31" i="80"/>
  <c r="H31" i="80"/>
  <c r="F31" i="80"/>
  <c r="D31" i="80"/>
  <c r="B31" i="80"/>
  <c r="AN30" i="80"/>
  <c r="J30" i="80" s="1"/>
  <c r="S30" i="80" s="1"/>
  <c r="AO30" i="80" s="1"/>
  <c r="AD30" i="80"/>
  <c r="K30" i="80"/>
  <c r="H30" i="80"/>
  <c r="F30" i="80"/>
  <c r="D30" i="80"/>
  <c r="B30" i="80"/>
  <c r="AD29" i="80"/>
  <c r="AN29" i="80" s="1"/>
  <c r="J29" i="80" s="1"/>
  <c r="S29" i="80" s="1"/>
  <c r="AO29" i="80" s="1"/>
  <c r="K29" i="80"/>
  <c r="H29" i="80"/>
  <c r="F29" i="80"/>
  <c r="D29" i="80"/>
  <c r="B29" i="80"/>
  <c r="AD28" i="80"/>
  <c r="AN28" i="80" s="1"/>
  <c r="J28" i="80" s="1"/>
  <c r="S28" i="80" s="1"/>
  <c r="AO28" i="80" s="1"/>
  <c r="K28" i="80"/>
  <c r="H28" i="80"/>
  <c r="F28" i="80"/>
  <c r="D28" i="80"/>
  <c r="B28" i="80"/>
  <c r="AN27" i="80"/>
  <c r="J27" i="80" s="1"/>
  <c r="S27" i="80" s="1"/>
  <c r="AO27" i="80" s="1"/>
  <c r="AD27" i="80"/>
  <c r="K27" i="80"/>
  <c r="H27" i="80"/>
  <c r="F27" i="80"/>
  <c r="D27" i="80"/>
  <c r="B27" i="80"/>
  <c r="AN26" i="80"/>
  <c r="J26" i="80" s="1"/>
  <c r="S26" i="80" s="1"/>
  <c r="AO26" i="80" s="1"/>
  <c r="AD26" i="80"/>
  <c r="K26" i="80"/>
  <c r="H26" i="80"/>
  <c r="F26" i="80"/>
  <c r="D26" i="80"/>
  <c r="B26" i="80"/>
  <c r="AD25" i="80"/>
  <c r="AN25" i="80" s="1"/>
  <c r="J25" i="80" s="1"/>
  <c r="S25" i="80" s="1"/>
  <c r="AO25" i="80" s="1"/>
  <c r="K25" i="80"/>
  <c r="H25" i="80"/>
  <c r="F25" i="80"/>
  <c r="D25" i="80"/>
  <c r="B25" i="80"/>
  <c r="AD24" i="80"/>
  <c r="AN24" i="80" s="1"/>
  <c r="J24" i="80" s="1"/>
  <c r="S24" i="80" s="1"/>
  <c r="AO24" i="80" s="1"/>
  <c r="K24" i="80"/>
  <c r="H24" i="80"/>
  <c r="F24" i="80"/>
  <c r="D24" i="80"/>
  <c r="B24" i="80"/>
  <c r="AN23" i="80"/>
  <c r="J23" i="80" s="1"/>
  <c r="S23" i="80" s="1"/>
  <c r="AO23" i="80" s="1"/>
  <c r="K23" i="80"/>
  <c r="H23" i="80"/>
  <c r="F23" i="80"/>
  <c r="D23" i="80"/>
  <c r="B23" i="80"/>
  <c r="AO22" i="80"/>
  <c r="AN22" i="80"/>
  <c r="S22" i="80"/>
  <c r="K22" i="80"/>
  <c r="J22" i="80"/>
  <c r="H22" i="80"/>
  <c r="F22" i="80"/>
  <c r="D22" i="80"/>
  <c r="B22" i="80"/>
  <c r="AN21" i="80"/>
  <c r="J21" i="80" s="1"/>
  <c r="S21" i="80" s="1"/>
  <c r="AO21" i="80" s="1"/>
  <c r="K21" i="80"/>
  <c r="H21" i="80"/>
  <c r="F21" i="80"/>
  <c r="D21" i="80"/>
  <c r="B21" i="80"/>
  <c r="AN20" i="80"/>
  <c r="J20" i="80" s="1"/>
  <c r="S20" i="80" s="1"/>
  <c r="AO20" i="80" s="1"/>
  <c r="K20" i="80"/>
  <c r="H20" i="80"/>
  <c r="F20" i="80"/>
  <c r="D20" i="80"/>
  <c r="B20" i="80"/>
  <c r="AN19" i="80"/>
  <c r="S19" i="80"/>
  <c r="AO19" i="80" s="1"/>
  <c r="K19" i="80"/>
  <c r="J19" i="80"/>
  <c r="H19" i="80"/>
  <c r="F19" i="80"/>
  <c r="D19" i="80"/>
  <c r="B19" i="80"/>
  <c r="AM15" i="80"/>
  <c r="P15" i="80" s="1"/>
  <c r="R15" i="80" s="1"/>
  <c r="AI15" i="80"/>
  <c r="AJ15" i="80" s="1"/>
  <c r="AF15" i="80" s="1"/>
  <c r="AN15" i="80" s="1"/>
  <c r="N15" i="80"/>
  <c r="M15" i="80"/>
  <c r="L15" i="80"/>
  <c r="K15" i="80"/>
  <c r="S15" i="80" s="1"/>
  <c r="AO15" i="80" s="1"/>
  <c r="J15" i="80"/>
  <c r="O15" i="80" s="1"/>
  <c r="I15" i="80"/>
  <c r="H15" i="80"/>
  <c r="G15" i="80"/>
  <c r="F15" i="80"/>
  <c r="E15" i="80"/>
  <c r="D15" i="80"/>
  <c r="C15" i="80"/>
  <c r="B15" i="80"/>
  <c r="AM14" i="80"/>
  <c r="AJ14" i="80"/>
  <c r="AF14" i="80" s="1"/>
  <c r="AN14" i="80" s="1"/>
  <c r="AI14" i="80"/>
  <c r="P14" i="80"/>
  <c r="R14" i="80" s="1"/>
  <c r="S14" i="80" s="1"/>
  <c r="AO14" i="80" s="1"/>
  <c r="M14" i="80"/>
  <c r="L14" i="80"/>
  <c r="N14" i="80" s="1"/>
  <c r="K14" i="80"/>
  <c r="J14" i="80"/>
  <c r="I14" i="80"/>
  <c r="H14" i="80"/>
  <c r="G14" i="80"/>
  <c r="F14" i="80"/>
  <c r="E14" i="80"/>
  <c r="D14" i="80"/>
  <c r="C14" i="80"/>
  <c r="B14" i="80"/>
  <c r="AM13" i="80"/>
  <c r="P13" i="80" s="1"/>
  <c r="R13" i="80" s="1"/>
  <c r="S13" i="80" s="1"/>
  <c r="AI13" i="80"/>
  <c r="AJ13" i="80" s="1"/>
  <c r="AF13" i="80" s="1"/>
  <c r="AN13" i="80" s="1"/>
  <c r="M13" i="80"/>
  <c r="L13" i="80"/>
  <c r="N13" i="80" s="1"/>
  <c r="O13" i="80" s="1"/>
  <c r="K13" i="80"/>
  <c r="J13" i="80"/>
  <c r="I13" i="80"/>
  <c r="H13" i="80"/>
  <c r="G13" i="80"/>
  <c r="F13" i="80"/>
  <c r="E13" i="80"/>
  <c r="D13" i="80"/>
  <c r="C13" i="80"/>
  <c r="B13" i="80"/>
  <c r="AM12" i="80"/>
  <c r="AJ12" i="80"/>
  <c r="AF12" i="80" s="1"/>
  <c r="AN12" i="80" s="1"/>
  <c r="AI12" i="80"/>
  <c r="P12" i="80"/>
  <c r="R12" i="80" s="1"/>
  <c r="M12" i="80"/>
  <c r="N12" i="80" s="1"/>
  <c r="L12" i="80"/>
  <c r="K12" i="80"/>
  <c r="J12" i="80"/>
  <c r="I12" i="80"/>
  <c r="H12" i="80"/>
  <c r="G12" i="80"/>
  <c r="F12" i="80"/>
  <c r="E12" i="80"/>
  <c r="D12" i="80"/>
  <c r="C12" i="80"/>
  <c r="B12" i="80"/>
  <c r="AM11" i="80"/>
  <c r="AI11" i="80"/>
  <c r="AJ11" i="80" s="1"/>
  <c r="AF11" i="80" s="1"/>
  <c r="P11" i="80"/>
  <c r="R11" i="80" s="1"/>
  <c r="M11" i="80"/>
  <c r="L11" i="80"/>
  <c r="N11" i="80" s="1"/>
  <c r="K11" i="80"/>
  <c r="J11" i="80"/>
  <c r="I11" i="80"/>
  <c r="H11" i="80"/>
  <c r="G11" i="80"/>
  <c r="F11" i="80"/>
  <c r="E11" i="80"/>
  <c r="D11" i="80"/>
  <c r="C11" i="80"/>
  <c r="B11" i="80"/>
  <c r="AG9" i="80"/>
  <c r="H7" i="80"/>
  <c r="C7" i="80"/>
  <c r="H6" i="80"/>
  <c r="C6" i="80"/>
  <c r="H5" i="80"/>
  <c r="C5" i="80"/>
  <c r="H4" i="80"/>
  <c r="C4" i="80"/>
  <c r="H3" i="80"/>
  <c r="C3" i="80"/>
  <c r="H2" i="80"/>
  <c r="C2" i="80"/>
  <c r="A1" i="80"/>
  <c r="J65" i="74"/>
  <c r="AN75" i="79"/>
  <c r="S68" i="79"/>
  <c r="S67" i="79"/>
  <c r="AD66" i="79"/>
  <c r="AN66" i="79" s="1"/>
  <c r="S66" i="79"/>
  <c r="AN65" i="79"/>
  <c r="J65" i="79"/>
  <c r="S65" i="79" s="1"/>
  <c r="N62" i="79"/>
  <c r="L62" i="79"/>
  <c r="AN61" i="79"/>
  <c r="J61" i="79" s="1"/>
  <c r="S61" i="79" s="1"/>
  <c r="AO61" i="79" s="1"/>
  <c r="K61" i="79"/>
  <c r="H61" i="79"/>
  <c r="F61" i="79"/>
  <c r="D61" i="79"/>
  <c r="B61" i="79"/>
  <c r="AN60" i="79"/>
  <c r="K60" i="79"/>
  <c r="J60" i="79"/>
  <c r="S60" i="79" s="1"/>
  <c r="AO60" i="79" s="1"/>
  <c r="H60" i="79"/>
  <c r="F60" i="79"/>
  <c r="D60" i="79"/>
  <c r="B60" i="79"/>
  <c r="AN59" i="79"/>
  <c r="J59" i="79" s="1"/>
  <c r="S59" i="79" s="1"/>
  <c r="AO59" i="79" s="1"/>
  <c r="K59" i="79"/>
  <c r="H59" i="79"/>
  <c r="F59" i="79"/>
  <c r="D59" i="79"/>
  <c r="B59" i="79"/>
  <c r="AN58" i="79"/>
  <c r="S58" i="79"/>
  <c r="AO58" i="79" s="1"/>
  <c r="K58" i="79"/>
  <c r="J58" i="79"/>
  <c r="H58" i="79"/>
  <c r="F58" i="79"/>
  <c r="D58" i="79"/>
  <c r="B58" i="79"/>
  <c r="AN57" i="79"/>
  <c r="J57" i="79" s="1"/>
  <c r="S57" i="79" s="1"/>
  <c r="AO57" i="79" s="1"/>
  <c r="K57" i="79"/>
  <c r="H57" i="79"/>
  <c r="F57" i="79"/>
  <c r="D57" i="79"/>
  <c r="B57" i="79"/>
  <c r="AN56" i="79"/>
  <c r="K56" i="79"/>
  <c r="J56" i="79"/>
  <c r="S56" i="79" s="1"/>
  <c r="AO56" i="79" s="1"/>
  <c r="H56" i="79"/>
  <c r="F56" i="79"/>
  <c r="D56" i="79"/>
  <c r="B56" i="79"/>
  <c r="AN55" i="79"/>
  <c r="J55" i="79" s="1"/>
  <c r="S55" i="79" s="1"/>
  <c r="AO55" i="79" s="1"/>
  <c r="K55" i="79"/>
  <c r="H55" i="79"/>
  <c r="F55" i="79"/>
  <c r="D55" i="79"/>
  <c r="B55" i="79"/>
  <c r="AN54" i="79"/>
  <c r="AN62" i="79" s="1"/>
  <c r="S54" i="79"/>
  <c r="AO54" i="79" s="1"/>
  <c r="K54" i="79"/>
  <c r="J54" i="79"/>
  <c r="H54" i="79"/>
  <c r="F54" i="79"/>
  <c r="D54" i="79"/>
  <c r="B54" i="79"/>
  <c r="AN50" i="79"/>
  <c r="J50" i="79" s="1"/>
  <c r="S50" i="79" s="1"/>
  <c r="AO50" i="79" s="1"/>
  <c r="K50" i="79"/>
  <c r="H50" i="79"/>
  <c r="F50" i="79"/>
  <c r="D50" i="79"/>
  <c r="B50" i="79"/>
  <c r="AN49" i="79"/>
  <c r="K49" i="79"/>
  <c r="J49" i="79"/>
  <c r="S49" i="79" s="1"/>
  <c r="AO49" i="79" s="1"/>
  <c r="H49" i="79"/>
  <c r="F49" i="79"/>
  <c r="D49" i="79"/>
  <c r="B49" i="79"/>
  <c r="AN48" i="79"/>
  <c r="J48" i="79" s="1"/>
  <c r="S48" i="79" s="1"/>
  <c r="AO48" i="79" s="1"/>
  <c r="K48" i="79"/>
  <c r="H48" i="79"/>
  <c r="F48" i="79"/>
  <c r="D48" i="79"/>
  <c r="B48" i="79"/>
  <c r="AN47" i="79"/>
  <c r="K47" i="79"/>
  <c r="J47" i="79"/>
  <c r="S47" i="79" s="1"/>
  <c r="AO47" i="79" s="1"/>
  <c r="H47" i="79"/>
  <c r="F47" i="79"/>
  <c r="D47" i="79"/>
  <c r="B47" i="79"/>
  <c r="AN46" i="79"/>
  <c r="J46" i="79" s="1"/>
  <c r="S46" i="79" s="1"/>
  <c r="AO46" i="79" s="1"/>
  <c r="K46" i="79"/>
  <c r="H46" i="79"/>
  <c r="F46" i="79"/>
  <c r="D46" i="79"/>
  <c r="B46" i="79"/>
  <c r="AN45" i="79"/>
  <c r="AH45" i="79"/>
  <c r="K45" i="79"/>
  <c r="J45" i="79"/>
  <c r="S45" i="79" s="1"/>
  <c r="AO45" i="79" s="1"/>
  <c r="H45" i="79"/>
  <c r="F45" i="79"/>
  <c r="D45" i="79"/>
  <c r="B45" i="79"/>
  <c r="AH44" i="79"/>
  <c r="AN44" i="79" s="1"/>
  <c r="J44" i="79" s="1"/>
  <c r="S44" i="79" s="1"/>
  <c r="AO44" i="79" s="1"/>
  <c r="K44" i="79"/>
  <c r="H44" i="79"/>
  <c r="F44" i="79"/>
  <c r="D44" i="79"/>
  <c r="B44" i="79"/>
  <c r="AH43" i="79"/>
  <c r="AN43" i="79"/>
  <c r="K43" i="79"/>
  <c r="H43" i="79"/>
  <c r="F43" i="79"/>
  <c r="D43" i="79"/>
  <c r="B43" i="79"/>
  <c r="AD39" i="79"/>
  <c r="AN39" i="79" s="1"/>
  <c r="J39" i="79" s="1"/>
  <c r="S39" i="79" s="1"/>
  <c r="AO39" i="79" s="1"/>
  <c r="K39" i="79"/>
  <c r="H39" i="79"/>
  <c r="F39" i="79"/>
  <c r="D39" i="79"/>
  <c r="B39" i="79"/>
  <c r="AD38" i="79"/>
  <c r="AN38" i="79" s="1"/>
  <c r="J38" i="79" s="1"/>
  <c r="S38" i="79" s="1"/>
  <c r="AO38" i="79" s="1"/>
  <c r="K38" i="79"/>
  <c r="H38" i="79"/>
  <c r="F38" i="79"/>
  <c r="D38" i="79"/>
  <c r="B38" i="79"/>
  <c r="AN37" i="79"/>
  <c r="K37" i="79"/>
  <c r="J37" i="79"/>
  <c r="S37" i="79" s="1"/>
  <c r="AO37" i="79" s="1"/>
  <c r="H37" i="79"/>
  <c r="F37" i="79"/>
  <c r="D37" i="79"/>
  <c r="B37" i="79"/>
  <c r="AN36" i="79"/>
  <c r="AD36" i="79"/>
  <c r="S36" i="79"/>
  <c r="AO36" i="79" s="1"/>
  <c r="K36" i="79"/>
  <c r="J36" i="79"/>
  <c r="H36" i="79"/>
  <c r="F36" i="79"/>
  <c r="D36" i="79"/>
  <c r="B36" i="79"/>
  <c r="AN35" i="79"/>
  <c r="J35" i="79" s="1"/>
  <c r="S35" i="79" s="1"/>
  <c r="AO35" i="79" s="1"/>
  <c r="K35" i="79"/>
  <c r="H35" i="79"/>
  <c r="F35" i="79"/>
  <c r="D35" i="79"/>
  <c r="B35" i="79"/>
  <c r="AN34" i="79"/>
  <c r="K34" i="79"/>
  <c r="J34" i="79"/>
  <c r="S34" i="79" s="1"/>
  <c r="AO34" i="79" s="1"/>
  <c r="H34" i="79"/>
  <c r="F34" i="79"/>
  <c r="D34" i="79"/>
  <c r="B34" i="79"/>
  <c r="AN33" i="79"/>
  <c r="AD33" i="79"/>
  <c r="S33" i="79"/>
  <c r="AO33" i="79" s="1"/>
  <c r="K33" i="79"/>
  <c r="J33" i="79"/>
  <c r="H33" i="79"/>
  <c r="F33" i="79"/>
  <c r="D33" i="79"/>
  <c r="B33" i="79"/>
  <c r="AN32" i="79"/>
  <c r="J32" i="79" s="1"/>
  <c r="S32" i="79" s="1"/>
  <c r="AO32" i="79" s="1"/>
  <c r="AD32" i="79"/>
  <c r="K32" i="79"/>
  <c r="H32" i="79"/>
  <c r="F32" i="79"/>
  <c r="D32" i="79"/>
  <c r="B32" i="79"/>
  <c r="AN31" i="79"/>
  <c r="AD31" i="79"/>
  <c r="S31" i="79"/>
  <c r="AO31" i="79" s="1"/>
  <c r="K31" i="79"/>
  <c r="J31" i="79"/>
  <c r="H31" i="79"/>
  <c r="F31" i="79"/>
  <c r="D31" i="79"/>
  <c r="B31" i="79"/>
  <c r="AN30" i="79"/>
  <c r="J30" i="79" s="1"/>
  <c r="S30" i="79" s="1"/>
  <c r="AO30" i="79" s="1"/>
  <c r="AD30" i="79"/>
  <c r="K30" i="79"/>
  <c r="H30" i="79"/>
  <c r="F30" i="79"/>
  <c r="D30" i="79"/>
  <c r="B30" i="79"/>
  <c r="AN29" i="79"/>
  <c r="AD29" i="79"/>
  <c r="S29" i="79"/>
  <c r="AO29" i="79" s="1"/>
  <c r="K29" i="79"/>
  <c r="J29" i="79"/>
  <c r="H29" i="79"/>
  <c r="F29" i="79"/>
  <c r="D29" i="79"/>
  <c r="B29" i="79"/>
  <c r="AN28" i="79"/>
  <c r="J28" i="79" s="1"/>
  <c r="S28" i="79" s="1"/>
  <c r="AO28" i="79" s="1"/>
  <c r="AD28" i="79"/>
  <c r="K28" i="79"/>
  <c r="H28" i="79"/>
  <c r="F28" i="79"/>
  <c r="D28" i="79"/>
  <c r="B28" i="79"/>
  <c r="AN27" i="79"/>
  <c r="AD27" i="79"/>
  <c r="S27" i="79"/>
  <c r="AO27" i="79" s="1"/>
  <c r="K27" i="79"/>
  <c r="J27" i="79"/>
  <c r="H27" i="79"/>
  <c r="F27" i="79"/>
  <c r="D27" i="79"/>
  <c r="B27" i="79"/>
  <c r="AN26" i="79"/>
  <c r="J26" i="79" s="1"/>
  <c r="S26" i="79" s="1"/>
  <c r="AO26" i="79" s="1"/>
  <c r="AD26" i="79"/>
  <c r="K26" i="79"/>
  <c r="H26" i="79"/>
  <c r="F26" i="79"/>
  <c r="D26" i="79"/>
  <c r="B26" i="79"/>
  <c r="AN25" i="79"/>
  <c r="AD25" i="79"/>
  <c r="S25" i="79"/>
  <c r="AO25" i="79" s="1"/>
  <c r="K25" i="79"/>
  <c r="J25" i="79"/>
  <c r="H25" i="79"/>
  <c r="F25" i="79"/>
  <c r="D25" i="79"/>
  <c r="B25" i="79"/>
  <c r="AN24" i="79"/>
  <c r="J24" i="79" s="1"/>
  <c r="S24" i="79" s="1"/>
  <c r="AO24" i="79" s="1"/>
  <c r="AD24" i="79"/>
  <c r="K24" i="79"/>
  <c r="H24" i="79"/>
  <c r="F24" i="79"/>
  <c r="D24" i="79"/>
  <c r="B24" i="79"/>
  <c r="AN23" i="79"/>
  <c r="J23" i="79" s="1"/>
  <c r="S23" i="79" s="1"/>
  <c r="AO23" i="79" s="1"/>
  <c r="K23" i="79"/>
  <c r="H23" i="79"/>
  <c r="F23" i="79"/>
  <c r="D23" i="79"/>
  <c r="B23" i="79"/>
  <c r="AN22" i="79"/>
  <c r="S22" i="79"/>
  <c r="AO22" i="79" s="1"/>
  <c r="K22" i="79"/>
  <c r="J22" i="79"/>
  <c r="H22" i="79"/>
  <c r="F22" i="79"/>
  <c r="D22" i="79"/>
  <c r="B22" i="79"/>
  <c r="AN21" i="79"/>
  <c r="J21" i="79" s="1"/>
  <c r="S21" i="79" s="1"/>
  <c r="AO21" i="79" s="1"/>
  <c r="K21" i="79"/>
  <c r="H21" i="79"/>
  <c r="F21" i="79"/>
  <c r="D21" i="79"/>
  <c r="B21" i="79"/>
  <c r="AN20" i="79"/>
  <c r="K20" i="79"/>
  <c r="J20" i="79"/>
  <c r="S20" i="79" s="1"/>
  <c r="AO20" i="79" s="1"/>
  <c r="H20" i="79"/>
  <c r="F20" i="79"/>
  <c r="D20" i="79"/>
  <c r="B20" i="79"/>
  <c r="AN19" i="79"/>
  <c r="J19" i="79" s="1"/>
  <c r="S19" i="79" s="1"/>
  <c r="K19" i="79"/>
  <c r="H19" i="79"/>
  <c r="F19" i="79"/>
  <c r="D19" i="79"/>
  <c r="B19" i="79"/>
  <c r="AM15" i="79"/>
  <c r="AJ15" i="79"/>
  <c r="AF15" i="79" s="1"/>
  <c r="AN15" i="79" s="1"/>
  <c r="AI15" i="79"/>
  <c r="R15" i="79"/>
  <c r="P15" i="79"/>
  <c r="M15" i="79"/>
  <c r="L15" i="79"/>
  <c r="N15" i="79" s="1"/>
  <c r="O15" i="79" s="1"/>
  <c r="K15" i="79"/>
  <c r="S15" i="79" s="1"/>
  <c r="AO15" i="79" s="1"/>
  <c r="J15" i="79"/>
  <c r="I15" i="79"/>
  <c r="H15" i="79"/>
  <c r="G15" i="79"/>
  <c r="F15" i="79"/>
  <c r="E15" i="79"/>
  <c r="D15" i="79"/>
  <c r="C15" i="79"/>
  <c r="B15" i="79"/>
  <c r="AM14" i="79"/>
  <c r="AI14" i="79"/>
  <c r="AJ14" i="79" s="1"/>
  <c r="AF14" i="79" s="1"/>
  <c r="AN14" i="79" s="1"/>
  <c r="P14" i="79"/>
  <c r="R14" i="79" s="1"/>
  <c r="S14" i="79" s="1"/>
  <c r="AO14" i="79" s="1"/>
  <c r="M14" i="79"/>
  <c r="L14" i="79"/>
  <c r="N14" i="79" s="1"/>
  <c r="K14" i="79"/>
  <c r="J14" i="79"/>
  <c r="I14" i="79"/>
  <c r="H14" i="79"/>
  <c r="G14" i="79"/>
  <c r="F14" i="79"/>
  <c r="E14" i="79"/>
  <c r="D14" i="79"/>
  <c r="C14" i="79"/>
  <c r="B14" i="79"/>
  <c r="AM13" i="79"/>
  <c r="AJ13" i="79"/>
  <c r="AI13" i="79"/>
  <c r="AF13" i="79"/>
  <c r="AN13" i="79" s="1"/>
  <c r="R13" i="79"/>
  <c r="P13" i="79"/>
  <c r="M13" i="79"/>
  <c r="L13" i="79"/>
  <c r="N13" i="79" s="1"/>
  <c r="O13" i="79" s="1"/>
  <c r="K13" i="79"/>
  <c r="S13" i="79" s="1"/>
  <c r="AO13" i="79" s="1"/>
  <c r="J13" i="79"/>
  <c r="I13" i="79"/>
  <c r="H13" i="79"/>
  <c r="G13" i="79"/>
  <c r="F13" i="79"/>
  <c r="E13" i="79"/>
  <c r="D13" i="79"/>
  <c r="C13" i="79"/>
  <c r="B13" i="79"/>
  <c r="AM12" i="79"/>
  <c r="P12" i="79" s="1"/>
  <c r="R12" i="79" s="1"/>
  <c r="S12" i="79" s="1"/>
  <c r="AI12" i="79"/>
  <c r="AJ12" i="79" s="1"/>
  <c r="AF12" i="79" s="1"/>
  <c r="N12" i="79"/>
  <c r="M12" i="79"/>
  <c r="L12" i="79"/>
  <c r="K12" i="79"/>
  <c r="J12" i="79"/>
  <c r="I12" i="79"/>
  <c r="H12" i="79"/>
  <c r="G12" i="79"/>
  <c r="F12" i="79"/>
  <c r="E12" i="79"/>
  <c r="D12" i="79"/>
  <c r="C12" i="79"/>
  <c r="B12" i="79"/>
  <c r="AM11" i="79"/>
  <c r="AJ11" i="79"/>
  <c r="AI11" i="79"/>
  <c r="P11" i="79"/>
  <c r="R11" i="79" s="1"/>
  <c r="M11" i="79"/>
  <c r="L11" i="79"/>
  <c r="N11" i="79" s="1"/>
  <c r="K11" i="79"/>
  <c r="J11" i="79"/>
  <c r="I11" i="79"/>
  <c r="H11" i="79"/>
  <c r="G11" i="79"/>
  <c r="F11" i="79"/>
  <c r="E11" i="79"/>
  <c r="D11" i="79"/>
  <c r="C11" i="79"/>
  <c r="B11" i="79"/>
  <c r="AG9" i="79"/>
  <c r="H7" i="79"/>
  <c r="C7" i="79"/>
  <c r="H6" i="79"/>
  <c r="C6" i="79"/>
  <c r="H5" i="79"/>
  <c r="C5" i="79"/>
  <c r="H4" i="79"/>
  <c r="C4" i="79"/>
  <c r="H3" i="79"/>
  <c r="C3" i="79"/>
  <c r="H2" i="79"/>
  <c r="C2" i="79"/>
  <c r="A1" i="79"/>
  <c r="AN75" i="78"/>
  <c r="S68" i="78"/>
  <c r="S67" i="78"/>
  <c r="AD66" i="78"/>
  <c r="AN66" i="78" s="1"/>
  <c r="S66" i="78"/>
  <c r="AN65" i="78"/>
  <c r="J65" i="78" s="1"/>
  <c r="S65" i="78" s="1"/>
  <c r="N62" i="78"/>
  <c r="L62" i="78"/>
  <c r="AN61" i="78"/>
  <c r="J61" i="78" s="1"/>
  <c r="S61" i="78" s="1"/>
  <c r="AO61" i="78" s="1"/>
  <c r="K61" i="78"/>
  <c r="H61" i="78"/>
  <c r="F61" i="78"/>
  <c r="D61" i="78"/>
  <c r="B61" i="78"/>
  <c r="AN60" i="78"/>
  <c r="K60" i="78"/>
  <c r="J60" i="78"/>
  <c r="S60" i="78" s="1"/>
  <c r="AO60" i="78" s="1"/>
  <c r="H60" i="78"/>
  <c r="F60" i="78"/>
  <c r="D60" i="78"/>
  <c r="B60" i="78"/>
  <c r="AN59" i="78"/>
  <c r="S59" i="78"/>
  <c r="AO59" i="78" s="1"/>
  <c r="K59" i="78"/>
  <c r="J59" i="78"/>
  <c r="H59" i="78"/>
  <c r="F59" i="78"/>
  <c r="D59" i="78"/>
  <c r="B59" i="78"/>
  <c r="AN58" i="78"/>
  <c r="J58" i="78" s="1"/>
  <c r="S58" i="78" s="1"/>
  <c r="AO58" i="78" s="1"/>
  <c r="K58" i="78"/>
  <c r="H58" i="78"/>
  <c r="F58" i="78"/>
  <c r="D58" i="78"/>
  <c r="B58" i="78"/>
  <c r="AN57" i="78"/>
  <c r="J57" i="78" s="1"/>
  <c r="S57" i="78" s="1"/>
  <c r="AO57" i="78" s="1"/>
  <c r="K57" i="78"/>
  <c r="H57" i="78"/>
  <c r="F57" i="78"/>
  <c r="D57" i="78"/>
  <c r="B57" i="78"/>
  <c r="AN56" i="78"/>
  <c r="K56" i="78"/>
  <c r="J56" i="78"/>
  <c r="S56" i="78" s="1"/>
  <c r="AO56" i="78" s="1"/>
  <c r="H56" i="78"/>
  <c r="F56" i="78"/>
  <c r="D56" i="78"/>
  <c r="B56" i="78"/>
  <c r="AN55" i="78"/>
  <c r="S55" i="78"/>
  <c r="AO55" i="78" s="1"/>
  <c r="K55" i="78"/>
  <c r="J55" i="78"/>
  <c r="H55" i="78"/>
  <c r="F55" i="78"/>
  <c r="D55" i="78"/>
  <c r="B55" i="78"/>
  <c r="AN54" i="78"/>
  <c r="J54" i="78" s="1"/>
  <c r="S54" i="78" s="1"/>
  <c r="K54" i="78"/>
  <c r="H54" i="78"/>
  <c r="F54" i="78"/>
  <c r="D54" i="78"/>
  <c r="B54" i="78"/>
  <c r="AN50" i="78"/>
  <c r="J50" i="78" s="1"/>
  <c r="S50" i="78" s="1"/>
  <c r="AO50" i="78" s="1"/>
  <c r="K50" i="78"/>
  <c r="H50" i="78"/>
  <c r="F50" i="78"/>
  <c r="D50" i="78"/>
  <c r="B50" i="78"/>
  <c r="AN49" i="78"/>
  <c r="K49" i="78"/>
  <c r="J49" i="78"/>
  <c r="S49" i="78" s="1"/>
  <c r="AO49" i="78" s="1"/>
  <c r="H49" i="78"/>
  <c r="F49" i="78"/>
  <c r="D49" i="78"/>
  <c r="B49" i="78"/>
  <c r="AN48" i="78"/>
  <c r="K48" i="78"/>
  <c r="J48" i="78"/>
  <c r="S48" i="78" s="1"/>
  <c r="AO48" i="78" s="1"/>
  <c r="H48" i="78"/>
  <c r="F48" i="78"/>
  <c r="D48" i="78"/>
  <c r="B48" i="78"/>
  <c r="AN47" i="78"/>
  <c r="J47" i="78" s="1"/>
  <c r="S47" i="78" s="1"/>
  <c r="AO47" i="78" s="1"/>
  <c r="K47" i="78"/>
  <c r="H47" i="78"/>
  <c r="F47" i="78"/>
  <c r="D47" i="78"/>
  <c r="B47" i="78"/>
  <c r="AN46" i="78"/>
  <c r="J46" i="78" s="1"/>
  <c r="S46" i="78" s="1"/>
  <c r="AO46" i="78" s="1"/>
  <c r="K46" i="78"/>
  <c r="H46" i="78"/>
  <c r="F46" i="78"/>
  <c r="D46" i="78"/>
  <c r="B46" i="78"/>
  <c r="AN45" i="78"/>
  <c r="AH45" i="78"/>
  <c r="K45" i="78"/>
  <c r="J45" i="78"/>
  <c r="S45" i="78" s="1"/>
  <c r="AO45" i="78" s="1"/>
  <c r="H45" i="78"/>
  <c r="F45" i="78"/>
  <c r="D45" i="78"/>
  <c r="B45" i="78"/>
  <c r="AH44" i="78"/>
  <c r="AN44" i="78" s="1"/>
  <c r="J44" i="78" s="1"/>
  <c r="S44" i="78" s="1"/>
  <c r="AO44" i="78" s="1"/>
  <c r="K44" i="78"/>
  <c r="H44" i="78"/>
  <c r="F44" i="78"/>
  <c r="D44" i="78"/>
  <c r="B44" i="78"/>
  <c r="AH43" i="78"/>
  <c r="AN43" i="78"/>
  <c r="K43" i="78"/>
  <c r="H43" i="78"/>
  <c r="F43" i="78"/>
  <c r="D43" i="78"/>
  <c r="B43" i="78"/>
  <c r="AO39" i="78"/>
  <c r="AN39" i="78"/>
  <c r="AD39" i="78"/>
  <c r="S39" i="78"/>
  <c r="K39" i="78"/>
  <c r="J39" i="78"/>
  <c r="H39" i="78"/>
  <c r="F39" i="78"/>
  <c r="D39" i="78"/>
  <c r="B39" i="78"/>
  <c r="AD38" i="78"/>
  <c r="AN38" i="78" s="1"/>
  <c r="J38" i="78" s="1"/>
  <c r="S38" i="78" s="1"/>
  <c r="AO38" i="78" s="1"/>
  <c r="K38" i="78"/>
  <c r="H38" i="78"/>
  <c r="F38" i="78"/>
  <c r="D38" i="78"/>
  <c r="B38" i="78"/>
  <c r="AN37" i="78"/>
  <c r="K37" i="78"/>
  <c r="J37" i="78"/>
  <c r="S37" i="78" s="1"/>
  <c r="AO37" i="78" s="1"/>
  <c r="H37" i="78"/>
  <c r="F37" i="78"/>
  <c r="D37" i="78"/>
  <c r="B37" i="78"/>
  <c r="AD36" i="78"/>
  <c r="AN36" i="78" s="1"/>
  <c r="J36" i="78" s="1"/>
  <c r="S36" i="78" s="1"/>
  <c r="AO36" i="78" s="1"/>
  <c r="K36" i="78"/>
  <c r="H36" i="78"/>
  <c r="F36" i="78"/>
  <c r="D36" i="78"/>
  <c r="B36" i="78"/>
  <c r="AN35" i="78"/>
  <c r="J35" i="78" s="1"/>
  <c r="S35" i="78" s="1"/>
  <c r="AO35" i="78" s="1"/>
  <c r="K35" i="78"/>
  <c r="H35" i="78"/>
  <c r="F35" i="78"/>
  <c r="D35" i="78"/>
  <c r="B35" i="78"/>
  <c r="AN34" i="78"/>
  <c r="K34" i="78"/>
  <c r="J34" i="78"/>
  <c r="S34" i="78" s="1"/>
  <c r="AO34" i="78" s="1"/>
  <c r="H34" i="78"/>
  <c r="F34" i="78"/>
  <c r="D34" i="78"/>
  <c r="B34" i="78"/>
  <c r="AD33" i="78"/>
  <c r="AN33" i="78" s="1"/>
  <c r="J33" i="78" s="1"/>
  <c r="S33" i="78" s="1"/>
  <c r="AO33" i="78" s="1"/>
  <c r="K33" i="78"/>
  <c r="H33" i="78"/>
  <c r="F33" i="78"/>
  <c r="D33" i="78"/>
  <c r="B33" i="78"/>
  <c r="AN32" i="78"/>
  <c r="AD32" i="78"/>
  <c r="K32" i="78"/>
  <c r="J32" i="78"/>
  <c r="S32" i="78" s="1"/>
  <c r="AO32" i="78" s="1"/>
  <c r="H32" i="78"/>
  <c r="F32" i="78"/>
  <c r="D32" i="78"/>
  <c r="B32" i="78"/>
  <c r="AD31" i="78"/>
  <c r="AN31" i="78" s="1"/>
  <c r="J31" i="78" s="1"/>
  <c r="S31" i="78" s="1"/>
  <c r="AO31" i="78" s="1"/>
  <c r="K31" i="78"/>
  <c r="H31" i="78"/>
  <c r="F31" i="78"/>
  <c r="D31" i="78"/>
  <c r="B31" i="78"/>
  <c r="AN30" i="78"/>
  <c r="J30" i="78" s="1"/>
  <c r="S30" i="78" s="1"/>
  <c r="AO30" i="78" s="1"/>
  <c r="AD30" i="78"/>
  <c r="K30" i="78"/>
  <c r="H30" i="78"/>
  <c r="F30" i="78"/>
  <c r="D30" i="78"/>
  <c r="B30" i="78"/>
  <c r="AD29" i="78"/>
  <c r="AN29" i="78" s="1"/>
  <c r="J29" i="78" s="1"/>
  <c r="S29" i="78"/>
  <c r="AO29" i="78" s="1"/>
  <c r="K29" i="78"/>
  <c r="H29" i="78"/>
  <c r="F29" i="78"/>
  <c r="D29" i="78"/>
  <c r="B29" i="78"/>
  <c r="AN28" i="78"/>
  <c r="AD28" i="78"/>
  <c r="K28" i="78"/>
  <c r="J28" i="78"/>
  <c r="S28" i="78" s="1"/>
  <c r="AO28" i="78" s="1"/>
  <c r="H28" i="78"/>
  <c r="F28" i="78"/>
  <c r="D28" i="78"/>
  <c r="B28" i="78"/>
  <c r="AD27" i="78"/>
  <c r="AN27" i="78" s="1"/>
  <c r="J27" i="78" s="1"/>
  <c r="S27" i="78"/>
  <c r="AO27" i="78" s="1"/>
  <c r="K27" i="78"/>
  <c r="H27" i="78"/>
  <c r="F27" i="78"/>
  <c r="D27" i="78"/>
  <c r="B27" i="78"/>
  <c r="AN26" i="78"/>
  <c r="J26" i="78" s="1"/>
  <c r="S26" i="78" s="1"/>
  <c r="AO26" i="78" s="1"/>
  <c r="AD26" i="78"/>
  <c r="K26" i="78"/>
  <c r="H26" i="78"/>
  <c r="F26" i="78"/>
  <c r="D26" i="78"/>
  <c r="B26" i="78"/>
  <c r="AD25" i="78"/>
  <c r="AN25" i="78" s="1"/>
  <c r="J25" i="78" s="1"/>
  <c r="S25" i="78" s="1"/>
  <c r="AO25" i="78" s="1"/>
  <c r="K25" i="78"/>
  <c r="H25" i="78"/>
  <c r="F25" i="78"/>
  <c r="D25" i="78"/>
  <c r="B25" i="78"/>
  <c r="AN24" i="78"/>
  <c r="J24" i="78" s="1"/>
  <c r="S24" i="78" s="1"/>
  <c r="AO24" i="78" s="1"/>
  <c r="AD24" i="78"/>
  <c r="K24" i="78"/>
  <c r="H24" i="78"/>
  <c r="F24" i="78"/>
  <c r="D24" i="78"/>
  <c r="B24" i="78"/>
  <c r="AN23" i="78"/>
  <c r="K23" i="78"/>
  <c r="J23" i="78"/>
  <c r="S23" i="78" s="1"/>
  <c r="AO23" i="78" s="1"/>
  <c r="H23" i="78"/>
  <c r="F23" i="78"/>
  <c r="D23" i="78"/>
  <c r="B23" i="78"/>
  <c r="AN22" i="78"/>
  <c r="J22" i="78" s="1"/>
  <c r="S22" i="78"/>
  <c r="AO22" i="78" s="1"/>
  <c r="K22" i="78"/>
  <c r="H22" i="78"/>
  <c r="F22" i="78"/>
  <c r="D22" i="78"/>
  <c r="B22" i="78"/>
  <c r="AN21" i="78"/>
  <c r="J21" i="78" s="1"/>
  <c r="S21" i="78" s="1"/>
  <c r="AO21" i="78" s="1"/>
  <c r="K21" i="78"/>
  <c r="H21" i="78"/>
  <c r="F21" i="78"/>
  <c r="D21" i="78"/>
  <c r="B21" i="78"/>
  <c r="AN20" i="78"/>
  <c r="J20" i="78" s="1"/>
  <c r="S20" i="78" s="1"/>
  <c r="AO20" i="78" s="1"/>
  <c r="K20" i="78"/>
  <c r="H20" i="78"/>
  <c r="F20" i="78"/>
  <c r="D20" i="78"/>
  <c r="B20" i="78"/>
  <c r="AN19" i="78"/>
  <c r="J19" i="78" s="1"/>
  <c r="S19" i="78" s="1"/>
  <c r="AO19" i="78" s="1"/>
  <c r="K19" i="78"/>
  <c r="H19" i="78"/>
  <c r="F19" i="78"/>
  <c r="D19" i="78"/>
  <c r="B19" i="78"/>
  <c r="AM15" i="78"/>
  <c r="P15" i="78" s="1"/>
  <c r="R15" i="78" s="1"/>
  <c r="S15" i="78" s="1"/>
  <c r="AO15" i="78" s="1"/>
  <c r="AJ15" i="78"/>
  <c r="AF15" i="78" s="1"/>
  <c r="AN15" i="78" s="1"/>
  <c r="AI15" i="78"/>
  <c r="M15" i="78"/>
  <c r="N15" i="78" s="1"/>
  <c r="L15" i="78"/>
  <c r="K15" i="78"/>
  <c r="J15" i="78"/>
  <c r="I15" i="78"/>
  <c r="H15" i="78"/>
  <c r="G15" i="78"/>
  <c r="F15" i="78"/>
  <c r="E15" i="78"/>
  <c r="D15" i="78"/>
  <c r="C15" i="78"/>
  <c r="B15" i="78"/>
  <c r="AM14" i="78"/>
  <c r="AI14" i="78"/>
  <c r="AJ14" i="78" s="1"/>
  <c r="AF14" i="78" s="1"/>
  <c r="AN14" i="78" s="1"/>
  <c r="P14" i="78"/>
  <c r="R14" i="78" s="1"/>
  <c r="M14" i="78"/>
  <c r="L14" i="78"/>
  <c r="N14" i="78" s="1"/>
  <c r="O14" i="78" s="1"/>
  <c r="K14" i="78"/>
  <c r="S14" i="78" s="1"/>
  <c r="AO14" i="78" s="1"/>
  <c r="J14" i="78"/>
  <c r="I14" i="78"/>
  <c r="H14" i="78"/>
  <c r="G14" i="78"/>
  <c r="F14" i="78"/>
  <c r="E14" i="78"/>
  <c r="D14" i="78"/>
  <c r="C14" i="78"/>
  <c r="B14" i="78"/>
  <c r="AM13" i="78"/>
  <c r="AI13" i="78"/>
  <c r="AJ13" i="78" s="1"/>
  <c r="AF13" i="78" s="1"/>
  <c r="AN13" i="78" s="1"/>
  <c r="P13" i="78"/>
  <c r="R13" i="78" s="1"/>
  <c r="O13" i="78"/>
  <c r="M13" i="78"/>
  <c r="L13" i="78"/>
  <c r="N13" i="78" s="1"/>
  <c r="K13" i="78"/>
  <c r="S13" i="78" s="1"/>
  <c r="J13" i="78"/>
  <c r="I13" i="78"/>
  <c r="H13" i="78"/>
  <c r="G13" i="78"/>
  <c r="F13" i="78"/>
  <c r="E13" i="78"/>
  <c r="D13" i="78"/>
  <c r="C13" i="78"/>
  <c r="B13" i="78"/>
  <c r="AM12" i="78"/>
  <c r="P12" i="78" s="1"/>
  <c r="R12" i="78" s="1"/>
  <c r="S12" i="78" s="1"/>
  <c r="AJ12" i="78"/>
  <c r="AI12" i="78"/>
  <c r="AF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12" i="78"/>
  <c r="AM11" i="78"/>
  <c r="P11" i="78" s="1"/>
  <c r="R11" i="78" s="1"/>
  <c r="S11" i="78" s="1"/>
  <c r="AJ11" i="78"/>
  <c r="AI11" i="78"/>
  <c r="M11" i="78"/>
  <c r="N11" i="78" s="1"/>
  <c r="L11" i="78"/>
  <c r="K11" i="78"/>
  <c r="J11" i="78"/>
  <c r="I11" i="78"/>
  <c r="H11" i="78"/>
  <c r="G11" i="78"/>
  <c r="F11" i="78"/>
  <c r="E11" i="78"/>
  <c r="D11" i="78"/>
  <c r="C11" i="78"/>
  <c r="B11" i="78"/>
  <c r="AG9" i="78"/>
  <c r="H7" i="78"/>
  <c r="C7" i="78"/>
  <c r="H6" i="78"/>
  <c r="C6" i="78"/>
  <c r="H5" i="78"/>
  <c r="C5" i="78"/>
  <c r="H4" i="78"/>
  <c r="C4" i="78"/>
  <c r="H3" i="78"/>
  <c r="C3" i="78"/>
  <c r="H2" i="78"/>
  <c r="C2" i="78"/>
  <c r="A1" i="78"/>
  <c r="AN75" i="77"/>
  <c r="S68" i="77"/>
  <c r="S67" i="77"/>
  <c r="AD66" i="77"/>
  <c r="AN66" i="77" s="1"/>
  <c r="S66" i="77"/>
  <c r="AN65" i="77"/>
  <c r="J65" i="77" s="1"/>
  <c r="S65" i="77" s="1"/>
  <c r="N62" i="77"/>
  <c r="L62" i="77"/>
  <c r="AN61" i="77"/>
  <c r="K61" i="77"/>
  <c r="J61" i="77"/>
  <c r="S61" i="77" s="1"/>
  <c r="AO61" i="77" s="1"/>
  <c r="H61" i="77"/>
  <c r="F61" i="77"/>
  <c r="D61" i="77"/>
  <c r="B61" i="77"/>
  <c r="AN60" i="77"/>
  <c r="J60" i="77" s="1"/>
  <c r="S60" i="77" s="1"/>
  <c r="AO60" i="77" s="1"/>
  <c r="K60" i="77"/>
  <c r="H60" i="77"/>
  <c r="F60" i="77"/>
  <c r="D60" i="77"/>
  <c r="B60" i="77"/>
  <c r="AN59" i="77"/>
  <c r="J59" i="77" s="1"/>
  <c r="S59" i="77" s="1"/>
  <c r="AO59" i="77" s="1"/>
  <c r="K59" i="77"/>
  <c r="H59" i="77"/>
  <c r="F59" i="77"/>
  <c r="D59" i="77"/>
  <c r="B59" i="77"/>
  <c r="AN58" i="77"/>
  <c r="J58" i="77" s="1"/>
  <c r="S58" i="77" s="1"/>
  <c r="AO58" i="77" s="1"/>
  <c r="K58" i="77"/>
  <c r="H58" i="77"/>
  <c r="F58" i="77"/>
  <c r="D58" i="77"/>
  <c r="B58" i="77"/>
  <c r="AN57" i="77"/>
  <c r="K57" i="77"/>
  <c r="J57" i="77"/>
  <c r="S57" i="77" s="1"/>
  <c r="AO57" i="77" s="1"/>
  <c r="H57" i="77"/>
  <c r="F57" i="77"/>
  <c r="D57" i="77"/>
  <c r="B57" i="77"/>
  <c r="AN56" i="77"/>
  <c r="K56" i="77"/>
  <c r="J56" i="77"/>
  <c r="S56" i="77" s="1"/>
  <c r="AO56" i="77" s="1"/>
  <c r="H56" i="77"/>
  <c r="F56" i="77"/>
  <c r="D56" i="77"/>
  <c r="B56" i="77"/>
  <c r="AN55" i="77"/>
  <c r="J55" i="77" s="1"/>
  <c r="S55" i="77"/>
  <c r="AO55" i="77" s="1"/>
  <c r="K55" i="77"/>
  <c r="H55" i="77"/>
  <c r="F55" i="77"/>
  <c r="D55" i="77"/>
  <c r="B55" i="77"/>
  <c r="AN54" i="77"/>
  <c r="K54" i="77"/>
  <c r="H54" i="77"/>
  <c r="F54" i="77"/>
  <c r="D54" i="77"/>
  <c r="B54" i="77"/>
  <c r="AN50" i="77"/>
  <c r="K50" i="77"/>
  <c r="J50" i="77"/>
  <c r="S50" i="77" s="1"/>
  <c r="AO50" i="77" s="1"/>
  <c r="H50" i="77"/>
  <c r="F50" i="77"/>
  <c r="D50" i="77"/>
  <c r="B50" i="77"/>
  <c r="AN49" i="77"/>
  <c r="K49" i="77"/>
  <c r="J49" i="77"/>
  <c r="S49" i="77" s="1"/>
  <c r="AO49" i="77" s="1"/>
  <c r="H49" i="77"/>
  <c r="F49" i="77"/>
  <c r="D49" i="77"/>
  <c r="B49" i="77"/>
  <c r="AN48" i="77"/>
  <c r="J48" i="77" s="1"/>
  <c r="S48" i="77" s="1"/>
  <c r="AO48" i="77" s="1"/>
  <c r="K48" i="77"/>
  <c r="H48" i="77"/>
  <c r="F48" i="77"/>
  <c r="D48" i="77"/>
  <c r="B48" i="77"/>
  <c r="AN47" i="77"/>
  <c r="J47" i="77" s="1"/>
  <c r="S47" i="77" s="1"/>
  <c r="AO47" i="77" s="1"/>
  <c r="K47" i="77"/>
  <c r="H47" i="77"/>
  <c r="F47" i="77"/>
  <c r="D47" i="77"/>
  <c r="B47" i="77"/>
  <c r="AN46" i="77"/>
  <c r="K46" i="77"/>
  <c r="J46" i="77"/>
  <c r="S46" i="77" s="1"/>
  <c r="AO46" i="77" s="1"/>
  <c r="H46" i="77"/>
  <c r="F46" i="77"/>
  <c r="D46" i="77"/>
  <c r="B46" i="77"/>
  <c r="AN45" i="77"/>
  <c r="AH45" i="77"/>
  <c r="K45" i="77"/>
  <c r="J45" i="77"/>
  <c r="S45" i="77" s="1"/>
  <c r="AO45" i="77" s="1"/>
  <c r="H45" i="77"/>
  <c r="F45" i="77"/>
  <c r="D45" i="77"/>
  <c r="B45" i="77"/>
  <c r="AH44" i="77"/>
  <c r="AN44" i="77"/>
  <c r="J44" i="77" s="1"/>
  <c r="S44" i="77" s="1"/>
  <c r="AO44" i="77" s="1"/>
  <c r="K44" i="77"/>
  <c r="H44" i="77"/>
  <c r="F44" i="77"/>
  <c r="D44" i="77"/>
  <c r="B44" i="77"/>
  <c r="AH43" i="77"/>
  <c r="AN43" i="77" s="1"/>
  <c r="J43" i="77" s="1"/>
  <c r="S43" i="77" s="1"/>
  <c r="K43" i="77"/>
  <c r="H43" i="77"/>
  <c r="F43" i="77"/>
  <c r="D43" i="77"/>
  <c r="B43" i="77"/>
  <c r="AD39" i="77"/>
  <c r="AN39" i="77" s="1"/>
  <c r="J39" i="77" s="1"/>
  <c r="S39" i="77"/>
  <c r="AO39" i="77" s="1"/>
  <c r="K39" i="77"/>
  <c r="H39" i="77"/>
  <c r="F39" i="77"/>
  <c r="D39" i="77"/>
  <c r="B39" i="77"/>
  <c r="AN38" i="77"/>
  <c r="J38" i="77" s="1"/>
  <c r="S38" i="77" s="1"/>
  <c r="AO38" i="77" s="1"/>
  <c r="AD38" i="77"/>
  <c r="K38" i="77"/>
  <c r="H38" i="77"/>
  <c r="F38" i="77"/>
  <c r="D38" i="77"/>
  <c r="B38" i="77"/>
  <c r="AN37" i="77"/>
  <c r="J37" i="77" s="1"/>
  <c r="S37" i="77" s="1"/>
  <c r="AO37" i="77" s="1"/>
  <c r="K37" i="77"/>
  <c r="H37" i="77"/>
  <c r="F37" i="77"/>
  <c r="D37" i="77"/>
  <c r="B37" i="77"/>
  <c r="AD36" i="77"/>
  <c r="AN36" i="77" s="1"/>
  <c r="J36" i="77" s="1"/>
  <c r="S36" i="77" s="1"/>
  <c r="AO36" i="77" s="1"/>
  <c r="K36" i="77"/>
  <c r="H36" i="77"/>
  <c r="F36" i="77"/>
  <c r="D36" i="77"/>
  <c r="B36" i="77"/>
  <c r="AN35" i="77"/>
  <c r="J35" i="77" s="1"/>
  <c r="S35" i="77" s="1"/>
  <c r="AO35" i="77" s="1"/>
  <c r="K35" i="77"/>
  <c r="H35" i="77"/>
  <c r="F35" i="77"/>
  <c r="D35" i="77"/>
  <c r="B35" i="77"/>
  <c r="AN34" i="77"/>
  <c r="J34" i="77" s="1"/>
  <c r="S34" i="77" s="1"/>
  <c r="AO34" i="77" s="1"/>
  <c r="K34" i="77"/>
  <c r="H34" i="77"/>
  <c r="F34" i="77"/>
  <c r="D34" i="77"/>
  <c r="B34" i="77"/>
  <c r="AD33" i="77"/>
  <c r="AN33" i="77" s="1"/>
  <c r="J33" i="77" s="1"/>
  <c r="S33" i="77" s="1"/>
  <c r="AO33" i="77" s="1"/>
  <c r="K33" i="77"/>
  <c r="H33" i="77"/>
  <c r="F33" i="77"/>
  <c r="D33" i="77"/>
  <c r="B33" i="77"/>
  <c r="AD32" i="77"/>
  <c r="AN32" i="77" s="1"/>
  <c r="J32" i="77" s="1"/>
  <c r="S32" i="77" s="1"/>
  <c r="AO32" i="77" s="1"/>
  <c r="K32" i="77"/>
  <c r="H32" i="77"/>
  <c r="F32" i="77"/>
  <c r="D32" i="77"/>
  <c r="B32" i="77"/>
  <c r="AD31" i="77"/>
  <c r="AN31" i="77" s="1"/>
  <c r="J31" i="77" s="1"/>
  <c r="S31" i="77" s="1"/>
  <c r="AO31" i="77" s="1"/>
  <c r="K31" i="77"/>
  <c r="H31" i="77"/>
  <c r="F31" i="77"/>
  <c r="D31" i="77"/>
  <c r="B31" i="77"/>
  <c r="AD30" i="77"/>
  <c r="AN30" i="77" s="1"/>
  <c r="J30" i="77" s="1"/>
  <c r="S30" i="77" s="1"/>
  <c r="AO30" i="77" s="1"/>
  <c r="K30" i="77"/>
  <c r="H30" i="77"/>
  <c r="F30" i="77"/>
  <c r="D30" i="77"/>
  <c r="B30" i="77"/>
  <c r="AD29" i="77"/>
  <c r="AN29" i="77" s="1"/>
  <c r="J29" i="77" s="1"/>
  <c r="S29" i="77" s="1"/>
  <c r="AO29" i="77" s="1"/>
  <c r="K29" i="77"/>
  <c r="H29" i="77"/>
  <c r="F29" i="77"/>
  <c r="D29" i="77"/>
  <c r="B29" i="77"/>
  <c r="AD28" i="77"/>
  <c r="AN28" i="77" s="1"/>
  <c r="J28" i="77" s="1"/>
  <c r="S28" i="77" s="1"/>
  <c r="AO28" i="77" s="1"/>
  <c r="K28" i="77"/>
  <c r="H28" i="77"/>
  <c r="F28" i="77"/>
  <c r="D28" i="77"/>
  <c r="B28" i="77"/>
  <c r="AD27" i="77"/>
  <c r="AN27" i="77" s="1"/>
  <c r="J27" i="77" s="1"/>
  <c r="S27" i="77" s="1"/>
  <c r="AO27" i="77" s="1"/>
  <c r="K27" i="77"/>
  <c r="H27" i="77"/>
  <c r="F27" i="77"/>
  <c r="D27" i="77"/>
  <c r="B27" i="77"/>
  <c r="AD26" i="77"/>
  <c r="AN26" i="77" s="1"/>
  <c r="J26" i="77" s="1"/>
  <c r="S26" i="77" s="1"/>
  <c r="AO26" i="77" s="1"/>
  <c r="K26" i="77"/>
  <c r="H26" i="77"/>
  <c r="F26" i="77"/>
  <c r="D26" i="77"/>
  <c r="B26" i="77"/>
  <c r="AD25" i="77"/>
  <c r="AN25" i="77" s="1"/>
  <c r="J25" i="77" s="1"/>
  <c r="S25" i="77" s="1"/>
  <c r="AO25" i="77" s="1"/>
  <c r="K25" i="77"/>
  <c r="H25" i="77"/>
  <c r="F25" i="77"/>
  <c r="D25" i="77"/>
  <c r="B25" i="77"/>
  <c r="AD24" i="77"/>
  <c r="AN24" i="77" s="1"/>
  <c r="J24" i="77" s="1"/>
  <c r="S24" i="77" s="1"/>
  <c r="AO24" i="77" s="1"/>
  <c r="K24" i="77"/>
  <c r="H24" i="77"/>
  <c r="F24" i="77"/>
  <c r="D24" i="77"/>
  <c r="B24" i="77"/>
  <c r="AN23" i="77"/>
  <c r="J23" i="77" s="1"/>
  <c r="S23" i="77" s="1"/>
  <c r="AO23" i="77" s="1"/>
  <c r="K23" i="77"/>
  <c r="H23" i="77"/>
  <c r="F23" i="77"/>
  <c r="D23" i="77"/>
  <c r="B23" i="77"/>
  <c r="AN22" i="77"/>
  <c r="J22" i="77" s="1"/>
  <c r="S22" i="77" s="1"/>
  <c r="AO22" i="77" s="1"/>
  <c r="K22" i="77"/>
  <c r="H22" i="77"/>
  <c r="F22" i="77"/>
  <c r="D22" i="77"/>
  <c r="B22" i="77"/>
  <c r="AN21" i="77"/>
  <c r="J21" i="77" s="1"/>
  <c r="S21" i="77" s="1"/>
  <c r="AO21" i="77" s="1"/>
  <c r="K21" i="77"/>
  <c r="H21" i="77"/>
  <c r="F21" i="77"/>
  <c r="D21" i="77"/>
  <c r="B21" i="77"/>
  <c r="AN20" i="77"/>
  <c r="J20" i="77" s="1"/>
  <c r="S20" i="77" s="1"/>
  <c r="AO20" i="77" s="1"/>
  <c r="K20" i="77"/>
  <c r="H20" i="77"/>
  <c r="F20" i="77"/>
  <c r="D20" i="77"/>
  <c r="B20" i="77"/>
  <c r="AN19" i="77"/>
  <c r="J19" i="77" s="1"/>
  <c r="S19" i="77" s="1"/>
  <c r="K19" i="77"/>
  <c r="H19" i="77"/>
  <c r="F19" i="77"/>
  <c r="D19" i="77"/>
  <c r="B19" i="77"/>
  <c r="AM15" i="77"/>
  <c r="P15" i="77" s="1"/>
  <c r="R15" i="77" s="1"/>
  <c r="AI15" i="77"/>
  <c r="AJ15" i="77" s="1"/>
  <c r="AF15" i="77" s="1"/>
  <c r="AN15" i="77" s="1"/>
  <c r="N15" i="77"/>
  <c r="M15" i="77"/>
  <c r="L15" i="77"/>
  <c r="K15" i="77"/>
  <c r="S15" i="77" s="1"/>
  <c r="J15" i="77"/>
  <c r="O15" i="77" s="1"/>
  <c r="I15" i="77"/>
  <c r="H15" i="77"/>
  <c r="G15" i="77"/>
  <c r="F15" i="77"/>
  <c r="E15" i="77"/>
  <c r="D15" i="77"/>
  <c r="C15" i="77"/>
  <c r="B15" i="77"/>
  <c r="AM14" i="77"/>
  <c r="P14" i="77" s="1"/>
  <c r="AJ14" i="77"/>
  <c r="AF14" i="77" s="1"/>
  <c r="AN14" i="77" s="1"/>
  <c r="AI14" i="77"/>
  <c r="R14" i="77"/>
  <c r="S14" i="77" s="1"/>
  <c r="AO14" i="77" s="1"/>
  <c r="M14" i="77"/>
  <c r="L14" i="77"/>
  <c r="K14" i="77"/>
  <c r="J14" i="77"/>
  <c r="I14" i="77"/>
  <c r="H14" i="77"/>
  <c r="G14" i="77"/>
  <c r="F14" i="77"/>
  <c r="E14" i="77"/>
  <c r="D14" i="77"/>
  <c r="C14" i="77"/>
  <c r="B14" i="77"/>
  <c r="AM13" i="77"/>
  <c r="P13" i="77" s="1"/>
  <c r="R13" i="77" s="1"/>
  <c r="AI13" i="77"/>
  <c r="AJ13" i="77" s="1"/>
  <c r="AF13" i="77" s="1"/>
  <c r="AN13" i="77" s="1"/>
  <c r="M13" i="77"/>
  <c r="L13" i="77"/>
  <c r="K13" i="77"/>
  <c r="J13" i="77"/>
  <c r="I13" i="77"/>
  <c r="H13" i="77"/>
  <c r="G13" i="77"/>
  <c r="F13" i="77"/>
  <c r="E13" i="77"/>
  <c r="D13" i="77"/>
  <c r="C13" i="77"/>
  <c r="B13" i="77"/>
  <c r="AM12" i="77"/>
  <c r="P12" i="77" s="1"/>
  <c r="R12" i="77" s="1"/>
  <c r="AI12" i="77"/>
  <c r="AJ12" i="77" s="1"/>
  <c r="AF12" i="77"/>
  <c r="M12" i="77"/>
  <c r="L12" i="77"/>
  <c r="K12" i="77"/>
  <c r="J12" i="77"/>
  <c r="I12" i="77"/>
  <c r="H12" i="77"/>
  <c r="G12" i="77"/>
  <c r="F12" i="77"/>
  <c r="E12" i="77"/>
  <c r="D12" i="77"/>
  <c r="C12" i="77"/>
  <c r="B12" i="77"/>
  <c r="AM11" i="77"/>
  <c r="P11" i="77" s="1"/>
  <c r="R11" i="77" s="1"/>
  <c r="S11" i="77" s="1"/>
  <c r="AI11" i="77"/>
  <c r="AJ11" i="77" s="1"/>
  <c r="M11" i="77"/>
  <c r="L11" i="77"/>
  <c r="N11" i="77" s="1"/>
  <c r="K11" i="77"/>
  <c r="J11" i="77"/>
  <c r="I11" i="77"/>
  <c r="H11" i="77"/>
  <c r="G11" i="77"/>
  <c r="F11" i="77"/>
  <c r="E11" i="77"/>
  <c r="D11" i="77"/>
  <c r="C11" i="77"/>
  <c r="B11" i="77"/>
  <c r="AG9" i="77"/>
  <c r="H7" i="77"/>
  <c r="C7" i="77"/>
  <c r="H6" i="77"/>
  <c r="C6" i="77"/>
  <c r="H5" i="77"/>
  <c r="C5" i="77"/>
  <c r="H4" i="77"/>
  <c r="C4" i="77"/>
  <c r="H3" i="77"/>
  <c r="C3" i="77"/>
  <c r="H2" i="77"/>
  <c r="C2" i="77"/>
  <c r="A1" i="77"/>
  <c r="AN75" i="76"/>
  <c r="S68" i="76"/>
  <c r="S67" i="76"/>
  <c r="AD66" i="76"/>
  <c r="AN66" i="76" s="1"/>
  <c r="S66" i="76"/>
  <c r="AN65" i="76"/>
  <c r="J65" i="76" s="1"/>
  <c r="S65" i="76" s="1"/>
  <c r="N62" i="76"/>
  <c r="L62" i="76"/>
  <c r="AN61" i="76"/>
  <c r="K61" i="76"/>
  <c r="J61" i="76"/>
  <c r="S61" i="76" s="1"/>
  <c r="AO61" i="76" s="1"/>
  <c r="H61" i="76"/>
  <c r="F61" i="76"/>
  <c r="D61" i="76"/>
  <c r="B61" i="76"/>
  <c r="AN60" i="76"/>
  <c r="J60" i="76" s="1"/>
  <c r="S60" i="76" s="1"/>
  <c r="AO60" i="76" s="1"/>
  <c r="K60" i="76"/>
  <c r="H60" i="76"/>
  <c r="F60" i="76"/>
  <c r="D60" i="76"/>
  <c r="B60" i="76"/>
  <c r="AN59" i="76"/>
  <c r="J59" i="76" s="1"/>
  <c r="S59" i="76" s="1"/>
  <c r="AO59" i="76" s="1"/>
  <c r="K59" i="76"/>
  <c r="H59" i="76"/>
  <c r="F59" i="76"/>
  <c r="D59" i="76"/>
  <c r="B59" i="76"/>
  <c r="AN58" i="76"/>
  <c r="J58" i="76" s="1"/>
  <c r="S58" i="76" s="1"/>
  <c r="AO58" i="76" s="1"/>
  <c r="K58" i="76"/>
  <c r="H58" i="76"/>
  <c r="F58" i="76"/>
  <c r="D58" i="76"/>
  <c r="B58" i="76"/>
  <c r="AN57" i="76"/>
  <c r="K57" i="76"/>
  <c r="J57" i="76"/>
  <c r="S57" i="76" s="1"/>
  <c r="AO57" i="76" s="1"/>
  <c r="H57" i="76"/>
  <c r="F57" i="76"/>
  <c r="D57" i="76"/>
  <c r="B57" i="76"/>
  <c r="AN56" i="76"/>
  <c r="K56" i="76"/>
  <c r="J56" i="76"/>
  <c r="S56" i="76" s="1"/>
  <c r="AO56" i="76" s="1"/>
  <c r="H56" i="76"/>
  <c r="F56" i="76"/>
  <c r="D56" i="76"/>
  <c r="B56" i="76"/>
  <c r="AN55" i="76"/>
  <c r="J55" i="76" s="1"/>
  <c r="S55" i="76" s="1"/>
  <c r="AO55" i="76" s="1"/>
  <c r="K55" i="76"/>
  <c r="H55" i="76"/>
  <c r="F55" i="76"/>
  <c r="D55" i="76"/>
  <c r="B55" i="76"/>
  <c r="AN54" i="76"/>
  <c r="K54" i="76"/>
  <c r="H54" i="76"/>
  <c r="F54" i="76"/>
  <c r="D54" i="76"/>
  <c r="B54" i="76"/>
  <c r="AN50" i="76"/>
  <c r="K50" i="76"/>
  <c r="J50" i="76"/>
  <c r="S50" i="76" s="1"/>
  <c r="AO50" i="76" s="1"/>
  <c r="H50" i="76"/>
  <c r="F50" i="76"/>
  <c r="D50" i="76"/>
  <c r="B50" i="76"/>
  <c r="AN49" i="76"/>
  <c r="J49" i="76" s="1"/>
  <c r="S49" i="76" s="1"/>
  <c r="AO49" i="76" s="1"/>
  <c r="K49" i="76"/>
  <c r="H49" i="76"/>
  <c r="F49" i="76"/>
  <c r="D49" i="76"/>
  <c r="B49" i="76"/>
  <c r="AN48" i="76"/>
  <c r="J48" i="76" s="1"/>
  <c r="S48" i="76" s="1"/>
  <c r="AO48" i="76" s="1"/>
  <c r="K48" i="76"/>
  <c r="H48" i="76"/>
  <c r="F48" i="76"/>
  <c r="D48" i="76"/>
  <c r="B48" i="76"/>
  <c r="AN47" i="76"/>
  <c r="J47" i="76" s="1"/>
  <c r="S47" i="76" s="1"/>
  <c r="AO47" i="76" s="1"/>
  <c r="K47" i="76"/>
  <c r="H47" i="76"/>
  <c r="F47" i="76"/>
  <c r="D47" i="76"/>
  <c r="B47" i="76"/>
  <c r="AN46" i="76"/>
  <c r="J46" i="76" s="1"/>
  <c r="S46" i="76" s="1"/>
  <c r="AO46" i="76" s="1"/>
  <c r="K46" i="76"/>
  <c r="H46" i="76"/>
  <c r="F46" i="76"/>
  <c r="D46" i="76"/>
  <c r="B46" i="76"/>
  <c r="AN45" i="76"/>
  <c r="AH45" i="76"/>
  <c r="S45" i="76"/>
  <c r="AO45" i="76" s="1"/>
  <c r="K45" i="76"/>
  <c r="J45" i="76"/>
  <c r="H45" i="76"/>
  <c r="F45" i="76"/>
  <c r="D45" i="76"/>
  <c r="B45" i="76"/>
  <c r="AH44" i="76"/>
  <c r="AN44" i="76" s="1"/>
  <c r="J44" i="76" s="1"/>
  <c r="S44" i="76" s="1"/>
  <c r="AO44" i="76" s="1"/>
  <c r="K44" i="76"/>
  <c r="H44" i="76"/>
  <c r="F44" i="76"/>
  <c r="D44" i="76"/>
  <c r="B44" i="76"/>
  <c r="AH43" i="76"/>
  <c r="AN43" i="76" s="1"/>
  <c r="K43" i="76"/>
  <c r="H43" i="76"/>
  <c r="F43" i="76"/>
  <c r="D43" i="76"/>
  <c r="B43" i="76"/>
  <c r="AD39" i="76"/>
  <c r="AN39" i="76" s="1"/>
  <c r="J39" i="76" s="1"/>
  <c r="S39" i="76" s="1"/>
  <c r="AO39" i="76" s="1"/>
  <c r="K39" i="76"/>
  <c r="H39" i="76"/>
  <c r="F39" i="76"/>
  <c r="D39" i="76"/>
  <c r="B39" i="76"/>
  <c r="AD38" i="76"/>
  <c r="AN38" i="76" s="1"/>
  <c r="J38" i="76" s="1"/>
  <c r="S38" i="76" s="1"/>
  <c r="AO38" i="76" s="1"/>
  <c r="K38" i="76"/>
  <c r="H38" i="76"/>
  <c r="F38" i="76"/>
  <c r="D38" i="76"/>
  <c r="B38" i="76"/>
  <c r="AN37" i="76"/>
  <c r="K37" i="76"/>
  <c r="J37" i="76"/>
  <c r="S37" i="76" s="1"/>
  <c r="AO37" i="76" s="1"/>
  <c r="H37" i="76"/>
  <c r="F37" i="76"/>
  <c r="D37" i="76"/>
  <c r="B37" i="76"/>
  <c r="AD36" i="76"/>
  <c r="AN36" i="76" s="1"/>
  <c r="J36" i="76" s="1"/>
  <c r="S36" i="76" s="1"/>
  <c r="AO36" i="76" s="1"/>
  <c r="K36" i="76"/>
  <c r="H36" i="76"/>
  <c r="F36" i="76"/>
  <c r="D36" i="76"/>
  <c r="B36" i="76"/>
  <c r="AN35" i="76"/>
  <c r="J35" i="76" s="1"/>
  <c r="S35" i="76" s="1"/>
  <c r="AO35" i="76" s="1"/>
  <c r="K35" i="76"/>
  <c r="H35" i="76"/>
  <c r="F35" i="76"/>
  <c r="D35" i="76"/>
  <c r="B35" i="76"/>
  <c r="AN34" i="76"/>
  <c r="J34" i="76" s="1"/>
  <c r="S34" i="76" s="1"/>
  <c r="AO34" i="76" s="1"/>
  <c r="K34" i="76"/>
  <c r="H34" i="76"/>
  <c r="F34" i="76"/>
  <c r="D34" i="76"/>
  <c r="B34" i="76"/>
  <c r="AD33" i="76"/>
  <c r="AN33" i="76" s="1"/>
  <c r="J33" i="76" s="1"/>
  <c r="S33" i="76" s="1"/>
  <c r="AO33" i="76" s="1"/>
  <c r="K33" i="76"/>
  <c r="H33" i="76"/>
  <c r="F33" i="76"/>
  <c r="D33" i="76"/>
  <c r="B33" i="76"/>
  <c r="AD32" i="76"/>
  <c r="AN32" i="76" s="1"/>
  <c r="J32" i="76" s="1"/>
  <c r="S32" i="76" s="1"/>
  <c r="AO32" i="76" s="1"/>
  <c r="K32" i="76"/>
  <c r="H32" i="76"/>
  <c r="F32" i="76"/>
  <c r="D32" i="76"/>
  <c r="B32" i="76"/>
  <c r="AD31" i="76"/>
  <c r="AN31" i="76" s="1"/>
  <c r="J31" i="76" s="1"/>
  <c r="S31" i="76" s="1"/>
  <c r="AO31" i="76" s="1"/>
  <c r="K31" i="76"/>
  <c r="H31" i="76"/>
  <c r="F31" i="76"/>
  <c r="D31" i="76"/>
  <c r="B31" i="76"/>
  <c r="AD30" i="76"/>
  <c r="AN30" i="76" s="1"/>
  <c r="J30" i="76" s="1"/>
  <c r="S30" i="76" s="1"/>
  <c r="AO30" i="76" s="1"/>
  <c r="K30" i="76"/>
  <c r="H30" i="76"/>
  <c r="F30" i="76"/>
  <c r="D30" i="76"/>
  <c r="B30" i="76"/>
  <c r="AD29" i="76"/>
  <c r="AN29" i="76" s="1"/>
  <c r="J29" i="76" s="1"/>
  <c r="S29" i="76" s="1"/>
  <c r="AO29" i="76" s="1"/>
  <c r="K29" i="76"/>
  <c r="H29" i="76"/>
  <c r="F29" i="76"/>
  <c r="D29" i="76"/>
  <c r="B29" i="76"/>
  <c r="AD28" i="76"/>
  <c r="AN28" i="76" s="1"/>
  <c r="J28" i="76" s="1"/>
  <c r="S28" i="76" s="1"/>
  <c r="AO28" i="76" s="1"/>
  <c r="K28" i="76"/>
  <c r="H28" i="76"/>
  <c r="F28" i="76"/>
  <c r="D28" i="76"/>
  <c r="B28" i="76"/>
  <c r="AD27" i="76"/>
  <c r="AN27" i="76" s="1"/>
  <c r="J27" i="76" s="1"/>
  <c r="S27" i="76" s="1"/>
  <c r="AO27" i="76" s="1"/>
  <c r="K27" i="76"/>
  <c r="H27" i="76"/>
  <c r="F27" i="76"/>
  <c r="D27" i="76"/>
  <c r="B27" i="76"/>
  <c r="AD26" i="76"/>
  <c r="AN26" i="76" s="1"/>
  <c r="J26" i="76" s="1"/>
  <c r="S26" i="76" s="1"/>
  <c r="AO26" i="76" s="1"/>
  <c r="K26" i="76"/>
  <c r="H26" i="76"/>
  <c r="F26" i="76"/>
  <c r="D26" i="76"/>
  <c r="B26" i="76"/>
  <c r="AD25" i="76"/>
  <c r="AN25" i="76" s="1"/>
  <c r="J25" i="76" s="1"/>
  <c r="S25" i="76" s="1"/>
  <c r="AO25" i="76" s="1"/>
  <c r="K25" i="76"/>
  <c r="H25" i="76"/>
  <c r="F25" i="76"/>
  <c r="D25" i="76"/>
  <c r="B25" i="76"/>
  <c r="AD24" i="76"/>
  <c r="AN24" i="76" s="1"/>
  <c r="J24" i="76" s="1"/>
  <c r="S24" i="76" s="1"/>
  <c r="AO24" i="76" s="1"/>
  <c r="K24" i="76"/>
  <c r="H24" i="76"/>
  <c r="F24" i="76"/>
  <c r="D24" i="76"/>
  <c r="B24" i="76"/>
  <c r="AN23" i="76"/>
  <c r="J23" i="76" s="1"/>
  <c r="S23" i="76" s="1"/>
  <c r="AO23" i="76" s="1"/>
  <c r="K23" i="76"/>
  <c r="H23" i="76"/>
  <c r="F23" i="76"/>
  <c r="D23" i="76"/>
  <c r="B23" i="76"/>
  <c r="AN22" i="76"/>
  <c r="J22" i="76" s="1"/>
  <c r="S22" i="76" s="1"/>
  <c r="AO22" i="76" s="1"/>
  <c r="K22" i="76"/>
  <c r="H22" i="76"/>
  <c r="F22" i="76"/>
  <c r="D22" i="76"/>
  <c r="B22" i="76"/>
  <c r="AN21" i="76"/>
  <c r="J21" i="76" s="1"/>
  <c r="S21" i="76" s="1"/>
  <c r="AO21" i="76" s="1"/>
  <c r="K21" i="76"/>
  <c r="H21" i="76"/>
  <c r="F21" i="76"/>
  <c r="D21" i="76"/>
  <c r="B21" i="76"/>
  <c r="AN20" i="76"/>
  <c r="J20" i="76" s="1"/>
  <c r="S20" i="76" s="1"/>
  <c r="AO20" i="76" s="1"/>
  <c r="K20" i="76"/>
  <c r="H20" i="76"/>
  <c r="F20" i="76"/>
  <c r="D20" i="76"/>
  <c r="B20" i="76"/>
  <c r="AN19" i="76"/>
  <c r="J19" i="76" s="1"/>
  <c r="S19" i="76" s="1"/>
  <c r="AO19" i="76" s="1"/>
  <c r="K19" i="76"/>
  <c r="H19" i="76"/>
  <c r="F19" i="76"/>
  <c r="D19" i="76"/>
  <c r="B19" i="76"/>
  <c r="AM15" i="76"/>
  <c r="P15" i="76" s="1"/>
  <c r="R15" i="76" s="1"/>
  <c r="AJ15" i="76"/>
  <c r="AF15" i="76" s="1"/>
  <c r="AN15" i="76" s="1"/>
  <c r="AI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15" i="76"/>
  <c r="AM14" i="76"/>
  <c r="AJ14" i="76"/>
  <c r="AF14" i="76" s="1"/>
  <c r="AN14" i="76" s="1"/>
  <c r="AI14" i="76"/>
  <c r="R14" i="76"/>
  <c r="P14" i="76"/>
  <c r="M14" i="76"/>
  <c r="L14" i="76"/>
  <c r="K14" i="76"/>
  <c r="S14" i="76" s="1"/>
  <c r="AO14" i="76" s="1"/>
  <c r="J14" i="76"/>
  <c r="I14" i="76"/>
  <c r="H14" i="76"/>
  <c r="G14" i="76"/>
  <c r="F14" i="76"/>
  <c r="E14" i="76"/>
  <c r="D14" i="76"/>
  <c r="C14" i="76"/>
  <c r="B14" i="76"/>
  <c r="AM13" i="76"/>
  <c r="AI13" i="76"/>
  <c r="AJ13" i="76" s="1"/>
  <c r="AF13" i="76" s="1"/>
  <c r="P13" i="76"/>
  <c r="R13" i="76" s="1"/>
  <c r="M13" i="76"/>
  <c r="L13" i="76"/>
  <c r="N13" i="76" s="1"/>
  <c r="K13" i="76"/>
  <c r="J13" i="76"/>
  <c r="I13" i="76"/>
  <c r="H13" i="76"/>
  <c r="G13" i="76"/>
  <c r="F13" i="76"/>
  <c r="E13" i="76"/>
  <c r="D13" i="76"/>
  <c r="C13" i="76"/>
  <c r="B13" i="76"/>
  <c r="AM12" i="76"/>
  <c r="P12" i="76" s="1"/>
  <c r="R12" i="76" s="1"/>
  <c r="AI12" i="76"/>
  <c r="AJ12" i="76" s="1"/>
  <c r="AF12" i="76" s="1"/>
  <c r="AN12" i="76" s="1"/>
  <c r="M12" i="76"/>
  <c r="N12" i="76" s="1"/>
  <c r="L12" i="76"/>
  <c r="K12" i="76"/>
  <c r="J12" i="76"/>
  <c r="I12" i="76"/>
  <c r="H12" i="76"/>
  <c r="G12" i="76"/>
  <c r="F12" i="76"/>
  <c r="E12" i="76"/>
  <c r="D12" i="76"/>
  <c r="C12" i="76"/>
  <c r="B12" i="76"/>
  <c r="AM11" i="76"/>
  <c r="P11" i="76" s="1"/>
  <c r="R11" i="76" s="1"/>
  <c r="AI11" i="76"/>
  <c r="AJ11" i="76" s="1"/>
  <c r="AJ16" i="76" s="1"/>
  <c r="M11" i="76"/>
  <c r="N11" i="76" s="1"/>
  <c r="L11" i="76"/>
  <c r="K11" i="76"/>
  <c r="J11" i="76"/>
  <c r="I11" i="76"/>
  <c r="H11" i="76"/>
  <c r="G11" i="76"/>
  <c r="F11" i="76"/>
  <c r="E11" i="76"/>
  <c r="D11" i="76"/>
  <c r="C11" i="76"/>
  <c r="B11" i="76"/>
  <c r="AG9" i="76"/>
  <c r="H7" i="76"/>
  <c r="C7" i="76"/>
  <c r="H6" i="76"/>
  <c r="C6" i="76"/>
  <c r="H5" i="76"/>
  <c r="C5" i="76"/>
  <c r="H4" i="76"/>
  <c r="C4" i="76"/>
  <c r="H3" i="76"/>
  <c r="C3" i="76"/>
  <c r="H2" i="76"/>
  <c r="C2" i="76"/>
  <c r="A1" i="76"/>
  <c r="AN75" i="75"/>
  <c r="S68" i="75"/>
  <c r="S67" i="75"/>
  <c r="AD66" i="75"/>
  <c r="AN66" i="75" s="1"/>
  <c r="S66" i="75"/>
  <c r="AN65" i="75"/>
  <c r="J65" i="75" s="1"/>
  <c r="S65" i="75" s="1"/>
  <c r="N62" i="75"/>
  <c r="L62" i="75"/>
  <c r="AN61" i="75"/>
  <c r="J61" i="75" s="1"/>
  <c r="S61" i="75" s="1"/>
  <c r="AO61" i="75" s="1"/>
  <c r="K61" i="75"/>
  <c r="H61" i="75"/>
  <c r="F61" i="75"/>
  <c r="D61" i="75"/>
  <c r="B61" i="75"/>
  <c r="AN60" i="75"/>
  <c r="J60" i="75" s="1"/>
  <c r="S60" i="75" s="1"/>
  <c r="AO60" i="75" s="1"/>
  <c r="K60" i="75"/>
  <c r="H60" i="75"/>
  <c r="F60" i="75"/>
  <c r="D60" i="75"/>
  <c r="B60" i="75"/>
  <c r="AN59" i="75"/>
  <c r="J59" i="75" s="1"/>
  <c r="S59" i="75" s="1"/>
  <c r="AO59" i="75" s="1"/>
  <c r="K59" i="75"/>
  <c r="H59" i="75"/>
  <c r="F59" i="75"/>
  <c r="D59" i="75"/>
  <c r="B59" i="75"/>
  <c r="AN58" i="75"/>
  <c r="J58" i="75" s="1"/>
  <c r="S58" i="75" s="1"/>
  <c r="AO58" i="75" s="1"/>
  <c r="K58" i="75"/>
  <c r="H58" i="75"/>
  <c r="F58" i="75"/>
  <c r="D58" i="75"/>
  <c r="B58" i="75"/>
  <c r="AN57" i="75"/>
  <c r="K57" i="75"/>
  <c r="J57" i="75"/>
  <c r="S57" i="75" s="1"/>
  <c r="AO57" i="75" s="1"/>
  <c r="H57" i="75"/>
  <c r="F57" i="75"/>
  <c r="D57" i="75"/>
  <c r="B57" i="75"/>
  <c r="AN56" i="75"/>
  <c r="J56" i="75" s="1"/>
  <c r="S56" i="75" s="1"/>
  <c r="AO56" i="75" s="1"/>
  <c r="K56" i="75"/>
  <c r="H56" i="75"/>
  <c r="F56" i="75"/>
  <c r="D56" i="75"/>
  <c r="B56" i="75"/>
  <c r="AN55" i="75"/>
  <c r="J55" i="75" s="1"/>
  <c r="S55" i="75" s="1"/>
  <c r="AO55" i="75" s="1"/>
  <c r="K55" i="75"/>
  <c r="H55" i="75"/>
  <c r="F55" i="75"/>
  <c r="D55" i="75"/>
  <c r="B55" i="75"/>
  <c r="AN54" i="75"/>
  <c r="AN62" i="75" s="1"/>
  <c r="K54" i="75"/>
  <c r="H54" i="75"/>
  <c r="F54" i="75"/>
  <c r="D54" i="75"/>
  <c r="B54" i="75"/>
  <c r="AN50" i="75"/>
  <c r="K50" i="75"/>
  <c r="J50" i="75"/>
  <c r="S50" i="75" s="1"/>
  <c r="AO50" i="75" s="1"/>
  <c r="H50" i="75"/>
  <c r="F50" i="75"/>
  <c r="D50" i="75"/>
  <c r="B50" i="75"/>
  <c r="AN49" i="75"/>
  <c r="K49" i="75"/>
  <c r="J49" i="75"/>
  <c r="S49" i="75" s="1"/>
  <c r="AO49" i="75" s="1"/>
  <c r="H49" i="75"/>
  <c r="F49" i="75"/>
  <c r="D49" i="75"/>
  <c r="B49" i="75"/>
  <c r="AN48" i="75"/>
  <c r="J48" i="75" s="1"/>
  <c r="S48" i="75" s="1"/>
  <c r="AO48" i="75" s="1"/>
  <c r="K48" i="75"/>
  <c r="H48" i="75"/>
  <c r="F48" i="75"/>
  <c r="D48" i="75"/>
  <c r="B48" i="75"/>
  <c r="AN47" i="75"/>
  <c r="J47" i="75" s="1"/>
  <c r="S47" i="75" s="1"/>
  <c r="AO47" i="75" s="1"/>
  <c r="K47" i="75"/>
  <c r="H47" i="75"/>
  <c r="F47" i="75"/>
  <c r="D47" i="75"/>
  <c r="B47" i="75"/>
  <c r="AN46" i="75"/>
  <c r="J46" i="75" s="1"/>
  <c r="S46" i="75" s="1"/>
  <c r="AO46" i="75" s="1"/>
  <c r="K46" i="75"/>
  <c r="H46" i="75"/>
  <c r="F46" i="75"/>
  <c r="D46" i="75"/>
  <c r="B46" i="75"/>
  <c r="AN45" i="75"/>
  <c r="J45" i="75" s="1"/>
  <c r="S45" i="75" s="1"/>
  <c r="AO45" i="75" s="1"/>
  <c r="AH45" i="75"/>
  <c r="K45" i="75"/>
  <c r="H45" i="75"/>
  <c r="F45" i="75"/>
  <c r="D45" i="75"/>
  <c r="B45" i="75"/>
  <c r="AH44" i="75"/>
  <c r="AN44" i="75"/>
  <c r="J44" i="75" s="1"/>
  <c r="S44" i="75" s="1"/>
  <c r="AO44" i="75" s="1"/>
  <c r="K44" i="75"/>
  <c r="H44" i="75"/>
  <c r="F44" i="75"/>
  <c r="D44" i="75"/>
  <c r="B44" i="75"/>
  <c r="AH43" i="75"/>
  <c r="AN43" i="75" s="1"/>
  <c r="K43" i="75"/>
  <c r="H43" i="75"/>
  <c r="F43" i="75"/>
  <c r="D43" i="75"/>
  <c r="B43" i="75"/>
  <c r="AD39" i="75"/>
  <c r="AN39" i="75" s="1"/>
  <c r="J39" i="75" s="1"/>
  <c r="S39" i="75" s="1"/>
  <c r="AO39" i="75" s="1"/>
  <c r="K39" i="75"/>
  <c r="H39" i="75"/>
  <c r="F39" i="75"/>
  <c r="D39" i="75"/>
  <c r="B39" i="75"/>
  <c r="AD38" i="75"/>
  <c r="AN38" i="75" s="1"/>
  <c r="J38" i="75" s="1"/>
  <c r="S38" i="75" s="1"/>
  <c r="AO38" i="75" s="1"/>
  <c r="K38" i="75"/>
  <c r="H38" i="75"/>
  <c r="F38" i="75"/>
  <c r="D38" i="75"/>
  <c r="B38" i="75"/>
  <c r="AN37" i="75"/>
  <c r="J37" i="75" s="1"/>
  <c r="S37" i="75" s="1"/>
  <c r="AO37" i="75" s="1"/>
  <c r="K37" i="75"/>
  <c r="H37" i="75"/>
  <c r="F37" i="75"/>
  <c r="D37" i="75"/>
  <c r="B37" i="75"/>
  <c r="AD36" i="75"/>
  <c r="AN36" i="75" s="1"/>
  <c r="J36" i="75" s="1"/>
  <c r="S36" i="75" s="1"/>
  <c r="AO36" i="75" s="1"/>
  <c r="K36" i="75"/>
  <c r="H36" i="75"/>
  <c r="F36" i="75"/>
  <c r="D36" i="75"/>
  <c r="B36" i="75"/>
  <c r="AN35" i="75"/>
  <c r="K35" i="75"/>
  <c r="J35" i="75"/>
  <c r="S35" i="75" s="1"/>
  <c r="AO35" i="75" s="1"/>
  <c r="H35" i="75"/>
  <c r="F35" i="75"/>
  <c r="D35" i="75"/>
  <c r="B35" i="75"/>
  <c r="AN34" i="75"/>
  <c r="J34" i="75" s="1"/>
  <c r="S34" i="75" s="1"/>
  <c r="AO34" i="75" s="1"/>
  <c r="K34" i="75"/>
  <c r="H34" i="75"/>
  <c r="F34" i="75"/>
  <c r="D34" i="75"/>
  <c r="B34" i="75"/>
  <c r="AD33" i="75"/>
  <c r="AN33" i="75" s="1"/>
  <c r="J33" i="75" s="1"/>
  <c r="S33" i="75" s="1"/>
  <c r="AO33" i="75" s="1"/>
  <c r="K33" i="75"/>
  <c r="H33" i="75"/>
  <c r="F33" i="75"/>
  <c r="D33" i="75"/>
  <c r="B33" i="75"/>
  <c r="AD32" i="75"/>
  <c r="AN32" i="75" s="1"/>
  <c r="J32" i="75" s="1"/>
  <c r="S32" i="75" s="1"/>
  <c r="AO32" i="75" s="1"/>
  <c r="K32" i="75"/>
  <c r="H32" i="75"/>
  <c r="F32" i="75"/>
  <c r="D32" i="75"/>
  <c r="B32" i="75"/>
  <c r="AD31" i="75"/>
  <c r="AN31" i="75" s="1"/>
  <c r="J31" i="75" s="1"/>
  <c r="S31" i="75" s="1"/>
  <c r="AO31" i="75" s="1"/>
  <c r="K31" i="75"/>
  <c r="H31" i="75"/>
  <c r="F31" i="75"/>
  <c r="D31" i="75"/>
  <c r="B31" i="75"/>
  <c r="AD30" i="75"/>
  <c r="AN30" i="75" s="1"/>
  <c r="J30" i="75" s="1"/>
  <c r="S30" i="75" s="1"/>
  <c r="AO30" i="75" s="1"/>
  <c r="K30" i="75"/>
  <c r="H30" i="75"/>
  <c r="F30" i="75"/>
  <c r="D30" i="75"/>
  <c r="B30" i="75"/>
  <c r="AD29" i="75"/>
  <c r="AN29" i="75" s="1"/>
  <c r="J29" i="75" s="1"/>
  <c r="S29" i="75" s="1"/>
  <c r="AO29" i="75" s="1"/>
  <c r="K29" i="75"/>
  <c r="H29" i="75"/>
  <c r="F29" i="75"/>
  <c r="D29" i="75"/>
  <c r="B29" i="75"/>
  <c r="AD28" i="75"/>
  <c r="AN28" i="75" s="1"/>
  <c r="J28" i="75" s="1"/>
  <c r="S28" i="75" s="1"/>
  <c r="AO28" i="75" s="1"/>
  <c r="K28" i="75"/>
  <c r="H28" i="75"/>
  <c r="F28" i="75"/>
  <c r="D28" i="75"/>
  <c r="B28" i="75"/>
  <c r="AD27" i="75"/>
  <c r="AN27" i="75" s="1"/>
  <c r="J27" i="75" s="1"/>
  <c r="S27" i="75" s="1"/>
  <c r="AO27" i="75" s="1"/>
  <c r="K27" i="75"/>
  <c r="H27" i="75"/>
  <c r="F27" i="75"/>
  <c r="D27" i="75"/>
  <c r="B27" i="75"/>
  <c r="AD26" i="75"/>
  <c r="AN26" i="75" s="1"/>
  <c r="J26" i="75" s="1"/>
  <c r="S26" i="75" s="1"/>
  <c r="AO26" i="75" s="1"/>
  <c r="K26" i="75"/>
  <c r="H26" i="75"/>
  <c r="F26" i="75"/>
  <c r="D26" i="75"/>
  <c r="B26" i="75"/>
  <c r="AD25" i="75"/>
  <c r="AN25" i="75" s="1"/>
  <c r="J25" i="75" s="1"/>
  <c r="S25" i="75" s="1"/>
  <c r="AO25" i="75" s="1"/>
  <c r="K25" i="75"/>
  <c r="H25" i="75"/>
  <c r="F25" i="75"/>
  <c r="D25" i="75"/>
  <c r="B25" i="75"/>
  <c r="AD24" i="75"/>
  <c r="AN24" i="75" s="1"/>
  <c r="J24" i="75" s="1"/>
  <c r="S24" i="75" s="1"/>
  <c r="AO24" i="75" s="1"/>
  <c r="K24" i="75"/>
  <c r="H24" i="75"/>
  <c r="F24" i="75"/>
  <c r="D24" i="75"/>
  <c r="B24" i="75"/>
  <c r="AN23" i="75"/>
  <c r="J23" i="75" s="1"/>
  <c r="S23" i="75" s="1"/>
  <c r="AO23" i="75" s="1"/>
  <c r="K23" i="75"/>
  <c r="H23" i="75"/>
  <c r="F23" i="75"/>
  <c r="D23" i="75"/>
  <c r="B23" i="75"/>
  <c r="AN22" i="75"/>
  <c r="J22" i="75" s="1"/>
  <c r="S22" i="75" s="1"/>
  <c r="AO22" i="75" s="1"/>
  <c r="K22" i="75"/>
  <c r="H22" i="75"/>
  <c r="F22" i="75"/>
  <c r="D22" i="75"/>
  <c r="B22" i="75"/>
  <c r="AN21" i="75"/>
  <c r="J21" i="75" s="1"/>
  <c r="S21" i="75" s="1"/>
  <c r="AO21" i="75" s="1"/>
  <c r="K21" i="75"/>
  <c r="H21" i="75"/>
  <c r="F21" i="75"/>
  <c r="D21" i="75"/>
  <c r="B21" i="75"/>
  <c r="AN20" i="75"/>
  <c r="J20" i="75" s="1"/>
  <c r="S20" i="75" s="1"/>
  <c r="AO20" i="75" s="1"/>
  <c r="K20" i="75"/>
  <c r="H20" i="75"/>
  <c r="F20" i="75"/>
  <c r="D20" i="75"/>
  <c r="B20" i="75"/>
  <c r="AN19" i="75"/>
  <c r="J19" i="75" s="1"/>
  <c r="S19" i="75" s="1"/>
  <c r="K19" i="75"/>
  <c r="H19" i="75"/>
  <c r="F19" i="75"/>
  <c r="D19" i="75"/>
  <c r="B19" i="75"/>
  <c r="AM15" i="75"/>
  <c r="P15" i="75" s="1"/>
  <c r="R15" i="75" s="1"/>
  <c r="AI15" i="75"/>
  <c r="AJ15" i="75" s="1"/>
  <c r="AF15" i="75" s="1"/>
  <c r="AN15" i="75" s="1"/>
  <c r="N15" i="75"/>
  <c r="M15" i="75"/>
  <c r="L15" i="75"/>
  <c r="K15" i="75"/>
  <c r="J15" i="75"/>
  <c r="I15" i="75"/>
  <c r="H15" i="75"/>
  <c r="G15" i="75"/>
  <c r="F15" i="75"/>
  <c r="E15" i="75"/>
  <c r="D15" i="75"/>
  <c r="C15" i="75"/>
  <c r="B15" i="75"/>
  <c r="AM14" i="75"/>
  <c r="P14" i="75" s="1"/>
  <c r="R14" i="75" s="1"/>
  <c r="AI14" i="75"/>
  <c r="AJ14" i="75" s="1"/>
  <c r="AF14" i="75" s="1"/>
  <c r="AN14" i="75" s="1"/>
  <c r="M14" i="75"/>
  <c r="N14" i="75" s="1"/>
  <c r="L14" i="75"/>
  <c r="K14" i="75"/>
  <c r="J14" i="75"/>
  <c r="I14" i="75"/>
  <c r="H14" i="75"/>
  <c r="G14" i="75"/>
  <c r="F14" i="75"/>
  <c r="E14" i="75"/>
  <c r="D14" i="75"/>
  <c r="C14" i="75"/>
  <c r="B14" i="75"/>
  <c r="AM13" i="75"/>
  <c r="P13" i="75" s="1"/>
  <c r="R13" i="75" s="1"/>
  <c r="S13" i="75" s="1"/>
  <c r="AI13" i="75"/>
  <c r="AJ13" i="75" s="1"/>
  <c r="AF13" i="75" s="1"/>
  <c r="M13" i="75"/>
  <c r="L13" i="75"/>
  <c r="N13" i="75" s="1"/>
  <c r="K13" i="75"/>
  <c r="J13" i="75"/>
  <c r="I13" i="75"/>
  <c r="H13" i="75"/>
  <c r="G13" i="75"/>
  <c r="F13" i="75"/>
  <c r="E13" i="75"/>
  <c r="D13" i="75"/>
  <c r="C13" i="75"/>
  <c r="B13" i="75"/>
  <c r="AM12" i="75"/>
  <c r="P12" i="75" s="1"/>
  <c r="R12" i="75" s="1"/>
  <c r="AI12" i="75"/>
  <c r="AJ12" i="75" s="1"/>
  <c r="AF12" i="75" s="1"/>
  <c r="M12" i="75"/>
  <c r="L12" i="75"/>
  <c r="N12" i="75" s="1"/>
  <c r="K12" i="75"/>
  <c r="J12" i="75"/>
  <c r="I12" i="75"/>
  <c r="H12" i="75"/>
  <c r="G12" i="75"/>
  <c r="F12" i="75"/>
  <c r="E12" i="75"/>
  <c r="D12" i="75"/>
  <c r="C12" i="75"/>
  <c r="B12" i="75"/>
  <c r="AM11" i="75"/>
  <c r="P11" i="75" s="1"/>
  <c r="R11" i="75" s="1"/>
  <c r="AI11" i="75"/>
  <c r="AJ11" i="75" s="1"/>
  <c r="AF11" i="75" s="1"/>
  <c r="M11" i="75"/>
  <c r="L11" i="75"/>
  <c r="K11" i="75"/>
  <c r="J11" i="75"/>
  <c r="I11" i="75"/>
  <c r="H11" i="75"/>
  <c r="G11" i="75"/>
  <c r="F11" i="75"/>
  <c r="E11" i="75"/>
  <c r="D11" i="75"/>
  <c r="C11" i="75"/>
  <c r="B11" i="75"/>
  <c r="AG9" i="75"/>
  <c r="H7" i="75"/>
  <c r="C7" i="75"/>
  <c r="H6" i="75"/>
  <c r="C6" i="75"/>
  <c r="H5" i="75"/>
  <c r="C5" i="75"/>
  <c r="H4" i="75"/>
  <c r="C4" i="75"/>
  <c r="H3" i="75"/>
  <c r="C3" i="75"/>
  <c r="H2" i="75"/>
  <c r="C2" i="75"/>
  <c r="A1" i="75"/>
  <c r="AD39" i="71"/>
  <c r="AD39" i="72"/>
  <c r="AD39" i="73"/>
  <c r="AD39" i="74"/>
  <c r="AI12" i="74"/>
  <c r="AJ12" i="74" s="1"/>
  <c r="AF12" i="74" s="1"/>
  <c r="AI11" i="74"/>
  <c r="S70" i="80" l="1"/>
  <c r="AO69" i="121"/>
  <c r="AN72" i="121"/>
  <c r="AN72" i="120"/>
  <c r="AO69" i="120"/>
  <c r="AN72" i="118"/>
  <c r="AO69" i="118"/>
  <c r="AO69" i="117"/>
  <c r="AN72" i="117"/>
  <c r="AN74" i="116"/>
  <c r="AO72" i="116"/>
  <c r="AN74" i="115"/>
  <c r="AO72" i="115"/>
  <c r="AN74" i="114"/>
  <c r="AO72" i="114"/>
  <c r="AN79" i="113"/>
  <c r="AN69" i="113"/>
  <c r="AN71" i="113"/>
  <c r="AO71" i="113" s="1"/>
  <c r="AN77" i="112"/>
  <c r="AN67" i="112"/>
  <c r="AN69" i="112"/>
  <c r="AO69" i="112" s="1"/>
  <c r="AN77" i="111"/>
  <c r="AN67" i="111"/>
  <c r="AN69" i="111"/>
  <c r="AO69" i="111" s="1"/>
  <c r="AN70" i="110"/>
  <c r="AO67" i="110"/>
  <c r="AO67" i="109"/>
  <c r="AN70" i="109"/>
  <c r="AN77" i="108"/>
  <c r="AN67" i="108"/>
  <c r="AN69" i="108"/>
  <c r="AO69" i="108" s="1"/>
  <c r="AO67" i="107"/>
  <c r="AN70" i="107"/>
  <c r="AN77" i="106"/>
  <c r="AN67" i="106"/>
  <c r="AN69" i="106"/>
  <c r="AO69" i="106" s="1"/>
  <c r="AN77" i="105"/>
  <c r="AN67" i="105"/>
  <c r="AN69" i="105"/>
  <c r="AO69" i="105" s="1"/>
  <c r="AN77" i="104"/>
  <c r="AN67" i="104"/>
  <c r="AN69" i="104"/>
  <c r="AO69" i="104" s="1"/>
  <c r="AN70" i="103"/>
  <c r="AO67" i="103"/>
  <c r="AN67" i="102"/>
  <c r="AN69" i="102"/>
  <c r="AO69" i="102" s="1"/>
  <c r="AN77" i="102"/>
  <c r="AN73" i="101"/>
  <c r="AQ73" i="101" s="1"/>
  <c r="M66" i="101"/>
  <c r="AN73" i="100"/>
  <c r="AQ73" i="100" s="1"/>
  <c r="M66" i="100"/>
  <c r="AN77" i="99"/>
  <c r="AN67" i="99"/>
  <c r="AN69" i="99"/>
  <c r="AO69" i="99" s="1"/>
  <c r="M66" i="98"/>
  <c r="AN77" i="98"/>
  <c r="AN67" i="98"/>
  <c r="AN69" i="98"/>
  <c r="AO69" i="98" s="1"/>
  <c r="AN73" i="97"/>
  <c r="AQ73" i="97" s="1"/>
  <c r="M66" i="97"/>
  <c r="AN77" i="96"/>
  <c r="AN67" i="96"/>
  <c r="AN69" i="96"/>
  <c r="AO69" i="96" s="1"/>
  <c r="AN73" i="95"/>
  <c r="AQ73" i="95" s="1"/>
  <c r="M66" i="95"/>
  <c r="M66" i="94"/>
  <c r="AN67" i="94"/>
  <c r="AN69" i="94"/>
  <c r="AO69" i="94" s="1"/>
  <c r="AN77" i="94"/>
  <c r="M66" i="93"/>
  <c r="AN73" i="93"/>
  <c r="AQ73" i="93" s="1"/>
  <c r="AN73" i="92"/>
  <c r="AQ73" i="92" s="1"/>
  <c r="M66" i="92"/>
  <c r="AN73" i="91"/>
  <c r="AQ73" i="91" s="1"/>
  <c r="M66" i="91"/>
  <c r="AN73" i="90"/>
  <c r="AQ73" i="90" s="1"/>
  <c r="M66" i="90"/>
  <c r="AN73" i="89"/>
  <c r="AQ73" i="89" s="1"/>
  <c r="M66" i="89"/>
  <c r="AN77" i="88"/>
  <c r="AN67" i="88"/>
  <c r="AN69" i="88"/>
  <c r="AO69" i="88" s="1"/>
  <c r="AN73" i="87"/>
  <c r="AQ73" i="87" s="1"/>
  <c r="M66" i="87"/>
  <c r="AN73" i="86"/>
  <c r="AQ73" i="86" s="1"/>
  <c r="M66" i="86"/>
  <c r="AN73" i="85"/>
  <c r="AQ73" i="85" s="1"/>
  <c r="M66" i="85"/>
  <c r="AN12" i="75"/>
  <c r="O12" i="80"/>
  <c r="AN12" i="82"/>
  <c r="AO12" i="82"/>
  <c r="O12" i="82"/>
  <c r="AN12" i="81"/>
  <c r="AN16" i="81" s="1"/>
  <c r="AN11" i="81"/>
  <c r="AO11" i="81" s="1"/>
  <c r="S12" i="80"/>
  <c r="O11" i="80"/>
  <c r="AN12" i="79"/>
  <c r="AO12" i="79" s="1"/>
  <c r="O12" i="79"/>
  <c r="S11" i="79"/>
  <c r="O11" i="79"/>
  <c r="AN73" i="84"/>
  <c r="AQ73" i="84" s="1"/>
  <c r="M66" i="84"/>
  <c r="AN77" i="83"/>
  <c r="AN67" i="83"/>
  <c r="AN69" i="83"/>
  <c r="AO69" i="83" s="1"/>
  <c r="S11" i="82"/>
  <c r="O11" i="82"/>
  <c r="AN11" i="82"/>
  <c r="AN16" i="82" s="1"/>
  <c r="AN51" i="82"/>
  <c r="J43" i="82"/>
  <c r="S43" i="82" s="1"/>
  <c r="AO65" i="82"/>
  <c r="S70" i="82"/>
  <c r="AO19" i="82"/>
  <c r="S16" i="82"/>
  <c r="AO14" i="82"/>
  <c r="AO54" i="82"/>
  <c r="S62" i="82"/>
  <c r="AO62" i="82" s="1"/>
  <c r="AN40" i="82"/>
  <c r="J25" i="82"/>
  <c r="S25" i="82" s="1"/>
  <c r="AO25" i="82" s="1"/>
  <c r="AN62" i="82"/>
  <c r="AJ16" i="82"/>
  <c r="AO19" i="81"/>
  <c r="AN51" i="81"/>
  <c r="J43" i="81"/>
  <c r="S43" i="81" s="1"/>
  <c r="AO65" i="81"/>
  <c r="S70" i="81"/>
  <c r="O15" i="81"/>
  <c r="O14" i="81"/>
  <c r="S16" i="81"/>
  <c r="AN40" i="81"/>
  <c r="S13" i="81"/>
  <c r="AO13" i="81" s="1"/>
  <c r="O13" i="81"/>
  <c r="O16" i="81" s="1"/>
  <c r="AO54" i="81"/>
  <c r="S62" i="81"/>
  <c r="AJ16" i="81"/>
  <c r="AN62" i="81"/>
  <c r="J21" i="81"/>
  <c r="S21" i="81" s="1"/>
  <c r="AO21" i="81" s="1"/>
  <c r="S11" i="80"/>
  <c r="AO54" i="80"/>
  <c r="S62" i="80"/>
  <c r="AO62" i="80" s="1"/>
  <c r="S16" i="80"/>
  <c r="AO13" i="80"/>
  <c r="AN11" i="80"/>
  <c r="AN16" i="80" s="1"/>
  <c r="AJ16" i="80"/>
  <c r="O14" i="80"/>
  <c r="AN51" i="80"/>
  <c r="J43" i="80"/>
  <c r="S43" i="80" s="1"/>
  <c r="AO12" i="80"/>
  <c r="S40" i="80"/>
  <c r="AN40" i="80"/>
  <c r="AN40" i="78"/>
  <c r="S16" i="79"/>
  <c r="AN51" i="79"/>
  <c r="J43" i="79"/>
  <c r="S43" i="79" s="1"/>
  <c r="AJ16" i="79"/>
  <c r="AO19" i="79"/>
  <c r="S40" i="79"/>
  <c r="O14" i="79"/>
  <c r="AO65" i="79"/>
  <c r="S70" i="79"/>
  <c r="S62" i="79"/>
  <c r="AO62" i="79" s="1"/>
  <c r="AF11" i="79"/>
  <c r="AN11" i="79" s="1"/>
  <c r="AN40" i="79"/>
  <c r="S16" i="78"/>
  <c r="AO65" i="78"/>
  <c r="S70" i="78"/>
  <c r="AJ16" i="78"/>
  <c r="AF11" i="78"/>
  <c r="AN11" i="78" s="1"/>
  <c r="AO11" i="78" s="1"/>
  <c r="AN12" i="78"/>
  <c r="AO12" i="78" s="1"/>
  <c r="AO13" i="78"/>
  <c r="AN51" i="78"/>
  <c r="J43" i="78"/>
  <c r="S43" i="78" s="1"/>
  <c r="AO54" i="78"/>
  <c r="S62" i="78"/>
  <c r="AO62" i="78" s="1"/>
  <c r="O11" i="78"/>
  <c r="O12" i="78"/>
  <c r="O15" i="78"/>
  <c r="AN62" i="78"/>
  <c r="S40" i="78"/>
  <c r="O11" i="76"/>
  <c r="S13" i="76"/>
  <c r="AN13" i="76"/>
  <c r="N14" i="76"/>
  <c r="O14" i="76" s="1"/>
  <c r="O16" i="76" s="1"/>
  <c r="AN62" i="76"/>
  <c r="O12" i="76"/>
  <c r="S15" i="76"/>
  <c r="AO15" i="76" s="1"/>
  <c r="AN40" i="76"/>
  <c r="O14" i="75"/>
  <c r="S15" i="75"/>
  <c r="AO15" i="75" s="1"/>
  <c r="S12" i="75"/>
  <c r="AO12" i="75" s="1"/>
  <c r="O13" i="75"/>
  <c r="N11" i="75"/>
  <c r="AN13" i="75"/>
  <c r="AO13" i="75" s="1"/>
  <c r="S14" i="75"/>
  <c r="AO14" i="75" s="1"/>
  <c r="O13" i="77"/>
  <c r="AN12" i="77"/>
  <c r="O14" i="77"/>
  <c r="S12" i="77"/>
  <c r="N12" i="77"/>
  <c r="O12" i="77" s="1"/>
  <c r="N13" i="77"/>
  <c r="N14" i="77"/>
  <c r="AN51" i="77"/>
  <c r="AO19" i="77"/>
  <c r="S40" i="77"/>
  <c r="S13" i="77"/>
  <c r="AO13" i="77" s="1"/>
  <c r="AO15" i="77"/>
  <c r="S51" i="77"/>
  <c r="AO43" i="77"/>
  <c r="J54" i="77"/>
  <c r="S54" i="77" s="1"/>
  <c r="AN62" i="77"/>
  <c r="O11" i="77"/>
  <c r="AF11" i="77"/>
  <c r="AN11" i="77" s="1"/>
  <c r="AN16" i="77" s="1"/>
  <c r="AJ16" i="77"/>
  <c r="AO65" i="77"/>
  <c r="S70" i="77"/>
  <c r="AN40" i="77"/>
  <c r="S11" i="76"/>
  <c r="AO11" i="76" s="1"/>
  <c r="AO65" i="76"/>
  <c r="S70" i="76"/>
  <c r="O15" i="76"/>
  <c r="AD68" i="76"/>
  <c r="AN68" i="76" s="1"/>
  <c r="AO68" i="76" s="1"/>
  <c r="AF16" i="76"/>
  <c r="AN51" i="76"/>
  <c r="J43" i="76"/>
  <c r="S43" i="76" s="1"/>
  <c r="S12" i="76"/>
  <c r="AO12" i="76" s="1"/>
  <c r="O13" i="76"/>
  <c r="AF11" i="76"/>
  <c r="AN11" i="76" s="1"/>
  <c r="AN16" i="76" s="1"/>
  <c r="J54" i="76"/>
  <c r="S54" i="76" s="1"/>
  <c r="S40" i="76"/>
  <c r="S11" i="75"/>
  <c r="J43" i="75"/>
  <c r="S43" i="75" s="1"/>
  <c r="AN51" i="75"/>
  <c r="S70" i="75"/>
  <c r="AO65" i="75"/>
  <c r="O11" i="75"/>
  <c r="O15" i="75"/>
  <c r="S40" i="75"/>
  <c r="AO19" i="75"/>
  <c r="S16" i="75"/>
  <c r="AJ16" i="75"/>
  <c r="AN11" i="75"/>
  <c r="O12" i="75"/>
  <c r="AN40" i="75"/>
  <c r="J54" i="75"/>
  <c r="S54" i="75" s="1"/>
  <c r="AN75" i="74"/>
  <c r="S68" i="74"/>
  <c r="S67" i="74"/>
  <c r="AD66" i="74"/>
  <c r="AN66" i="74" s="1"/>
  <c r="S66" i="74"/>
  <c r="AN65" i="74"/>
  <c r="S65" i="74" s="1"/>
  <c r="N62" i="74"/>
  <c r="L62" i="74"/>
  <c r="AN61" i="74"/>
  <c r="J61" i="74" s="1"/>
  <c r="S61" i="74" s="1"/>
  <c r="AO61" i="74" s="1"/>
  <c r="K61" i="74"/>
  <c r="H61" i="74"/>
  <c r="F61" i="74"/>
  <c r="D61" i="74"/>
  <c r="B61" i="74"/>
  <c r="AN60" i="74"/>
  <c r="J60" i="74" s="1"/>
  <c r="S60" i="74" s="1"/>
  <c r="AO60" i="74" s="1"/>
  <c r="K60" i="74"/>
  <c r="H60" i="74"/>
  <c r="F60" i="74"/>
  <c r="D60" i="74"/>
  <c r="B60" i="74"/>
  <c r="AN59" i="74"/>
  <c r="J59" i="74" s="1"/>
  <c r="S59" i="74" s="1"/>
  <c r="AO59" i="74" s="1"/>
  <c r="K59" i="74"/>
  <c r="H59" i="74"/>
  <c r="F59" i="74"/>
  <c r="D59" i="74"/>
  <c r="B59" i="74"/>
  <c r="AN58" i="74"/>
  <c r="J58" i="74" s="1"/>
  <c r="S58" i="74" s="1"/>
  <c r="AO58" i="74" s="1"/>
  <c r="K58" i="74"/>
  <c r="H58" i="74"/>
  <c r="F58" i="74"/>
  <c r="D58" i="74"/>
  <c r="B58" i="74"/>
  <c r="AN57" i="74"/>
  <c r="J57" i="74" s="1"/>
  <c r="S57" i="74" s="1"/>
  <c r="AO57" i="74" s="1"/>
  <c r="K57" i="74"/>
  <c r="H57" i="74"/>
  <c r="F57" i="74"/>
  <c r="D57" i="74"/>
  <c r="B57" i="74"/>
  <c r="AN56" i="74"/>
  <c r="J56" i="74" s="1"/>
  <c r="S56" i="74" s="1"/>
  <c r="AO56" i="74" s="1"/>
  <c r="K56" i="74"/>
  <c r="H56" i="74"/>
  <c r="F56" i="74"/>
  <c r="D56" i="74"/>
  <c r="B56" i="74"/>
  <c r="AN55" i="74"/>
  <c r="J55" i="74" s="1"/>
  <c r="S55" i="74" s="1"/>
  <c r="AO55" i="74" s="1"/>
  <c r="K55" i="74"/>
  <c r="H55" i="74"/>
  <c r="F55" i="74"/>
  <c r="D55" i="74"/>
  <c r="B55" i="74"/>
  <c r="AN54" i="74"/>
  <c r="J54" i="74" s="1"/>
  <c r="S54" i="74" s="1"/>
  <c r="K54" i="74"/>
  <c r="H54" i="74"/>
  <c r="F54" i="74"/>
  <c r="D54" i="74"/>
  <c r="B54" i="74"/>
  <c r="AN50" i="74"/>
  <c r="J50" i="74" s="1"/>
  <c r="S50" i="74" s="1"/>
  <c r="AO50" i="74" s="1"/>
  <c r="K50" i="74"/>
  <c r="H50" i="74"/>
  <c r="F50" i="74"/>
  <c r="D50" i="74"/>
  <c r="B50" i="74"/>
  <c r="AN49" i="74"/>
  <c r="J49" i="74" s="1"/>
  <c r="S49" i="74" s="1"/>
  <c r="AO49" i="74" s="1"/>
  <c r="K49" i="74"/>
  <c r="H49" i="74"/>
  <c r="F49" i="74"/>
  <c r="D49" i="74"/>
  <c r="B49" i="74"/>
  <c r="AN48" i="74"/>
  <c r="J48" i="74" s="1"/>
  <c r="S48" i="74" s="1"/>
  <c r="AO48" i="74" s="1"/>
  <c r="K48" i="74"/>
  <c r="H48" i="74"/>
  <c r="F48" i="74"/>
  <c r="D48" i="74"/>
  <c r="B48" i="74"/>
  <c r="AN47" i="74"/>
  <c r="J47" i="74" s="1"/>
  <c r="S47" i="74" s="1"/>
  <c r="AO47" i="74" s="1"/>
  <c r="K47" i="74"/>
  <c r="H47" i="74"/>
  <c r="F47" i="74"/>
  <c r="D47" i="74"/>
  <c r="B47" i="74"/>
  <c r="AN46" i="74"/>
  <c r="K46" i="74"/>
  <c r="J46" i="74"/>
  <c r="S46" i="74" s="1"/>
  <c r="AO46" i="74" s="1"/>
  <c r="H46" i="74"/>
  <c r="F46" i="74"/>
  <c r="D46" i="74"/>
  <c r="B46" i="74"/>
  <c r="AN45" i="74"/>
  <c r="J45" i="74" s="1"/>
  <c r="S45" i="74" s="1"/>
  <c r="AO45" i="74" s="1"/>
  <c r="AH45" i="74"/>
  <c r="K45" i="74"/>
  <c r="H45" i="74"/>
  <c r="F45" i="74"/>
  <c r="D45" i="74"/>
  <c r="B45" i="74"/>
  <c r="AH44" i="74"/>
  <c r="AN44" i="74" s="1"/>
  <c r="J44" i="74" s="1"/>
  <c r="S44" i="74" s="1"/>
  <c r="AO44" i="74" s="1"/>
  <c r="K44" i="74"/>
  <c r="H44" i="74"/>
  <c r="F44" i="74"/>
  <c r="D44" i="74"/>
  <c r="B44" i="74"/>
  <c r="AH43" i="74"/>
  <c r="AN43" i="74" s="1"/>
  <c r="K43" i="74"/>
  <c r="H43" i="74"/>
  <c r="F43" i="74"/>
  <c r="D43" i="74"/>
  <c r="B43" i="74"/>
  <c r="AN39" i="74"/>
  <c r="J39" i="74" s="1"/>
  <c r="S39" i="74" s="1"/>
  <c r="AO39" i="74" s="1"/>
  <c r="K39" i="74"/>
  <c r="H39" i="74"/>
  <c r="F39" i="74"/>
  <c r="D39" i="74"/>
  <c r="B39" i="74"/>
  <c r="AN38" i="74"/>
  <c r="J38" i="74" s="1"/>
  <c r="S38" i="74" s="1"/>
  <c r="AO38" i="74" s="1"/>
  <c r="AD38" i="74"/>
  <c r="K38" i="74"/>
  <c r="H38" i="74"/>
  <c r="F38" i="74"/>
  <c r="D38" i="74"/>
  <c r="B38" i="74"/>
  <c r="AN37" i="74"/>
  <c r="J37" i="74" s="1"/>
  <c r="S37" i="74" s="1"/>
  <c r="AO37" i="74" s="1"/>
  <c r="K37" i="74"/>
  <c r="H37" i="74"/>
  <c r="F37" i="74"/>
  <c r="D37" i="74"/>
  <c r="B37" i="74"/>
  <c r="AD36" i="74"/>
  <c r="AN36" i="74" s="1"/>
  <c r="J36" i="74" s="1"/>
  <c r="S36" i="74" s="1"/>
  <c r="AO36" i="74" s="1"/>
  <c r="K36" i="74"/>
  <c r="H36" i="74"/>
  <c r="F36" i="74"/>
  <c r="D36" i="74"/>
  <c r="B36" i="74"/>
  <c r="AN35" i="74"/>
  <c r="J35" i="74" s="1"/>
  <c r="S35" i="74" s="1"/>
  <c r="AO35" i="74" s="1"/>
  <c r="K35" i="74"/>
  <c r="H35" i="74"/>
  <c r="F35" i="74"/>
  <c r="D35" i="74"/>
  <c r="B35" i="74"/>
  <c r="AN34" i="74"/>
  <c r="J34" i="74" s="1"/>
  <c r="S34" i="74" s="1"/>
  <c r="AO34" i="74" s="1"/>
  <c r="K34" i="74"/>
  <c r="H34" i="74"/>
  <c r="F34" i="74"/>
  <c r="D34" i="74"/>
  <c r="B34" i="74"/>
  <c r="AD33" i="74"/>
  <c r="AN33" i="74" s="1"/>
  <c r="J33" i="74" s="1"/>
  <c r="S33" i="74" s="1"/>
  <c r="AO33" i="74" s="1"/>
  <c r="K33" i="74"/>
  <c r="H33" i="74"/>
  <c r="F33" i="74"/>
  <c r="D33" i="74"/>
  <c r="B33" i="74"/>
  <c r="AD32" i="74"/>
  <c r="AN32" i="74" s="1"/>
  <c r="J32" i="74" s="1"/>
  <c r="S32" i="74" s="1"/>
  <c r="AO32" i="74" s="1"/>
  <c r="K32" i="74"/>
  <c r="H32" i="74"/>
  <c r="F32" i="74"/>
  <c r="D32" i="74"/>
  <c r="B32" i="74"/>
  <c r="AD31" i="74"/>
  <c r="AN31" i="74" s="1"/>
  <c r="J31" i="74" s="1"/>
  <c r="S31" i="74" s="1"/>
  <c r="AO31" i="74" s="1"/>
  <c r="K31" i="74"/>
  <c r="H31" i="74"/>
  <c r="F31" i="74"/>
  <c r="D31" i="74"/>
  <c r="B31" i="74"/>
  <c r="AD30" i="74"/>
  <c r="AN30" i="74" s="1"/>
  <c r="J30" i="74" s="1"/>
  <c r="S30" i="74" s="1"/>
  <c r="AO30" i="74" s="1"/>
  <c r="K30" i="74"/>
  <c r="H30" i="74"/>
  <c r="F30" i="74"/>
  <c r="D30" i="74"/>
  <c r="B30" i="74"/>
  <c r="AD29" i="74"/>
  <c r="AN29" i="74" s="1"/>
  <c r="J29" i="74" s="1"/>
  <c r="S29" i="74" s="1"/>
  <c r="AO29" i="74" s="1"/>
  <c r="K29" i="74"/>
  <c r="H29" i="74"/>
  <c r="F29" i="74"/>
  <c r="D29" i="74"/>
  <c r="B29" i="74"/>
  <c r="AD28" i="74"/>
  <c r="AN28" i="74" s="1"/>
  <c r="J28" i="74" s="1"/>
  <c r="S28" i="74" s="1"/>
  <c r="AO28" i="74" s="1"/>
  <c r="K28" i="74"/>
  <c r="H28" i="74"/>
  <c r="F28" i="74"/>
  <c r="D28" i="74"/>
  <c r="B28" i="74"/>
  <c r="AD27" i="74"/>
  <c r="AN27" i="74" s="1"/>
  <c r="J27" i="74" s="1"/>
  <c r="S27" i="74" s="1"/>
  <c r="AO27" i="74" s="1"/>
  <c r="K27" i="74"/>
  <c r="H27" i="74"/>
  <c r="F27" i="74"/>
  <c r="D27" i="74"/>
  <c r="B27" i="74"/>
  <c r="AD26" i="74"/>
  <c r="AN26" i="74" s="1"/>
  <c r="J26" i="74" s="1"/>
  <c r="S26" i="74" s="1"/>
  <c r="AO26" i="74" s="1"/>
  <c r="K26" i="74"/>
  <c r="H26" i="74"/>
  <c r="F26" i="74"/>
  <c r="D26" i="74"/>
  <c r="B26" i="74"/>
  <c r="AD25" i="74"/>
  <c r="AN25" i="74" s="1"/>
  <c r="J25" i="74" s="1"/>
  <c r="S25" i="74" s="1"/>
  <c r="AO25" i="74" s="1"/>
  <c r="K25" i="74"/>
  <c r="H25" i="74"/>
  <c r="F25" i="74"/>
  <c r="D25" i="74"/>
  <c r="B25" i="74"/>
  <c r="AD24" i="74"/>
  <c r="AN24" i="74" s="1"/>
  <c r="J24" i="74" s="1"/>
  <c r="S24" i="74" s="1"/>
  <c r="AO24" i="74" s="1"/>
  <c r="K24" i="74"/>
  <c r="H24" i="74"/>
  <c r="F24" i="74"/>
  <c r="D24" i="74"/>
  <c r="B24" i="74"/>
  <c r="AN23" i="74"/>
  <c r="J23" i="74" s="1"/>
  <c r="S23" i="74" s="1"/>
  <c r="AO23" i="74" s="1"/>
  <c r="K23" i="74"/>
  <c r="H23" i="74"/>
  <c r="F23" i="74"/>
  <c r="D23" i="74"/>
  <c r="B23" i="74"/>
  <c r="AN22" i="74"/>
  <c r="J22" i="74" s="1"/>
  <c r="S22" i="74" s="1"/>
  <c r="AO22" i="74" s="1"/>
  <c r="K22" i="74"/>
  <c r="H22" i="74"/>
  <c r="F22" i="74"/>
  <c r="D22" i="74"/>
  <c r="B22" i="74"/>
  <c r="AN21" i="74"/>
  <c r="J21" i="74" s="1"/>
  <c r="S21" i="74" s="1"/>
  <c r="AO21" i="74" s="1"/>
  <c r="K21" i="74"/>
  <c r="H21" i="74"/>
  <c r="F21" i="74"/>
  <c r="D21" i="74"/>
  <c r="B21" i="74"/>
  <c r="AN20" i="74"/>
  <c r="J20" i="74" s="1"/>
  <c r="S20" i="74" s="1"/>
  <c r="AO20" i="74" s="1"/>
  <c r="K20" i="74"/>
  <c r="H20" i="74"/>
  <c r="F20" i="74"/>
  <c r="D20" i="74"/>
  <c r="B20" i="74"/>
  <c r="AN19" i="74"/>
  <c r="J19" i="74" s="1"/>
  <c r="S19" i="74" s="1"/>
  <c r="K19" i="74"/>
  <c r="H19" i="74"/>
  <c r="F19" i="74"/>
  <c r="D19" i="74"/>
  <c r="B19" i="74"/>
  <c r="AM15" i="74"/>
  <c r="P15" i="74" s="1"/>
  <c r="R15" i="74" s="1"/>
  <c r="AI15" i="74"/>
  <c r="AJ15" i="74" s="1"/>
  <c r="AF15" i="74" s="1"/>
  <c r="AN15" i="74" s="1"/>
  <c r="M15" i="74"/>
  <c r="N15" i="74" s="1"/>
  <c r="L15" i="74"/>
  <c r="K15" i="74"/>
  <c r="J15" i="74"/>
  <c r="I15" i="74"/>
  <c r="H15" i="74"/>
  <c r="G15" i="74"/>
  <c r="F15" i="74"/>
  <c r="E15" i="74"/>
  <c r="D15" i="74"/>
  <c r="C15" i="74"/>
  <c r="B15" i="74"/>
  <c r="AM14" i="74"/>
  <c r="AI14" i="74"/>
  <c r="AJ14" i="74" s="1"/>
  <c r="AF14" i="74" s="1"/>
  <c r="AN14" i="74" s="1"/>
  <c r="P14" i="74"/>
  <c r="R14" i="74" s="1"/>
  <c r="M14" i="74"/>
  <c r="L14" i="74"/>
  <c r="N14" i="74" s="1"/>
  <c r="K14" i="74"/>
  <c r="J14" i="74"/>
  <c r="I14" i="74"/>
  <c r="H14" i="74"/>
  <c r="G14" i="74"/>
  <c r="F14" i="74"/>
  <c r="E14" i="74"/>
  <c r="D14" i="74"/>
  <c r="C14" i="74"/>
  <c r="B14" i="74"/>
  <c r="AM13" i="74"/>
  <c r="P13" i="74" s="1"/>
  <c r="R13" i="74" s="1"/>
  <c r="AI13" i="74"/>
  <c r="AJ13" i="74" s="1"/>
  <c r="AF13" i="74" s="1"/>
  <c r="M13" i="74"/>
  <c r="L13" i="74"/>
  <c r="N13" i="74" s="1"/>
  <c r="K13" i="74"/>
  <c r="J13" i="74"/>
  <c r="I13" i="74"/>
  <c r="H13" i="74"/>
  <c r="G13" i="74"/>
  <c r="F13" i="74"/>
  <c r="E13" i="74"/>
  <c r="D13" i="74"/>
  <c r="C13" i="74"/>
  <c r="B13" i="74"/>
  <c r="AM12" i="74"/>
  <c r="P12" i="74" s="1"/>
  <c r="R12" i="74" s="1"/>
  <c r="M12" i="74"/>
  <c r="L12" i="74"/>
  <c r="N12" i="74" s="1"/>
  <c r="K12" i="74"/>
  <c r="J12" i="74"/>
  <c r="I12" i="74"/>
  <c r="H12" i="74"/>
  <c r="G12" i="74"/>
  <c r="F12" i="74"/>
  <c r="E12" i="74"/>
  <c r="D12" i="74"/>
  <c r="C12" i="74"/>
  <c r="B12" i="74"/>
  <c r="AM11" i="74"/>
  <c r="P11" i="74" s="1"/>
  <c r="R11" i="74" s="1"/>
  <c r="AJ11" i="74"/>
  <c r="M11" i="74"/>
  <c r="N11" i="74" s="1"/>
  <c r="L11" i="74"/>
  <c r="K11" i="74"/>
  <c r="J11" i="74"/>
  <c r="I11" i="74"/>
  <c r="H11" i="74"/>
  <c r="G11" i="74"/>
  <c r="F11" i="74"/>
  <c r="E11" i="74"/>
  <c r="D11" i="74"/>
  <c r="C11" i="74"/>
  <c r="B11" i="74"/>
  <c r="AG9" i="74"/>
  <c r="H7" i="74"/>
  <c r="C7" i="74"/>
  <c r="H6" i="74"/>
  <c r="C6" i="74"/>
  <c r="H5" i="74"/>
  <c r="C5" i="74"/>
  <c r="H4" i="74"/>
  <c r="C4" i="74"/>
  <c r="H3" i="74"/>
  <c r="C3" i="74"/>
  <c r="H2" i="74"/>
  <c r="C2" i="74"/>
  <c r="A1" i="74"/>
  <c r="AN75" i="73"/>
  <c r="S68" i="73"/>
  <c r="S67" i="73"/>
  <c r="AD66" i="73"/>
  <c r="AN66" i="73" s="1"/>
  <c r="S66" i="73"/>
  <c r="AN65" i="73"/>
  <c r="J65" i="73" s="1"/>
  <c r="S65" i="73" s="1"/>
  <c r="N62" i="73"/>
  <c r="L62" i="73"/>
  <c r="AN61" i="73"/>
  <c r="J61" i="73" s="1"/>
  <c r="S61" i="73" s="1"/>
  <c r="AO61" i="73" s="1"/>
  <c r="K61" i="73"/>
  <c r="H61" i="73"/>
  <c r="F61" i="73"/>
  <c r="D61" i="73"/>
  <c r="B61" i="73"/>
  <c r="AN60" i="73"/>
  <c r="J60" i="73" s="1"/>
  <c r="S60" i="73" s="1"/>
  <c r="AO60" i="73" s="1"/>
  <c r="K60" i="73"/>
  <c r="H60" i="73"/>
  <c r="F60" i="73"/>
  <c r="D60" i="73"/>
  <c r="B60" i="73"/>
  <c r="AN59" i="73"/>
  <c r="J59" i="73" s="1"/>
  <c r="S59" i="73" s="1"/>
  <c r="AO59" i="73" s="1"/>
  <c r="K59" i="73"/>
  <c r="H59" i="73"/>
  <c r="F59" i="73"/>
  <c r="D59" i="73"/>
  <c r="B59" i="73"/>
  <c r="AN58" i="73"/>
  <c r="J58" i="73" s="1"/>
  <c r="S58" i="73" s="1"/>
  <c r="AO58" i="73" s="1"/>
  <c r="K58" i="73"/>
  <c r="H58" i="73"/>
  <c r="F58" i="73"/>
  <c r="D58" i="73"/>
  <c r="B58" i="73"/>
  <c r="AN57" i="73"/>
  <c r="J57" i="73" s="1"/>
  <c r="S57" i="73" s="1"/>
  <c r="AO57" i="73" s="1"/>
  <c r="K57" i="73"/>
  <c r="H57" i="73"/>
  <c r="F57" i="73"/>
  <c r="D57" i="73"/>
  <c r="B57" i="73"/>
  <c r="AN56" i="73"/>
  <c r="J56" i="73" s="1"/>
  <c r="S56" i="73" s="1"/>
  <c r="AO56" i="73" s="1"/>
  <c r="K56" i="73"/>
  <c r="H56" i="73"/>
  <c r="F56" i="73"/>
  <c r="D56" i="73"/>
  <c r="B56" i="73"/>
  <c r="AN55" i="73"/>
  <c r="J55" i="73" s="1"/>
  <c r="S55" i="73" s="1"/>
  <c r="AO55" i="73" s="1"/>
  <c r="K55" i="73"/>
  <c r="H55" i="73"/>
  <c r="F55" i="73"/>
  <c r="D55" i="73"/>
  <c r="B55" i="73"/>
  <c r="AN54" i="73"/>
  <c r="J54" i="73" s="1"/>
  <c r="S54" i="73" s="1"/>
  <c r="K54" i="73"/>
  <c r="H54" i="73"/>
  <c r="F54" i="73"/>
  <c r="D54" i="73"/>
  <c r="B54" i="73"/>
  <c r="AN50" i="73"/>
  <c r="J50" i="73" s="1"/>
  <c r="S50" i="73" s="1"/>
  <c r="AO50" i="73" s="1"/>
  <c r="K50" i="73"/>
  <c r="H50" i="73"/>
  <c r="F50" i="73"/>
  <c r="D50" i="73"/>
  <c r="B50" i="73"/>
  <c r="AN49" i="73"/>
  <c r="S49" i="73"/>
  <c r="AO49" i="73" s="1"/>
  <c r="K49" i="73"/>
  <c r="J49" i="73"/>
  <c r="H49" i="73"/>
  <c r="F49" i="73"/>
  <c r="D49" i="73"/>
  <c r="B49" i="73"/>
  <c r="AN48" i="73"/>
  <c r="J48" i="73" s="1"/>
  <c r="S48" i="73" s="1"/>
  <c r="AO48" i="73" s="1"/>
  <c r="K48" i="73"/>
  <c r="H48" i="73"/>
  <c r="F48" i="73"/>
  <c r="D48" i="73"/>
  <c r="B48" i="73"/>
  <c r="AN47" i="73"/>
  <c r="J47" i="73" s="1"/>
  <c r="S47" i="73" s="1"/>
  <c r="AO47" i="73" s="1"/>
  <c r="K47" i="73"/>
  <c r="H47" i="73"/>
  <c r="F47" i="73"/>
  <c r="D47" i="73"/>
  <c r="B47" i="73"/>
  <c r="AN46" i="73"/>
  <c r="K46" i="73"/>
  <c r="J46" i="73"/>
  <c r="S46" i="73" s="1"/>
  <c r="AO46" i="73" s="1"/>
  <c r="H46" i="73"/>
  <c r="F46" i="73"/>
  <c r="D46" i="73"/>
  <c r="B46" i="73"/>
  <c r="AN45" i="73"/>
  <c r="J45" i="73" s="1"/>
  <c r="S45" i="73" s="1"/>
  <c r="AO45" i="73" s="1"/>
  <c r="AH45" i="73"/>
  <c r="K45" i="73"/>
  <c r="H45" i="73"/>
  <c r="F45" i="73"/>
  <c r="D45" i="73"/>
  <c r="B45" i="73"/>
  <c r="AH44" i="73"/>
  <c r="AN44" i="73" s="1"/>
  <c r="J44" i="73" s="1"/>
  <c r="S44" i="73" s="1"/>
  <c r="AO44" i="73" s="1"/>
  <c r="K44" i="73"/>
  <c r="H44" i="73"/>
  <c r="F44" i="73"/>
  <c r="D44" i="73"/>
  <c r="B44" i="73"/>
  <c r="AH43" i="73"/>
  <c r="AN43" i="73" s="1"/>
  <c r="K43" i="73"/>
  <c r="H43" i="73"/>
  <c r="F43" i="73"/>
  <c r="D43" i="73"/>
  <c r="B43" i="73"/>
  <c r="AN39" i="73"/>
  <c r="J39" i="73" s="1"/>
  <c r="S39" i="73" s="1"/>
  <c r="AO39" i="73" s="1"/>
  <c r="K39" i="73"/>
  <c r="H39" i="73"/>
  <c r="F39" i="73"/>
  <c r="D39" i="73"/>
  <c r="B39" i="73"/>
  <c r="AN38" i="73"/>
  <c r="J38" i="73" s="1"/>
  <c r="S38" i="73" s="1"/>
  <c r="AO38" i="73" s="1"/>
  <c r="AD38" i="73"/>
  <c r="K38" i="73"/>
  <c r="H38" i="73"/>
  <c r="F38" i="73"/>
  <c r="D38" i="73"/>
  <c r="B38" i="73"/>
  <c r="AN37" i="73"/>
  <c r="J37" i="73" s="1"/>
  <c r="S37" i="73" s="1"/>
  <c r="AO37" i="73" s="1"/>
  <c r="K37" i="73"/>
  <c r="H37" i="73"/>
  <c r="F37" i="73"/>
  <c r="D37" i="73"/>
  <c r="B37" i="73"/>
  <c r="AD36" i="73"/>
  <c r="AN36" i="73" s="1"/>
  <c r="J36" i="73" s="1"/>
  <c r="S36" i="73" s="1"/>
  <c r="AO36" i="73" s="1"/>
  <c r="K36" i="73"/>
  <c r="H36" i="73"/>
  <c r="F36" i="73"/>
  <c r="D36" i="73"/>
  <c r="B36" i="73"/>
  <c r="AN35" i="73"/>
  <c r="K35" i="73"/>
  <c r="J35" i="73"/>
  <c r="S35" i="73" s="1"/>
  <c r="AO35" i="73" s="1"/>
  <c r="H35" i="73"/>
  <c r="F35" i="73"/>
  <c r="D35" i="73"/>
  <c r="B35" i="73"/>
  <c r="AN34" i="73"/>
  <c r="K34" i="73"/>
  <c r="J34" i="73"/>
  <c r="S34" i="73" s="1"/>
  <c r="AO34" i="73" s="1"/>
  <c r="H34" i="73"/>
  <c r="F34" i="73"/>
  <c r="D34" i="73"/>
  <c r="B34" i="73"/>
  <c r="AD33" i="73"/>
  <c r="AN33" i="73" s="1"/>
  <c r="J33" i="73" s="1"/>
  <c r="S33" i="73" s="1"/>
  <c r="AO33" i="73" s="1"/>
  <c r="K33" i="73"/>
  <c r="H33" i="73"/>
  <c r="F33" i="73"/>
  <c r="D33" i="73"/>
  <c r="B33" i="73"/>
  <c r="AN32" i="73"/>
  <c r="AD32" i="73"/>
  <c r="K32" i="73"/>
  <c r="J32" i="73"/>
  <c r="S32" i="73" s="1"/>
  <c r="AO32" i="73" s="1"/>
  <c r="H32" i="73"/>
  <c r="F32" i="73"/>
  <c r="D32" i="73"/>
  <c r="B32" i="73"/>
  <c r="AD31" i="73"/>
  <c r="AN31" i="73" s="1"/>
  <c r="J31" i="73" s="1"/>
  <c r="S31" i="73" s="1"/>
  <c r="AO31" i="73" s="1"/>
  <c r="K31" i="73"/>
  <c r="H31" i="73"/>
  <c r="F31" i="73"/>
  <c r="D31" i="73"/>
  <c r="B31" i="73"/>
  <c r="AN30" i="73"/>
  <c r="AD30" i="73"/>
  <c r="K30" i="73"/>
  <c r="J30" i="73"/>
  <c r="S30" i="73" s="1"/>
  <c r="AO30" i="73" s="1"/>
  <c r="H30" i="73"/>
  <c r="F30" i="73"/>
  <c r="D30" i="73"/>
  <c r="B30" i="73"/>
  <c r="AD29" i="73"/>
  <c r="AN29" i="73" s="1"/>
  <c r="J29" i="73" s="1"/>
  <c r="S29" i="73" s="1"/>
  <c r="AO29" i="73" s="1"/>
  <c r="K29" i="73"/>
  <c r="H29" i="73"/>
  <c r="F29" i="73"/>
  <c r="D29" i="73"/>
  <c r="B29" i="73"/>
  <c r="AN28" i="73"/>
  <c r="J28" i="73" s="1"/>
  <c r="S28" i="73" s="1"/>
  <c r="AO28" i="73" s="1"/>
  <c r="AD28" i="73"/>
  <c r="K28" i="73"/>
  <c r="H28" i="73"/>
  <c r="F28" i="73"/>
  <c r="D28" i="73"/>
  <c r="B28" i="73"/>
  <c r="AD27" i="73"/>
  <c r="AN27" i="73" s="1"/>
  <c r="J27" i="73" s="1"/>
  <c r="S27" i="73" s="1"/>
  <c r="AO27" i="73" s="1"/>
  <c r="K27" i="73"/>
  <c r="H27" i="73"/>
  <c r="F27" i="73"/>
  <c r="D27" i="73"/>
  <c r="B27" i="73"/>
  <c r="AN26" i="73"/>
  <c r="AD26" i="73"/>
  <c r="K26" i="73"/>
  <c r="J26" i="73"/>
  <c r="S26" i="73" s="1"/>
  <c r="AO26" i="73" s="1"/>
  <c r="H26" i="73"/>
  <c r="F26" i="73"/>
  <c r="D26" i="73"/>
  <c r="B26" i="73"/>
  <c r="AD25" i="73"/>
  <c r="AN25" i="73" s="1"/>
  <c r="J25" i="73" s="1"/>
  <c r="S25" i="73" s="1"/>
  <c r="AO25" i="73" s="1"/>
  <c r="K25" i="73"/>
  <c r="H25" i="73"/>
  <c r="F25" i="73"/>
  <c r="D25" i="73"/>
  <c r="B25" i="73"/>
  <c r="AN24" i="73"/>
  <c r="AD24" i="73"/>
  <c r="K24" i="73"/>
  <c r="J24" i="73"/>
  <c r="S24" i="73" s="1"/>
  <c r="AO24" i="73" s="1"/>
  <c r="H24" i="73"/>
  <c r="F24" i="73"/>
  <c r="D24" i="73"/>
  <c r="B24" i="73"/>
  <c r="AN23" i="73"/>
  <c r="J23" i="73" s="1"/>
  <c r="S23" i="73" s="1"/>
  <c r="AO23" i="73" s="1"/>
  <c r="K23" i="73"/>
  <c r="H23" i="73"/>
  <c r="F23" i="73"/>
  <c r="D23" i="73"/>
  <c r="B23" i="73"/>
  <c r="AN22" i="73"/>
  <c r="J22" i="73" s="1"/>
  <c r="S22" i="73" s="1"/>
  <c r="AO22" i="73" s="1"/>
  <c r="K22" i="73"/>
  <c r="H22" i="73"/>
  <c r="F22" i="73"/>
  <c r="D22" i="73"/>
  <c r="B22" i="73"/>
  <c r="AN21" i="73"/>
  <c r="J21" i="73" s="1"/>
  <c r="S21" i="73" s="1"/>
  <c r="AO21" i="73" s="1"/>
  <c r="K21" i="73"/>
  <c r="H21" i="73"/>
  <c r="F21" i="73"/>
  <c r="D21" i="73"/>
  <c r="B21" i="73"/>
  <c r="AN20" i="73"/>
  <c r="J20" i="73" s="1"/>
  <c r="S20" i="73" s="1"/>
  <c r="AO20" i="73" s="1"/>
  <c r="K20" i="73"/>
  <c r="H20" i="73"/>
  <c r="F20" i="73"/>
  <c r="D20" i="73"/>
  <c r="B20" i="73"/>
  <c r="AN19" i="73"/>
  <c r="J19" i="73" s="1"/>
  <c r="S19" i="73" s="1"/>
  <c r="K19" i="73"/>
  <c r="H19" i="73"/>
  <c r="F19" i="73"/>
  <c r="D19" i="73"/>
  <c r="B19" i="73"/>
  <c r="AM15" i="73"/>
  <c r="P15" i="73" s="1"/>
  <c r="R15" i="73" s="1"/>
  <c r="AI15" i="73"/>
  <c r="AJ15" i="73" s="1"/>
  <c r="AF15" i="73" s="1"/>
  <c r="AN15" i="73" s="1"/>
  <c r="M15" i="73"/>
  <c r="L15" i="73"/>
  <c r="N15" i="73" s="1"/>
  <c r="K15" i="73"/>
  <c r="J15" i="73"/>
  <c r="I15" i="73"/>
  <c r="H15" i="73"/>
  <c r="G15" i="73"/>
  <c r="F15" i="73"/>
  <c r="E15" i="73"/>
  <c r="D15" i="73"/>
  <c r="C15" i="73"/>
  <c r="B15" i="73"/>
  <c r="AM14" i="73"/>
  <c r="AI14" i="73"/>
  <c r="AJ14" i="73" s="1"/>
  <c r="AF14" i="73" s="1"/>
  <c r="AN14" i="73" s="1"/>
  <c r="R14" i="73"/>
  <c r="P14" i="73"/>
  <c r="M14" i="73"/>
  <c r="L14" i="73"/>
  <c r="N14" i="73" s="1"/>
  <c r="K14" i="73"/>
  <c r="J14" i="73"/>
  <c r="I14" i="73"/>
  <c r="H14" i="73"/>
  <c r="G14" i="73"/>
  <c r="F14" i="73"/>
  <c r="E14" i="73"/>
  <c r="D14" i="73"/>
  <c r="C14" i="73"/>
  <c r="B14" i="73"/>
  <c r="AM13" i="73"/>
  <c r="AI13" i="73"/>
  <c r="AJ13" i="73" s="1"/>
  <c r="AF13" i="73" s="1"/>
  <c r="AN13" i="73" s="1"/>
  <c r="P13" i="73"/>
  <c r="R13" i="73" s="1"/>
  <c r="M13" i="73"/>
  <c r="L13" i="73"/>
  <c r="N13" i="73" s="1"/>
  <c r="K13" i="73"/>
  <c r="J13" i="73"/>
  <c r="I13" i="73"/>
  <c r="H13" i="73"/>
  <c r="G13" i="73"/>
  <c r="F13" i="73"/>
  <c r="E13" i="73"/>
  <c r="D13" i="73"/>
  <c r="C13" i="73"/>
  <c r="B13" i="73"/>
  <c r="AM12" i="73"/>
  <c r="P12" i="73" s="1"/>
  <c r="R12" i="73" s="1"/>
  <c r="AI12" i="73"/>
  <c r="AJ12" i="73" s="1"/>
  <c r="AF12" i="73" s="1"/>
  <c r="AN12" i="73" s="1"/>
  <c r="N12" i="73"/>
  <c r="M12" i="73"/>
  <c r="L12" i="73"/>
  <c r="K12" i="73"/>
  <c r="J12" i="73"/>
  <c r="I12" i="73"/>
  <c r="H12" i="73"/>
  <c r="G12" i="73"/>
  <c r="F12" i="73"/>
  <c r="E12" i="73"/>
  <c r="D12" i="73"/>
  <c r="C12" i="73"/>
  <c r="B12" i="73"/>
  <c r="AM11" i="73"/>
  <c r="P11" i="73" s="1"/>
  <c r="R11" i="73" s="1"/>
  <c r="AI11" i="73"/>
  <c r="AJ11" i="73" s="1"/>
  <c r="N11" i="73"/>
  <c r="M11" i="73"/>
  <c r="L11" i="73"/>
  <c r="K11" i="73"/>
  <c r="J11" i="73"/>
  <c r="I11" i="73"/>
  <c r="H11" i="73"/>
  <c r="G11" i="73"/>
  <c r="F11" i="73"/>
  <c r="E11" i="73"/>
  <c r="D11" i="73"/>
  <c r="C11" i="73"/>
  <c r="B11" i="73"/>
  <c r="AG9" i="73"/>
  <c r="H7" i="73"/>
  <c r="C7" i="73"/>
  <c r="H6" i="73"/>
  <c r="C6" i="73"/>
  <c r="H5" i="73"/>
  <c r="C5" i="73"/>
  <c r="H4" i="73"/>
  <c r="C4" i="73"/>
  <c r="H3" i="73"/>
  <c r="C3" i="73"/>
  <c r="H2" i="73"/>
  <c r="C2" i="73"/>
  <c r="A1" i="73"/>
  <c r="AN75" i="72"/>
  <c r="S68" i="72"/>
  <c r="S67" i="72"/>
  <c r="AD66" i="72"/>
  <c r="AN66" i="72" s="1"/>
  <c r="S66" i="72"/>
  <c r="AN65" i="72"/>
  <c r="J65" i="72" s="1"/>
  <c r="S65" i="72" s="1"/>
  <c r="N62" i="72"/>
  <c r="L62" i="72"/>
  <c r="AN61" i="72"/>
  <c r="K61" i="72"/>
  <c r="J61" i="72"/>
  <c r="S61" i="72" s="1"/>
  <c r="AO61" i="72" s="1"/>
  <c r="H61" i="72"/>
  <c r="F61" i="72"/>
  <c r="D61" i="72"/>
  <c r="B61" i="72"/>
  <c r="AN60" i="72"/>
  <c r="J60" i="72" s="1"/>
  <c r="S60" i="72" s="1"/>
  <c r="AO60" i="72" s="1"/>
  <c r="K60" i="72"/>
  <c r="H60" i="72"/>
  <c r="F60" i="72"/>
  <c r="D60" i="72"/>
  <c r="B60" i="72"/>
  <c r="AN59" i="72"/>
  <c r="J59" i="72" s="1"/>
  <c r="S59" i="72" s="1"/>
  <c r="AO59" i="72" s="1"/>
  <c r="K59" i="72"/>
  <c r="H59" i="72"/>
  <c r="F59" i="72"/>
  <c r="D59" i="72"/>
  <c r="B59" i="72"/>
  <c r="AN58" i="72"/>
  <c r="J58" i="72" s="1"/>
  <c r="S58" i="72" s="1"/>
  <c r="AO58" i="72" s="1"/>
  <c r="K58" i="72"/>
  <c r="H58" i="72"/>
  <c r="F58" i="72"/>
  <c r="D58" i="72"/>
  <c r="B58" i="72"/>
  <c r="AN57" i="72"/>
  <c r="K57" i="72"/>
  <c r="J57" i="72"/>
  <c r="S57" i="72" s="1"/>
  <c r="AO57" i="72" s="1"/>
  <c r="H57" i="72"/>
  <c r="F57" i="72"/>
  <c r="D57" i="72"/>
  <c r="B57" i="72"/>
  <c r="AN56" i="72"/>
  <c r="K56" i="72"/>
  <c r="J56" i="72"/>
  <c r="S56" i="72" s="1"/>
  <c r="AO56" i="72" s="1"/>
  <c r="H56" i="72"/>
  <c r="F56" i="72"/>
  <c r="D56" i="72"/>
  <c r="B56" i="72"/>
  <c r="AN55" i="72"/>
  <c r="J55" i="72" s="1"/>
  <c r="S55" i="72"/>
  <c r="AO55" i="72" s="1"/>
  <c r="K55" i="72"/>
  <c r="H55" i="72"/>
  <c r="F55" i="72"/>
  <c r="D55" i="72"/>
  <c r="B55" i="72"/>
  <c r="AN54" i="72"/>
  <c r="J54" i="72" s="1"/>
  <c r="S54" i="72" s="1"/>
  <c r="K54" i="72"/>
  <c r="H54" i="72"/>
  <c r="F54" i="72"/>
  <c r="D54" i="72"/>
  <c r="B54" i="72"/>
  <c r="AN50" i="72"/>
  <c r="J50" i="72" s="1"/>
  <c r="S50" i="72" s="1"/>
  <c r="AO50" i="72" s="1"/>
  <c r="K50" i="72"/>
  <c r="H50" i="72"/>
  <c r="F50" i="72"/>
  <c r="D50" i="72"/>
  <c r="B50" i="72"/>
  <c r="AN49" i="72"/>
  <c r="J49" i="72" s="1"/>
  <c r="S49" i="72" s="1"/>
  <c r="AO49" i="72" s="1"/>
  <c r="K49" i="72"/>
  <c r="H49" i="72"/>
  <c r="F49" i="72"/>
  <c r="D49" i="72"/>
  <c r="B49" i="72"/>
  <c r="AN48" i="72"/>
  <c r="J48" i="72" s="1"/>
  <c r="S48" i="72" s="1"/>
  <c r="AO48" i="72" s="1"/>
  <c r="K48" i="72"/>
  <c r="H48" i="72"/>
  <c r="F48" i="72"/>
  <c r="D48" i="72"/>
  <c r="B48" i="72"/>
  <c r="AN47" i="72"/>
  <c r="J47" i="72" s="1"/>
  <c r="S47" i="72" s="1"/>
  <c r="AO47" i="72" s="1"/>
  <c r="K47" i="72"/>
  <c r="H47" i="72"/>
  <c r="F47" i="72"/>
  <c r="D47" i="72"/>
  <c r="B47" i="72"/>
  <c r="AN46" i="72"/>
  <c r="K46" i="72"/>
  <c r="J46" i="72"/>
  <c r="S46" i="72" s="1"/>
  <c r="AO46" i="72" s="1"/>
  <c r="H46" i="72"/>
  <c r="F46" i="72"/>
  <c r="D46" i="72"/>
  <c r="B46" i="72"/>
  <c r="AN45" i="72"/>
  <c r="AH45" i="72"/>
  <c r="K45" i="72"/>
  <c r="J45" i="72"/>
  <c r="S45" i="72" s="1"/>
  <c r="AO45" i="72" s="1"/>
  <c r="H45" i="72"/>
  <c r="F45" i="72"/>
  <c r="D45" i="72"/>
  <c r="B45" i="72"/>
  <c r="AH44" i="72"/>
  <c r="AN44" i="72" s="1"/>
  <c r="J44" i="72" s="1"/>
  <c r="S44" i="72" s="1"/>
  <c r="AO44" i="72" s="1"/>
  <c r="K44" i="72"/>
  <c r="H44" i="72"/>
  <c r="F44" i="72"/>
  <c r="D44" i="72"/>
  <c r="B44" i="72"/>
  <c r="AH43" i="72"/>
  <c r="AN43" i="72" s="1"/>
  <c r="J43" i="72" s="1"/>
  <c r="S43" i="72" s="1"/>
  <c r="K43" i="72"/>
  <c r="H43" i="72"/>
  <c r="F43" i="72"/>
  <c r="D43" i="72"/>
  <c r="B43" i="72"/>
  <c r="AN39" i="72"/>
  <c r="J39" i="72" s="1"/>
  <c r="S39" i="72" s="1"/>
  <c r="AO39" i="72" s="1"/>
  <c r="K39" i="72"/>
  <c r="H39" i="72"/>
  <c r="F39" i="72"/>
  <c r="D39" i="72"/>
  <c r="B39" i="72"/>
  <c r="AD38" i="72"/>
  <c r="AN38" i="72" s="1"/>
  <c r="J38" i="72" s="1"/>
  <c r="S38" i="72" s="1"/>
  <c r="AO38" i="72" s="1"/>
  <c r="K38" i="72"/>
  <c r="H38" i="72"/>
  <c r="F38" i="72"/>
  <c r="D38" i="72"/>
  <c r="B38" i="72"/>
  <c r="AN37" i="72"/>
  <c r="J37" i="72" s="1"/>
  <c r="S37" i="72" s="1"/>
  <c r="AO37" i="72" s="1"/>
  <c r="K37" i="72"/>
  <c r="H37" i="72"/>
  <c r="F37" i="72"/>
  <c r="D37" i="72"/>
  <c r="B37" i="72"/>
  <c r="AD36" i="72"/>
  <c r="AN36" i="72" s="1"/>
  <c r="J36" i="72" s="1"/>
  <c r="S36" i="72" s="1"/>
  <c r="AO36" i="72" s="1"/>
  <c r="K36" i="72"/>
  <c r="H36" i="72"/>
  <c r="F36" i="72"/>
  <c r="D36" i="72"/>
  <c r="B36" i="72"/>
  <c r="AN35" i="72"/>
  <c r="J35" i="72" s="1"/>
  <c r="S35" i="72" s="1"/>
  <c r="AO35" i="72" s="1"/>
  <c r="K35" i="72"/>
  <c r="H35" i="72"/>
  <c r="F35" i="72"/>
  <c r="D35" i="72"/>
  <c r="B35" i="72"/>
  <c r="AN34" i="72"/>
  <c r="J34" i="72" s="1"/>
  <c r="S34" i="72" s="1"/>
  <c r="AO34" i="72" s="1"/>
  <c r="K34" i="72"/>
  <c r="H34" i="72"/>
  <c r="F34" i="72"/>
  <c r="D34" i="72"/>
  <c r="B34" i="72"/>
  <c r="AD33" i="72"/>
  <c r="AN33" i="72" s="1"/>
  <c r="J33" i="72" s="1"/>
  <c r="S33" i="72" s="1"/>
  <c r="AO33" i="72" s="1"/>
  <c r="K33" i="72"/>
  <c r="H33" i="72"/>
  <c r="F33" i="72"/>
  <c r="D33" i="72"/>
  <c r="B33" i="72"/>
  <c r="AD32" i="72"/>
  <c r="AN32" i="72" s="1"/>
  <c r="J32" i="72" s="1"/>
  <c r="S32" i="72" s="1"/>
  <c r="AO32" i="72" s="1"/>
  <c r="K32" i="72"/>
  <c r="H32" i="72"/>
  <c r="F32" i="72"/>
  <c r="D32" i="72"/>
  <c r="B32" i="72"/>
  <c r="AD31" i="72"/>
  <c r="AN31" i="72" s="1"/>
  <c r="J31" i="72" s="1"/>
  <c r="S31" i="72" s="1"/>
  <c r="AO31" i="72" s="1"/>
  <c r="K31" i="72"/>
  <c r="H31" i="72"/>
  <c r="F31" i="72"/>
  <c r="D31" i="72"/>
  <c r="B31" i="72"/>
  <c r="AD30" i="72"/>
  <c r="AN30" i="72" s="1"/>
  <c r="J30" i="72" s="1"/>
  <c r="S30" i="72" s="1"/>
  <c r="AO30" i="72" s="1"/>
  <c r="K30" i="72"/>
  <c r="H30" i="72"/>
  <c r="F30" i="72"/>
  <c r="D30" i="72"/>
  <c r="B30" i="72"/>
  <c r="AD29" i="72"/>
  <c r="AN29" i="72" s="1"/>
  <c r="J29" i="72" s="1"/>
  <c r="S29" i="72" s="1"/>
  <c r="AO29" i="72" s="1"/>
  <c r="K29" i="72"/>
  <c r="H29" i="72"/>
  <c r="F29" i="72"/>
  <c r="D29" i="72"/>
  <c r="B29" i="72"/>
  <c r="AD28" i="72"/>
  <c r="AN28" i="72" s="1"/>
  <c r="J28" i="72" s="1"/>
  <c r="S28" i="72" s="1"/>
  <c r="AO28" i="72" s="1"/>
  <c r="K28" i="72"/>
  <c r="H28" i="72"/>
  <c r="F28" i="72"/>
  <c r="D28" i="72"/>
  <c r="B28" i="72"/>
  <c r="AD27" i="72"/>
  <c r="AN27" i="72" s="1"/>
  <c r="J27" i="72" s="1"/>
  <c r="S27" i="72" s="1"/>
  <c r="AO27" i="72" s="1"/>
  <c r="K27" i="72"/>
  <c r="H27" i="72"/>
  <c r="F27" i="72"/>
  <c r="D27" i="72"/>
  <c r="B27" i="72"/>
  <c r="AD26" i="72"/>
  <c r="AN26" i="72" s="1"/>
  <c r="J26" i="72" s="1"/>
  <c r="S26" i="72" s="1"/>
  <c r="AO26" i="72" s="1"/>
  <c r="K26" i="72"/>
  <c r="H26" i="72"/>
  <c r="F26" i="72"/>
  <c r="D26" i="72"/>
  <c r="B26" i="72"/>
  <c r="AD25" i="72"/>
  <c r="AN25" i="72" s="1"/>
  <c r="J25" i="72" s="1"/>
  <c r="S25" i="72" s="1"/>
  <c r="AO25" i="72" s="1"/>
  <c r="K25" i="72"/>
  <c r="H25" i="72"/>
  <c r="F25" i="72"/>
  <c r="D25" i="72"/>
  <c r="B25" i="72"/>
  <c r="AD24" i="72"/>
  <c r="AN24" i="72" s="1"/>
  <c r="J24" i="72" s="1"/>
  <c r="S24" i="72" s="1"/>
  <c r="AO24" i="72" s="1"/>
  <c r="K24" i="72"/>
  <c r="H24" i="72"/>
  <c r="F24" i="72"/>
  <c r="D24" i="72"/>
  <c r="B24" i="72"/>
  <c r="AN23" i="72"/>
  <c r="J23" i="72" s="1"/>
  <c r="S23" i="72" s="1"/>
  <c r="AO23" i="72" s="1"/>
  <c r="K23" i="72"/>
  <c r="H23" i="72"/>
  <c r="F23" i="72"/>
  <c r="D23" i="72"/>
  <c r="B23" i="72"/>
  <c r="AN22" i="72"/>
  <c r="J22" i="72" s="1"/>
  <c r="S22" i="72" s="1"/>
  <c r="AO22" i="72" s="1"/>
  <c r="K22" i="72"/>
  <c r="H22" i="72"/>
  <c r="F22" i="72"/>
  <c r="D22" i="72"/>
  <c r="B22" i="72"/>
  <c r="AN21" i="72"/>
  <c r="J21" i="72" s="1"/>
  <c r="S21" i="72" s="1"/>
  <c r="AO21" i="72" s="1"/>
  <c r="K21" i="72"/>
  <c r="H21" i="72"/>
  <c r="F21" i="72"/>
  <c r="D21" i="72"/>
  <c r="B21" i="72"/>
  <c r="AN20" i="72"/>
  <c r="J20" i="72" s="1"/>
  <c r="S20" i="72" s="1"/>
  <c r="AO20" i="72" s="1"/>
  <c r="K20" i="72"/>
  <c r="H20" i="72"/>
  <c r="F20" i="72"/>
  <c r="D20" i="72"/>
  <c r="B20" i="72"/>
  <c r="AN19" i="72"/>
  <c r="J19" i="72" s="1"/>
  <c r="S19" i="72" s="1"/>
  <c r="K19" i="72"/>
  <c r="H19" i="72"/>
  <c r="F19" i="72"/>
  <c r="D19" i="72"/>
  <c r="B19" i="72"/>
  <c r="AM15" i="72"/>
  <c r="P15" i="72" s="1"/>
  <c r="R15" i="72" s="1"/>
  <c r="AI15" i="72"/>
  <c r="AJ15" i="72" s="1"/>
  <c r="AF15" i="72" s="1"/>
  <c r="AN15" i="72" s="1"/>
  <c r="M15" i="72"/>
  <c r="L15" i="72"/>
  <c r="N15" i="72" s="1"/>
  <c r="K15" i="72"/>
  <c r="S15" i="72" s="1"/>
  <c r="AO15" i="72" s="1"/>
  <c r="J15" i="72"/>
  <c r="I15" i="72"/>
  <c r="H15" i="72"/>
  <c r="G15" i="72"/>
  <c r="F15" i="72"/>
  <c r="E15" i="72"/>
  <c r="D15" i="72"/>
  <c r="C15" i="72"/>
  <c r="B15" i="72"/>
  <c r="AM14" i="72"/>
  <c r="P14" i="72" s="1"/>
  <c r="AI14" i="72"/>
  <c r="AJ14" i="72" s="1"/>
  <c r="AF14" i="72" s="1"/>
  <c r="AN14" i="72" s="1"/>
  <c r="R14" i="72"/>
  <c r="M14" i="72"/>
  <c r="L14" i="72"/>
  <c r="K14" i="72"/>
  <c r="J14" i="72"/>
  <c r="I14" i="72"/>
  <c r="H14" i="72"/>
  <c r="G14" i="72"/>
  <c r="F14" i="72"/>
  <c r="E14" i="72"/>
  <c r="D14" i="72"/>
  <c r="C14" i="72"/>
  <c r="B14" i="72"/>
  <c r="AM13" i="72"/>
  <c r="AI13" i="72"/>
  <c r="AJ13" i="72" s="1"/>
  <c r="AF13" i="72" s="1"/>
  <c r="AN13" i="72" s="1"/>
  <c r="P13" i="72"/>
  <c r="R13" i="72" s="1"/>
  <c r="S13" i="72" s="1"/>
  <c r="AO13" i="72" s="1"/>
  <c r="M13" i="72"/>
  <c r="L13" i="72"/>
  <c r="K13" i="72"/>
  <c r="J13" i="72"/>
  <c r="I13" i="72"/>
  <c r="H13" i="72"/>
  <c r="G13" i="72"/>
  <c r="F13" i="72"/>
  <c r="E13" i="72"/>
  <c r="D13" i="72"/>
  <c r="C13" i="72"/>
  <c r="B13" i="72"/>
  <c r="AM12" i="72"/>
  <c r="AI12" i="72"/>
  <c r="AJ12" i="72" s="1"/>
  <c r="AF12" i="72" s="1"/>
  <c r="AN12" i="72" s="1"/>
  <c r="P12" i="72"/>
  <c r="R12" i="72" s="1"/>
  <c r="M12" i="72"/>
  <c r="L12" i="72"/>
  <c r="K12" i="72"/>
  <c r="J12" i="72"/>
  <c r="I12" i="72"/>
  <c r="H12" i="72"/>
  <c r="G12" i="72"/>
  <c r="F12" i="72"/>
  <c r="E12" i="72"/>
  <c r="D12" i="72"/>
  <c r="C12" i="72"/>
  <c r="B12" i="72"/>
  <c r="AM11" i="72"/>
  <c r="P11" i="72" s="1"/>
  <c r="R11" i="72" s="1"/>
  <c r="AI11" i="72"/>
  <c r="AJ11" i="72" s="1"/>
  <c r="AF11" i="72" s="1"/>
  <c r="M11" i="72"/>
  <c r="L11" i="72"/>
  <c r="N11" i="72" s="1"/>
  <c r="K11" i="72"/>
  <c r="J11" i="72"/>
  <c r="I11" i="72"/>
  <c r="H11" i="72"/>
  <c r="G11" i="72"/>
  <c r="F11" i="72"/>
  <c r="E11" i="72"/>
  <c r="D11" i="72"/>
  <c r="C11" i="72"/>
  <c r="B11" i="72"/>
  <c r="AG9" i="72"/>
  <c r="H7" i="72"/>
  <c r="C7" i="72"/>
  <c r="H6" i="72"/>
  <c r="C6" i="72"/>
  <c r="H5" i="72"/>
  <c r="C5" i="72"/>
  <c r="H4" i="72"/>
  <c r="C4" i="72"/>
  <c r="H3" i="72"/>
  <c r="C3" i="72"/>
  <c r="H2" i="72"/>
  <c r="C2" i="72"/>
  <c r="A1" i="72"/>
  <c r="AM12" i="71"/>
  <c r="P12" i="71" s="1"/>
  <c r="R12" i="71" s="1"/>
  <c r="AI12" i="71"/>
  <c r="AJ12" i="71" s="1"/>
  <c r="AF12" i="71" s="1"/>
  <c r="AM13" i="71"/>
  <c r="AI13" i="71"/>
  <c r="AJ13" i="71" s="1"/>
  <c r="AF13" i="71" s="1"/>
  <c r="AN75" i="71"/>
  <c r="S68" i="71"/>
  <c r="S67" i="71"/>
  <c r="AD66" i="71"/>
  <c r="AN66" i="71" s="1"/>
  <c r="S66" i="71"/>
  <c r="AN65" i="71"/>
  <c r="J65" i="71" s="1"/>
  <c r="S65" i="71" s="1"/>
  <c r="N62" i="71"/>
  <c r="L62" i="71"/>
  <c r="AN61" i="71"/>
  <c r="J61" i="71" s="1"/>
  <c r="S61" i="71" s="1"/>
  <c r="AO61" i="71" s="1"/>
  <c r="K61" i="71"/>
  <c r="H61" i="71"/>
  <c r="F61" i="71"/>
  <c r="D61" i="71"/>
  <c r="B61" i="71"/>
  <c r="AN60" i="71"/>
  <c r="J60" i="71" s="1"/>
  <c r="S60" i="71" s="1"/>
  <c r="AO60" i="71" s="1"/>
  <c r="K60" i="71"/>
  <c r="H60" i="71"/>
  <c r="F60" i="71"/>
  <c r="D60" i="71"/>
  <c r="B60" i="71"/>
  <c r="AN59" i="71"/>
  <c r="J59" i="71" s="1"/>
  <c r="S59" i="71" s="1"/>
  <c r="AO59" i="71" s="1"/>
  <c r="K59" i="71"/>
  <c r="H59" i="71"/>
  <c r="F59" i="71"/>
  <c r="D59" i="71"/>
  <c r="B59" i="71"/>
  <c r="AN58" i="71"/>
  <c r="J58" i="71" s="1"/>
  <c r="S58" i="71" s="1"/>
  <c r="AO58" i="71" s="1"/>
  <c r="K58" i="71"/>
  <c r="H58" i="71"/>
  <c r="F58" i="71"/>
  <c r="D58" i="71"/>
  <c r="B58" i="71"/>
  <c r="AN57" i="71"/>
  <c r="K57" i="71"/>
  <c r="J57" i="71"/>
  <c r="S57" i="71" s="1"/>
  <c r="AO57" i="71" s="1"/>
  <c r="H57" i="71"/>
  <c r="F57" i="71"/>
  <c r="D57" i="71"/>
  <c r="B57" i="71"/>
  <c r="AN56" i="71"/>
  <c r="J56" i="71" s="1"/>
  <c r="S56" i="71" s="1"/>
  <c r="AO56" i="71" s="1"/>
  <c r="K56" i="71"/>
  <c r="H56" i="71"/>
  <c r="F56" i="71"/>
  <c r="D56" i="71"/>
  <c r="B56" i="71"/>
  <c r="AN55" i="71"/>
  <c r="J55" i="71" s="1"/>
  <c r="S55" i="71" s="1"/>
  <c r="AO55" i="71" s="1"/>
  <c r="K55" i="71"/>
  <c r="H55" i="71"/>
  <c r="F55" i="71"/>
  <c r="D55" i="71"/>
  <c r="B55" i="71"/>
  <c r="AN54" i="71"/>
  <c r="J54" i="71" s="1"/>
  <c r="S54" i="71" s="1"/>
  <c r="K54" i="71"/>
  <c r="H54" i="71"/>
  <c r="F54" i="71"/>
  <c r="D54" i="71"/>
  <c r="B54" i="71"/>
  <c r="AN50" i="71"/>
  <c r="J50" i="71" s="1"/>
  <c r="S50" i="71" s="1"/>
  <c r="AO50" i="71" s="1"/>
  <c r="K50" i="71"/>
  <c r="H50" i="71"/>
  <c r="F50" i="71"/>
  <c r="D50" i="71"/>
  <c r="B50" i="71"/>
  <c r="AN49" i="71"/>
  <c r="S49" i="71"/>
  <c r="AO49" i="71" s="1"/>
  <c r="K49" i="71"/>
  <c r="J49" i="71"/>
  <c r="H49" i="71"/>
  <c r="F49" i="71"/>
  <c r="D49" i="71"/>
  <c r="B49" i="71"/>
  <c r="AN48" i="71"/>
  <c r="J48" i="71" s="1"/>
  <c r="S48" i="71" s="1"/>
  <c r="AO48" i="71" s="1"/>
  <c r="K48" i="71"/>
  <c r="H48" i="71"/>
  <c r="F48" i="71"/>
  <c r="D48" i="71"/>
  <c r="B48" i="71"/>
  <c r="AN47" i="71"/>
  <c r="J47" i="71" s="1"/>
  <c r="S47" i="71" s="1"/>
  <c r="AO47" i="71" s="1"/>
  <c r="K47" i="71"/>
  <c r="H47" i="71"/>
  <c r="F47" i="71"/>
  <c r="D47" i="71"/>
  <c r="B47" i="71"/>
  <c r="AN46" i="71"/>
  <c r="J46" i="71" s="1"/>
  <c r="S46" i="71" s="1"/>
  <c r="AO46" i="71" s="1"/>
  <c r="K46" i="71"/>
  <c r="H46" i="71"/>
  <c r="F46" i="71"/>
  <c r="D46" i="71"/>
  <c r="B46" i="71"/>
  <c r="AN45" i="71"/>
  <c r="AH45" i="71"/>
  <c r="K45" i="71"/>
  <c r="J45" i="71"/>
  <c r="S45" i="71" s="1"/>
  <c r="AO45" i="71" s="1"/>
  <c r="H45" i="71"/>
  <c r="F45" i="71"/>
  <c r="D45" i="71"/>
  <c r="B45" i="71"/>
  <c r="AH44" i="71"/>
  <c r="AN44" i="71" s="1"/>
  <c r="J44" i="71" s="1"/>
  <c r="S44" i="71" s="1"/>
  <c r="AO44" i="71" s="1"/>
  <c r="K44" i="71"/>
  <c r="H44" i="71"/>
  <c r="F44" i="71"/>
  <c r="D44" i="71"/>
  <c r="B44" i="71"/>
  <c r="AH43" i="71"/>
  <c r="AN43" i="71" s="1"/>
  <c r="K43" i="71"/>
  <c r="H43" i="71"/>
  <c r="F43" i="71"/>
  <c r="D43" i="71"/>
  <c r="B43" i="71"/>
  <c r="AN39" i="71"/>
  <c r="J39" i="71" s="1"/>
  <c r="S39" i="71" s="1"/>
  <c r="AO39" i="71" s="1"/>
  <c r="K39" i="71"/>
  <c r="H39" i="71"/>
  <c r="F39" i="71"/>
  <c r="D39" i="71"/>
  <c r="B39" i="71"/>
  <c r="AD38" i="71"/>
  <c r="AN38" i="71" s="1"/>
  <c r="J38" i="71" s="1"/>
  <c r="S38" i="71" s="1"/>
  <c r="AO38" i="71" s="1"/>
  <c r="K38" i="71"/>
  <c r="H38" i="71"/>
  <c r="F38" i="71"/>
  <c r="D38" i="71"/>
  <c r="B38" i="71"/>
  <c r="AN37" i="71"/>
  <c r="J37" i="71" s="1"/>
  <c r="S37" i="71" s="1"/>
  <c r="AO37" i="71" s="1"/>
  <c r="K37" i="71"/>
  <c r="H37" i="71"/>
  <c r="F37" i="71"/>
  <c r="D37" i="71"/>
  <c r="B37" i="71"/>
  <c r="AD36" i="71"/>
  <c r="AN36" i="71" s="1"/>
  <c r="J36" i="71" s="1"/>
  <c r="S36" i="71" s="1"/>
  <c r="AO36" i="71" s="1"/>
  <c r="K36" i="71"/>
  <c r="H36" i="71"/>
  <c r="F36" i="71"/>
  <c r="D36" i="71"/>
  <c r="B36" i="71"/>
  <c r="AN35" i="71"/>
  <c r="J35" i="71" s="1"/>
  <c r="S35" i="71" s="1"/>
  <c r="AO35" i="71" s="1"/>
  <c r="K35" i="71"/>
  <c r="H35" i="71"/>
  <c r="F35" i="71"/>
  <c r="D35" i="71"/>
  <c r="B35" i="71"/>
  <c r="AN34" i="71"/>
  <c r="J34" i="71" s="1"/>
  <c r="S34" i="71" s="1"/>
  <c r="AO34" i="71" s="1"/>
  <c r="K34" i="71"/>
  <c r="H34" i="71"/>
  <c r="F34" i="71"/>
  <c r="D34" i="71"/>
  <c r="B34" i="71"/>
  <c r="AD33" i="71"/>
  <c r="AN33" i="71" s="1"/>
  <c r="J33" i="71" s="1"/>
  <c r="S33" i="71" s="1"/>
  <c r="AO33" i="71" s="1"/>
  <c r="K33" i="71"/>
  <c r="H33" i="71"/>
  <c r="F33" i="71"/>
  <c r="D33" i="71"/>
  <c r="B33" i="71"/>
  <c r="AD32" i="71"/>
  <c r="AN32" i="71" s="1"/>
  <c r="J32" i="71" s="1"/>
  <c r="S32" i="71" s="1"/>
  <c r="AO32" i="71" s="1"/>
  <c r="K32" i="71"/>
  <c r="H32" i="71"/>
  <c r="F32" i="71"/>
  <c r="D32" i="71"/>
  <c r="B32" i="71"/>
  <c r="AD31" i="71"/>
  <c r="AN31" i="71" s="1"/>
  <c r="J31" i="71" s="1"/>
  <c r="S31" i="71" s="1"/>
  <c r="AO31" i="71" s="1"/>
  <c r="K31" i="71"/>
  <c r="H31" i="71"/>
  <c r="F31" i="71"/>
  <c r="D31" i="71"/>
  <c r="B31" i="71"/>
  <c r="AD30" i="71"/>
  <c r="AN30" i="71" s="1"/>
  <c r="J30" i="71" s="1"/>
  <c r="S30" i="71" s="1"/>
  <c r="AO30" i="71" s="1"/>
  <c r="K30" i="71"/>
  <c r="H30" i="71"/>
  <c r="F30" i="71"/>
  <c r="D30" i="71"/>
  <c r="B30" i="71"/>
  <c r="AD29" i="71"/>
  <c r="AN29" i="71" s="1"/>
  <c r="J29" i="71" s="1"/>
  <c r="S29" i="71" s="1"/>
  <c r="AO29" i="71" s="1"/>
  <c r="K29" i="71"/>
  <c r="H29" i="71"/>
  <c r="F29" i="71"/>
  <c r="D29" i="71"/>
  <c r="B29" i="71"/>
  <c r="AD28" i="71"/>
  <c r="AN28" i="71" s="1"/>
  <c r="J28" i="71" s="1"/>
  <c r="S28" i="71" s="1"/>
  <c r="AO28" i="71" s="1"/>
  <c r="K28" i="71"/>
  <c r="H28" i="71"/>
  <c r="F28" i="71"/>
  <c r="D28" i="71"/>
  <c r="B28" i="71"/>
  <c r="AD27" i="71"/>
  <c r="AN27" i="71" s="1"/>
  <c r="J27" i="71" s="1"/>
  <c r="S27" i="71" s="1"/>
  <c r="AO27" i="71" s="1"/>
  <c r="K27" i="71"/>
  <c r="H27" i="71"/>
  <c r="F27" i="71"/>
  <c r="D27" i="71"/>
  <c r="B27" i="71"/>
  <c r="AD26" i="71"/>
  <c r="AN26" i="71" s="1"/>
  <c r="J26" i="71" s="1"/>
  <c r="S26" i="71" s="1"/>
  <c r="AO26" i="71" s="1"/>
  <c r="K26" i="71"/>
  <c r="H26" i="71"/>
  <c r="F26" i="71"/>
  <c r="D26" i="71"/>
  <c r="B26" i="71"/>
  <c r="AD25" i="71"/>
  <c r="AN25" i="71" s="1"/>
  <c r="J25" i="71" s="1"/>
  <c r="S25" i="71" s="1"/>
  <c r="AO25" i="71" s="1"/>
  <c r="K25" i="71"/>
  <c r="H25" i="71"/>
  <c r="F25" i="71"/>
  <c r="D25" i="71"/>
  <c r="B25" i="71"/>
  <c r="AD24" i="71"/>
  <c r="AN24" i="71" s="1"/>
  <c r="J24" i="71" s="1"/>
  <c r="S24" i="71" s="1"/>
  <c r="AO24" i="71" s="1"/>
  <c r="K24" i="71"/>
  <c r="H24" i="71"/>
  <c r="F24" i="71"/>
  <c r="D24" i="71"/>
  <c r="B24" i="71"/>
  <c r="AN23" i="71"/>
  <c r="J23" i="71" s="1"/>
  <c r="S23" i="71" s="1"/>
  <c r="AO23" i="71" s="1"/>
  <c r="K23" i="71"/>
  <c r="H23" i="71"/>
  <c r="F23" i="71"/>
  <c r="D23" i="71"/>
  <c r="B23" i="71"/>
  <c r="AN22" i="71"/>
  <c r="J22" i="71" s="1"/>
  <c r="S22" i="71" s="1"/>
  <c r="AO22" i="71" s="1"/>
  <c r="K22" i="71"/>
  <c r="H22" i="71"/>
  <c r="F22" i="71"/>
  <c r="D22" i="71"/>
  <c r="B22" i="71"/>
  <c r="AN21" i="71"/>
  <c r="J21" i="71" s="1"/>
  <c r="S21" i="71" s="1"/>
  <c r="AO21" i="71" s="1"/>
  <c r="K21" i="71"/>
  <c r="H21" i="71"/>
  <c r="F21" i="71"/>
  <c r="D21" i="71"/>
  <c r="B21" i="71"/>
  <c r="AN20" i="71"/>
  <c r="J20" i="71" s="1"/>
  <c r="S20" i="71" s="1"/>
  <c r="AO20" i="71" s="1"/>
  <c r="K20" i="71"/>
  <c r="H20" i="71"/>
  <c r="F20" i="71"/>
  <c r="D20" i="71"/>
  <c r="B20" i="71"/>
  <c r="AN19" i="71"/>
  <c r="K19" i="71"/>
  <c r="H19" i="71"/>
  <c r="F19" i="71"/>
  <c r="D19" i="71"/>
  <c r="B19" i="71"/>
  <c r="AM15" i="71"/>
  <c r="P15" i="71" s="1"/>
  <c r="R15" i="71" s="1"/>
  <c r="S15" i="71" s="1"/>
  <c r="AI15" i="71"/>
  <c r="AJ15" i="71" s="1"/>
  <c r="AF15" i="71" s="1"/>
  <c r="M15" i="71"/>
  <c r="L15" i="71"/>
  <c r="N15" i="71" s="1"/>
  <c r="K15" i="71"/>
  <c r="J15" i="71"/>
  <c r="I15" i="71"/>
  <c r="H15" i="71"/>
  <c r="G15" i="71"/>
  <c r="F15" i="71"/>
  <c r="E15" i="71"/>
  <c r="D15" i="71"/>
  <c r="C15" i="71"/>
  <c r="B15" i="71"/>
  <c r="AM14" i="71"/>
  <c r="P14" i="71" s="1"/>
  <c r="R14" i="71" s="1"/>
  <c r="AJ14" i="71"/>
  <c r="AF14" i="71" s="1"/>
  <c r="AN14" i="71" s="1"/>
  <c r="AI14" i="71"/>
  <c r="M14" i="71"/>
  <c r="N14" i="71" s="1"/>
  <c r="L14" i="71"/>
  <c r="K14" i="71"/>
  <c r="S14" i="71" s="1"/>
  <c r="AO14" i="71" s="1"/>
  <c r="J14" i="71"/>
  <c r="I14" i="71"/>
  <c r="H14" i="71"/>
  <c r="G14" i="71"/>
  <c r="F14" i="71"/>
  <c r="E14" i="71"/>
  <c r="D14" i="71"/>
  <c r="C14" i="71"/>
  <c r="B14" i="71"/>
  <c r="P13" i="71"/>
  <c r="R13" i="71" s="1"/>
  <c r="M13" i="71"/>
  <c r="L13" i="71"/>
  <c r="K13" i="71"/>
  <c r="J13" i="71"/>
  <c r="I13" i="71"/>
  <c r="H13" i="71"/>
  <c r="G13" i="71"/>
  <c r="F13" i="71"/>
  <c r="E13" i="71"/>
  <c r="D13" i="71"/>
  <c r="C13" i="71"/>
  <c r="B13" i="71"/>
  <c r="M12" i="71"/>
  <c r="L12" i="71"/>
  <c r="K12" i="71"/>
  <c r="J12" i="71"/>
  <c r="I12" i="71"/>
  <c r="H12" i="71"/>
  <c r="G12" i="71"/>
  <c r="F12" i="71"/>
  <c r="E12" i="71"/>
  <c r="D12" i="71"/>
  <c r="C12" i="71"/>
  <c r="B12" i="71"/>
  <c r="AM11" i="71"/>
  <c r="P11" i="71" s="1"/>
  <c r="R11" i="71" s="1"/>
  <c r="AI11" i="71"/>
  <c r="AJ11" i="71" s="1"/>
  <c r="M11" i="71"/>
  <c r="L11" i="71"/>
  <c r="N11" i="71" s="1"/>
  <c r="K11" i="71"/>
  <c r="J11" i="71"/>
  <c r="I11" i="71"/>
  <c r="H11" i="71"/>
  <c r="G11" i="71"/>
  <c r="F11" i="71"/>
  <c r="E11" i="71"/>
  <c r="D11" i="71"/>
  <c r="C11" i="71"/>
  <c r="B11" i="71"/>
  <c r="AG9" i="71"/>
  <c r="H7" i="71"/>
  <c r="C7" i="71"/>
  <c r="H6" i="71"/>
  <c r="C6" i="71"/>
  <c r="H5" i="71"/>
  <c r="C5" i="71"/>
  <c r="H4" i="71"/>
  <c r="C4" i="71"/>
  <c r="H3" i="71"/>
  <c r="C3" i="71"/>
  <c r="H2" i="71"/>
  <c r="C2" i="71"/>
  <c r="A1" i="71"/>
  <c r="AN23" i="69"/>
  <c r="J23" i="69" s="1"/>
  <c r="S23" i="69" s="1"/>
  <c r="AO23" i="69" s="1"/>
  <c r="AN75" i="70"/>
  <c r="S68" i="70"/>
  <c r="S67" i="70"/>
  <c r="AD66" i="70"/>
  <c r="AN66" i="70" s="1"/>
  <c r="S66" i="70"/>
  <c r="AN65" i="70"/>
  <c r="J65" i="70" s="1"/>
  <c r="S65" i="70" s="1"/>
  <c r="N62" i="70"/>
  <c r="L62" i="70"/>
  <c r="AN61" i="70"/>
  <c r="K61" i="70"/>
  <c r="J61" i="70"/>
  <c r="S61" i="70" s="1"/>
  <c r="AO61" i="70" s="1"/>
  <c r="H61" i="70"/>
  <c r="F61" i="70"/>
  <c r="D61" i="70"/>
  <c r="B61" i="70"/>
  <c r="AN60" i="70"/>
  <c r="K60" i="70"/>
  <c r="J60" i="70"/>
  <c r="S60" i="70" s="1"/>
  <c r="AO60" i="70" s="1"/>
  <c r="H60" i="70"/>
  <c r="F60" i="70"/>
  <c r="D60" i="70"/>
  <c r="B60" i="70"/>
  <c r="AN59" i="70"/>
  <c r="J59" i="70" s="1"/>
  <c r="S59" i="70" s="1"/>
  <c r="AO59" i="70" s="1"/>
  <c r="K59" i="70"/>
  <c r="H59" i="70"/>
  <c r="F59" i="70"/>
  <c r="D59" i="70"/>
  <c r="B59" i="70"/>
  <c r="AN58" i="70"/>
  <c r="J58" i="70" s="1"/>
  <c r="S58" i="70" s="1"/>
  <c r="AO58" i="70" s="1"/>
  <c r="K58" i="70"/>
  <c r="H58" i="70"/>
  <c r="F58" i="70"/>
  <c r="D58" i="70"/>
  <c r="B58" i="70"/>
  <c r="AN57" i="70"/>
  <c r="J57" i="70" s="1"/>
  <c r="S57" i="70" s="1"/>
  <c r="AO57" i="70" s="1"/>
  <c r="K57" i="70"/>
  <c r="H57" i="70"/>
  <c r="F57" i="70"/>
  <c r="D57" i="70"/>
  <c r="B57" i="70"/>
  <c r="AN56" i="70"/>
  <c r="J56" i="70" s="1"/>
  <c r="S56" i="70" s="1"/>
  <c r="AO56" i="70" s="1"/>
  <c r="K56" i="70"/>
  <c r="H56" i="70"/>
  <c r="F56" i="70"/>
  <c r="D56" i="70"/>
  <c r="B56" i="70"/>
  <c r="AN55" i="70"/>
  <c r="J55" i="70" s="1"/>
  <c r="S55" i="70" s="1"/>
  <c r="AO55" i="70" s="1"/>
  <c r="K55" i="70"/>
  <c r="H55" i="70"/>
  <c r="F55" i="70"/>
  <c r="D55" i="70"/>
  <c r="B55" i="70"/>
  <c r="AN54" i="70"/>
  <c r="K54" i="70"/>
  <c r="H54" i="70"/>
  <c r="F54" i="70"/>
  <c r="D54" i="70"/>
  <c r="B54" i="70"/>
  <c r="AN50" i="70"/>
  <c r="J50" i="70" s="1"/>
  <c r="S50" i="70" s="1"/>
  <c r="AO50" i="70" s="1"/>
  <c r="K50" i="70"/>
  <c r="H50" i="70"/>
  <c r="F50" i="70"/>
  <c r="D50" i="70"/>
  <c r="B50" i="70"/>
  <c r="AN49" i="70"/>
  <c r="S49" i="70"/>
  <c r="AO49" i="70" s="1"/>
  <c r="K49" i="70"/>
  <c r="J49" i="70"/>
  <c r="H49" i="70"/>
  <c r="F49" i="70"/>
  <c r="D49" i="70"/>
  <c r="B49" i="70"/>
  <c r="AN48" i="70"/>
  <c r="J48" i="70" s="1"/>
  <c r="S48" i="70" s="1"/>
  <c r="AO48" i="70" s="1"/>
  <c r="K48" i="70"/>
  <c r="H48" i="70"/>
  <c r="F48" i="70"/>
  <c r="D48" i="70"/>
  <c r="B48" i="70"/>
  <c r="AN47" i="70"/>
  <c r="J47" i="70" s="1"/>
  <c r="S47" i="70" s="1"/>
  <c r="AO47" i="70" s="1"/>
  <c r="K47" i="70"/>
  <c r="H47" i="70"/>
  <c r="F47" i="70"/>
  <c r="D47" i="70"/>
  <c r="B47" i="70"/>
  <c r="AN46" i="70"/>
  <c r="J46" i="70" s="1"/>
  <c r="S46" i="70" s="1"/>
  <c r="AO46" i="70" s="1"/>
  <c r="K46" i="70"/>
  <c r="H46" i="70"/>
  <c r="F46" i="70"/>
  <c r="D46" i="70"/>
  <c r="B46" i="70"/>
  <c r="AN45" i="70"/>
  <c r="J45" i="70" s="1"/>
  <c r="S45" i="70" s="1"/>
  <c r="AO45" i="70" s="1"/>
  <c r="AH45" i="70"/>
  <c r="K45" i="70"/>
  <c r="H45" i="70"/>
  <c r="F45" i="70"/>
  <c r="D45" i="70"/>
  <c r="B45" i="70"/>
  <c r="AH44" i="70"/>
  <c r="AN44" i="70" s="1"/>
  <c r="J44" i="70" s="1"/>
  <c r="S44" i="70" s="1"/>
  <c r="AO44" i="70" s="1"/>
  <c r="K44" i="70"/>
  <c r="H44" i="70"/>
  <c r="F44" i="70"/>
  <c r="D44" i="70"/>
  <c r="B44" i="70"/>
  <c r="AH43" i="70"/>
  <c r="AN43" i="70" s="1"/>
  <c r="K43" i="70"/>
  <c r="H43" i="70"/>
  <c r="F43" i="70"/>
  <c r="D43" i="70"/>
  <c r="B43" i="70"/>
  <c r="AD39" i="70"/>
  <c r="AN39" i="70" s="1"/>
  <c r="J39" i="70" s="1"/>
  <c r="S39" i="70" s="1"/>
  <c r="AO39" i="70" s="1"/>
  <c r="K39" i="70"/>
  <c r="H39" i="70"/>
  <c r="F39" i="70"/>
  <c r="D39" i="70"/>
  <c r="B39" i="70"/>
  <c r="AN38" i="70"/>
  <c r="J38" i="70" s="1"/>
  <c r="S38" i="70" s="1"/>
  <c r="AO38" i="70" s="1"/>
  <c r="AD38" i="70"/>
  <c r="K38" i="70"/>
  <c r="H38" i="70"/>
  <c r="F38" i="70"/>
  <c r="D38" i="70"/>
  <c r="B38" i="70"/>
  <c r="AN37" i="70"/>
  <c r="J37" i="70" s="1"/>
  <c r="S37" i="70" s="1"/>
  <c r="AO37" i="70" s="1"/>
  <c r="K37" i="70"/>
  <c r="H37" i="70"/>
  <c r="F37" i="70"/>
  <c r="D37" i="70"/>
  <c r="B37" i="70"/>
  <c r="AD36" i="70"/>
  <c r="AN36" i="70" s="1"/>
  <c r="J36" i="70" s="1"/>
  <c r="S36" i="70" s="1"/>
  <c r="AO36" i="70" s="1"/>
  <c r="K36" i="70"/>
  <c r="H36" i="70"/>
  <c r="F36" i="70"/>
  <c r="D36" i="70"/>
  <c r="B36" i="70"/>
  <c r="AN35" i="70"/>
  <c r="J35" i="70" s="1"/>
  <c r="S35" i="70" s="1"/>
  <c r="AO35" i="70" s="1"/>
  <c r="K35" i="70"/>
  <c r="H35" i="70"/>
  <c r="F35" i="70"/>
  <c r="D35" i="70"/>
  <c r="B35" i="70"/>
  <c r="AN34" i="70"/>
  <c r="J34" i="70" s="1"/>
  <c r="S34" i="70" s="1"/>
  <c r="AO34" i="70" s="1"/>
  <c r="K34" i="70"/>
  <c r="H34" i="70"/>
  <c r="F34" i="70"/>
  <c r="D34" i="70"/>
  <c r="B34" i="70"/>
  <c r="AD33" i="70"/>
  <c r="AN33" i="70" s="1"/>
  <c r="J33" i="70" s="1"/>
  <c r="S33" i="70" s="1"/>
  <c r="AO33" i="70" s="1"/>
  <c r="K33" i="70"/>
  <c r="H33" i="70"/>
  <c r="F33" i="70"/>
  <c r="D33" i="70"/>
  <c r="B33" i="70"/>
  <c r="AD32" i="70"/>
  <c r="AN32" i="70" s="1"/>
  <c r="J32" i="70" s="1"/>
  <c r="S32" i="70" s="1"/>
  <c r="AO32" i="70" s="1"/>
  <c r="K32" i="70"/>
  <c r="H32" i="70"/>
  <c r="F32" i="70"/>
  <c r="D32" i="70"/>
  <c r="B32" i="70"/>
  <c r="AD31" i="70"/>
  <c r="AN31" i="70" s="1"/>
  <c r="J31" i="70" s="1"/>
  <c r="S31" i="70" s="1"/>
  <c r="AO31" i="70" s="1"/>
  <c r="K31" i="70"/>
  <c r="H31" i="70"/>
  <c r="F31" i="70"/>
  <c r="D31" i="70"/>
  <c r="B31" i="70"/>
  <c r="AD30" i="70"/>
  <c r="AN30" i="70" s="1"/>
  <c r="J30" i="70" s="1"/>
  <c r="S30" i="70" s="1"/>
  <c r="AO30" i="70" s="1"/>
  <c r="K30" i="70"/>
  <c r="H30" i="70"/>
  <c r="F30" i="70"/>
  <c r="D30" i="70"/>
  <c r="B30" i="70"/>
  <c r="AD29" i="70"/>
  <c r="AN29" i="70" s="1"/>
  <c r="J29" i="70" s="1"/>
  <c r="S29" i="70" s="1"/>
  <c r="AO29" i="70" s="1"/>
  <c r="K29" i="70"/>
  <c r="H29" i="70"/>
  <c r="F29" i="70"/>
  <c r="D29" i="70"/>
  <c r="B29" i="70"/>
  <c r="AD28" i="70"/>
  <c r="AN28" i="70" s="1"/>
  <c r="J28" i="70" s="1"/>
  <c r="S28" i="70" s="1"/>
  <c r="AO28" i="70" s="1"/>
  <c r="K28" i="70"/>
  <c r="H28" i="70"/>
  <c r="F28" i="70"/>
  <c r="D28" i="70"/>
  <c r="B28" i="70"/>
  <c r="AD27" i="70"/>
  <c r="AN27" i="70" s="1"/>
  <c r="J27" i="70" s="1"/>
  <c r="S27" i="70" s="1"/>
  <c r="AO27" i="70" s="1"/>
  <c r="K27" i="70"/>
  <c r="H27" i="70"/>
  <c r="F27" i="70"/>
  <c r="D27" i="70"/>
  <c r="B27" i="70"/>
  <c r="AD26" i="70"/>
  <c r="AN26" i="70" s="1"/>
  <c r="J26" i="70" s="1"/>
  <c r="S26" i="70" s="1"/>
  <c r="AO26" i="70" s="1"/>
  <c r="K26" i="70"/>
  <c r="H26" i="70"/>
  <c r="F26" i="70"/>
  <c r="D26" i="70"/>
  <c r="B26" i="70"/>
  <c r="AD25" i="70"/>
  <c r="AN25" i="70" s="1"/>
  <c r="J25" i="70" s="1"/>
  <c r="S25" i="70" s="1"/>
  <c r="AO25" i="70" s="1"/>
  <c r="K25" i="70"/>
  <c r="H25" i="70"/>
  <c r="F25" i="70"/>
  <c r="D25" i="70"/>
  <c r="B25" i="70"/>
  <c r="AD24" i="70"/>
  <c r="AN24" i="70" s="1"/>
  <c r="J24" i="70" s="1"/>
  <c r="S24" i="70" s="1"/>
  <c r="AO24" i="70" s="1"/>
  <c r="K24" i="70"/>
  <c r="H24" i="70"/>
  <c r="F24" i="70"/>
  <c r="D24" i="70"/>
  <c r="B24" i="70"/>
  <c r="AN23" i="70"/>
  <c r="J23" i="70" s="1"/>
  <c r="S23" i="70" s="1"/>
  <c r="AO23" i="70" s="1"/>
  <c r="K23" i="70"/>
  <c r="H23" i="70"/>
  <c r="F23" i="70"/>
  <c r="D23" i="70"/>
  <c r="B23" i="70"/>
  <c r="AN22" i="70"/>
  <c r="J22" i="70" s="1"/>
  <c r="S22" i="70" s="1"/>
  <c r="AO22" i="70" s="1"/>
  <c r="K22" i="70"/>
  <c r="H22" i="70"/>
  <c r="F22" i="70"/>
  <c r="D22" i="70"/>
  <c r="B22" i="70"/>
  <c r="AN21" i="70"/>
  <c r="J21" i="70" s="1"/>
  <c r="S21" i="70" s="1"/>
  <c r="AO21" i="70" s="1"/>
  <c r="K21" i="70"/>
  <c r="H21" i="70"/>
  <c r="F21" i="70"/>
  <c r="D21" i="70"/>
  <c r="B21" i="70"/>
  <c r="AN20" i="70"/>
  <c r="J20" i="70" s="1"/>
  <c r="S20" i="70" s="1"/>
  <c r="AO20" i="70" s="1"/>
  <c r="K20" i="70"/>
  <c r="H20" i="70"/>
  <c r="F20" i="70"/>
  <c r="D20" i="70"/>
  <c r="B20" i="70"/>
  <c r="AN19" i="70"/>
  <c r="J19" i="70" s="1"/>
  <c r="S19" i="70" s="1"/>
  <c r="K19" i="70"/>
  <c r="H19" i="70"/>
  <c r="F19" i="70"/>
  <c r="D19" i="70"/>
  <c r="B19" i="70"/>
  <c r="AM15" i="70"/>
  <c r="P15" i="70" s="1"/>
  <c r="R15" i="70" s="1"/>
  <c r="AI15" i="70"/>
  <c r="AJ15" i="70" s="1"/>
  <c r="AF15" i="70" s="1"/>
  <c r="AN15" i="70" s="1"/>
  <c r="N15" i="70"/>
  <c r="M15" i="70"/>
  <c r="L15" i="70"/>
  <c r="K15" i="70"/>
  <c r="J15" i="70"/>
  <c r="O15" i="70" s="1"/>
  <c r="I15" i="70"/>
  <c r="H15" i="70"/>
  <c r="G15" i="70"/>
  <c r="F15" i="70"/>
  <c r="E15" i="70"/>
  <c r="D15" i="70"/>
  <c r="C15" i="70"/>
  <c r="B15" i="70"/>
  <c r="AM14" i="70"/>
  <c r="P14" i="70" s="1"/>
  <c r="R14" i="70" s="1"/>
  <c r="AI14" i="70"/>
  <c r="AJ14" i="70" s="1"/>
  <c r="AF14" i="70" s="1"/>
  <c r="AN14" i="70" s="1"/>
  <c r="M14" i="70"/>
  <c r="N14" i="70" s="1"/>
  <c r="L14" i="70"/>
  <c r="K14" i="70"/>
  <c r="J14" i="70"/>
  <c r="I14" i="70"/>
  <c r="H14" i="70"/>
  <c r="G14" i="70"/>
  <c r="F14" i="70"/>
  <c r="E14" i="70"/>
  <c r="D14" i="70"/>
  <c r="C14" i="70"/>
  <c r="B14" i="70"/>
  <c r="AM13" i="70"/>
  <c r="P13" i="70" s="1"/>
  <c r="R13" i="70" s="1"/>
  <c r="AI13" i="70"/>
  <c r="AJ13" i="70" s="1"/>
  <c r="AF13" i="70" s="1"/>
  <c r="M13" i="70"/>
  <c r="L13" i="70"/>
  <c r="N13" i="70" s="1"/>
  <c r="K13" i="70"/>
  <c r="J13" i="70"/>
  <c r="I13" i="70"/>
  <c r="H13" i="70"/>
  <c r="G13" i="70"/>
  <c r="F13" i="70"/>
  <c r="E13" i="70"/>
  <c r="D13" i="70"/>
  <c r="C13" i="70"/>
  <c r="B13" i="70"/>
  <c r="AM12" i="70"/>
  <c r="P12" i="70" s="1"/>
  <c r="R12" i="70" s="1"/>
  <c r="AI12" i="70"/>
  <c r="AJ12" i="70" s="1"/>
  <c r="M12" i="70"/>
  <c r="L12" i="70"/>
  <c r="N12" i="70" s="1"/>
  <c r="K12" i="70"/>
  <c r="J12" i="70"/>
  <c r="I12" i="70"/>
  <c r="H12" i="70"/>
  <c r="G12" i="70"/>
  <c r="F12" i="70"/>
  <c r="E12" i="70"/>
  <c r="D12" i="70"/>
  <c r="C12" i="70"/>
  <c r="B12" i="70"/>
  <c r="AM11" i="70"/>
  <c r="P11" i="70" s="1"/>
  <c r="R11" i="70" s="1"/>
  <c r="AI11" i="70"/>
  <c r="AJ11" i="70" s="1"/>
  <c r="AF11" i="70" s="1"/>
  <c r="N11" i="70"/>
  <c r="M11" i="70"/>
  <c r="L11" i="70"/>
  <c r="K11" i="70"/>
  <c r="J11" i="70"/>
  <c r="O11" i="70" s="1"/>
  <c r="I11" i="70"/>
  <c r="H11" i="70"/>
  <c r="G11" i="70"/>
  <c r="F11" i="70"/>
  <c r="E11" i="70"/>
  <c r="D11" i="70"/>
  <c r="C11" i="70"/>
  <c r="B11" i="70"/>
  <c r="AG9" i="70"/>
  <c r="H7" i="70"/>
  <c r="C7" i="70"/>
  <c r="H6" i="70"/>
  <c r="C6" i="70"/>
  <c r="H5" i="70"/>
  <c r="C5" i="70"/>
  <c r="H4" i="70"/>
  <c r="C4" i="70"/>
  <c r="H3" i="70"/>
  <c r="C3" i="70"/>
  <c r="H2" i="70"/>
  <c r="C2" i="70"/>
  <c r="A1" i="70"/>
  <c r="AN75" i="69"/>
  <c r="S68" i="69"/>
  <c r="S67" i="69"/>
  <c r="AD66" i="69"/>
  <c r="AN66" i="69" s="1"/>
  <c r="S66" i="69"/>
  <c r="AN65" i="69"/>
  <c r="J65" i="69" s="1"/>
  <c r="S65" i="69" s="1"/>
  <c r="N62" i="69"/>
  <c r="L62" i="69"/>
  <c r="AN61" i="69"/>
  <c r="K61" i="69"/>
  <c r="J61" i="69"/>
  <c r="S61" i="69" s="1"/>
  <c r="AO61" i="69" s="1"/>
  <c r="H61" i="69"/>
  <c r="F61" i="69"/>
  <c r="D61" i="69"/>
  <c r="B61" i="69"/>
  <c r="AN60" i="69"/>
  <c r="J60" i="69" s="1"/>
  <c r="S60" i="69" s="1"/>
  <c r="AO60" i="69" s="1"/>
  <c r="K60" i="69"/>
  <c r="H60" i="69"/>
  <c r="F60" i="69"/>
  <c r="D60" i="69"/>
  <c r="B60" i="69"/>
  <c r="AN59" i="69"/>
  <c r="J59" i="69" s="1"/>
  <c r="S59" i="69" s="1"/>
  <c r="AO59" i="69" s="1"/>
  <c r="K59" i="69"/>
  <c r="H59" i="69"/>
  <c r="F59" i="69"/>
  <c r="D59" i="69"/>
  <c r="B59" i="69"/>
  <c r="AN58" i="69"/>
  <c r="J58" i="69" s="1"/>
  <c r="S58" i="69" s="1"/>
  <c r="AO58" i="69" s="1"/>
  <c r="K58" i="69"/>
  <c r="H58" i="69"/>
  <c r="F58" i="69"/>
  <c r="D58" i="69"/>
  <c r="B58" i="69"/>
  <c r="AN57" i="69"/>
  <c r="J57" i="69" s="1"/>
  <c r="S57" i="69" s="1"/>
  <c r="AO57" i="69" s="1"/>
  <c r="K57" i="69"/>
  <c r="H57" i="69"/>
  <c r="F57" i="69"/>
  <c r="D57" i="69"/>
  <c r="B57" i="69"/>
  <c r="AN56" i="69"/>
  <c r="J56" i="69" s="1"/>
  <c r="S56" i="69" s="1"/>
  <c r="AO56" i="69" s="1"/>
  <c r="K56" i="69"/>
  <c r="H56" i="69"/>
  <c r="F56" i="69"/>
  <c r="D56" i="69"/>
  <c r="B56" i="69"/>
  <c r="AN55" i="69"/>
  <c r="J55" i="69" s="1"/>
  <c r="S55" i="69" s="1"/>
  <c r="AO55" i="69" s="1"/>
  <c r="K55" i="69"/>
  <c r="H55" i="69"/>
  <c r="F55" i="69"/>
  <c r="D55" i="69"/>
  <c r="B55" i="69"/>
  <c r="AN54" i="69"/>
  <c r="K54" i="69"/>
  <c r="H54" i="69"/>
  <c r="F54" i="69"/>
  <c r="D54" i="69"/>
  <c r="B54" i="69"/>
  <c r="AN50" i="69"/>
  <c r="J50" i="69" s="1"/>
  <c r="S50" i="69" s="1"/>
  <c r="AO50" i="69" s="1"/>
  <c r="K50" i="69"/>
  <c r="H50" i="69"/>
  <c r="F50" i="69"/>
  <c r="D50" i="69"/>
  <c r="B50" i="69"/>
  <c r="AN49" i="69"/>
  <c r="S49" i="69"/>
  <c r="AO49" i="69" s="1"/>
  <c r="K49" i="69"/>
  <c r="J49" i="69"/>
  <c r="H49" i="69"/>
  <c r="F49" i="69"/>
  <c r="D49" i="69"/>
  <c r="B49" i="69"/>
  <c r="AN48" i="69"/>
  <c r="J48" i="69" s="1"/>
  <c r="S48" i="69" s="1"/>
  <c r="AO48" i="69" s="1"/>
  <c r="K48" i="69"/>
  <c r="H48" i="69"/>
  <c r="F48" i="69"/>
  <c r="D48" i="69"/>
  <c r="B48" i="69"/>
  <c r="AN47" i="69"/>
  <c r="J47" i="69" s="1"/>
  <c r="S47" i="69" s="1"/>
  <c r="AO47" i="69" s="1"/>
  <c r="K47" i="69"/>
  <c r="H47" i="69"/>
  <c r="F47" i="69"/>
  <c r="D47" i="69"/>
  <c r="B47" i="69"/>
  <c r="AN46" i="69"/>
  <c r="K46" i="69"/>
  <c r="J46" i="69"/>
  <c r="S46" i="69" s="1"/>
  <c r="AO46" i="69" s="1"/>
  <c r="H46" i="69"/>
  <c r="F46" i="69"/>
  <c r="D46" i="69"/>
  <c r="B46" i="69"/>
  <c r="AN45" i="69"/>
  <c r="J45" i="69" s="1"/>
  <c r="S45" i="69" s="1"/>
  <c r="AO45" i="69" s="1"/>
  <c r="AH45" i="69"/>
  <c r="K45" i="69"/>
  <c r="H45" i="69"/>
  <c r="F45" i="69"/>
  <c r="D45" i="69"/>
  <c r="B45" i="69"/>
  <c r="AH44" i="69"/>
  <c r="AN44" i="69" s="1"/>
  <c r="J44" i="69" s="1"/>
  <c r="S44" i="69" s="1"/>
  <c r="AO44" i="69" s="1"/>
  <c r="K44" i="69"/>
  <c r="H44" i="69"/>
  <c r="F44" i="69"/>
  <c r="D44" i="69"/>
  <c r="B44" i="69"/>
  <c r="AH43" i="69"/>
  <c r="AN43" i="69" s="1"/>
  <c r="K43" i="69"/>
  <c r="H43" i="69"/>
  <c r="F43" i="69"/>
  <c r="D43" i="69"/>
  <c r="B43" i="69"/>
  <c r="AD39" i="69"/>
  <c r="AN39" i="69" s="1"/>
  <c r="J39" i="69" s="1"/>
  <c r="S39" i="69" s="1"/>
  <c r="AO39" i="69" s="1"/>
  <c r="K39" i="69"/>
  <c r="H39" i="69"/>
  <c r="F39" i="69"/>
  <c r="D39" i="69"/>
  <c r="B39" i="69"/>
  <c r="AN38" i="69"/>
  <c r="J38" i="69" s="1"/>
  <c r="S38" i="69" s="1"/>
  <c r="AO38" i="69" s="1"/>
  <c r="AD38" i="69"/>
  <c r="K38" i="69"/>
  <c r="H38" i="69"/>
  <c r="F38" i="69"/>
  <c r="D38" i="69"/>
  <c r="B38" i="69"/>
  <c r="AN37" i="69"/>
  <c r="J37" i="69" s="1"/>
  <c r="S37" i="69" s="1"/>
  <c r="AO37" i="69" s="1"/>
  <c r="K37" i="69"/>
  <c r="H37" i="69"/>
  <c r="F37" i="69"/>
  <c r="D37" i="69"/>
  <c r="B37" i="69"/>
  <c r="AD36" i="69"/>
  <c r="AN36" i="69" s="1"/>
  <c r="J36" i="69" s="1"/>
  <c r="S36" i="69" s="1"/>
  <c r="AO36" i="69" s="1"/>
  <c r="K36" i="69"/>
  <c r="H36" i="69"/>
  <c r="F36" i="69"/>
  <c r="D36" i="69"/>
  <c r="B36" i="69"/>
  <c r="AN35" i="69"/>
  <c r="J35" i="69" s="1"/>
  <c r="S35" i="69" s="1"/>
  <c r="AO35" i="69" s="1"/>
  <c r="K35" i="69"/>
  <c r="H35" i="69"/>
  <c r="F35" i="69"/>
  <c r="D35" i="69"/>
  <c r="B35" i="69"/>
  <c r="AN34" i="69"/>
  <c r="J34" i="69" s="1"/>
  <c r="S34" i="69" s="1"/>
  <c r="AO34" i="69" s="1"/>
  <c r="K34" i="69"/>
  <c r="H34" i="69"/>
  <c r="F34" i="69"/>
  <c r="D34" i="69"/>
  <c r="B34" i="69"/>
  <c r="AD33" i="69"/>
  <c r="AN33" i="69" s="1"/>
  <c r="J33" i="69" s="1"/>
  <c r="S33" i="69" s="1"/>
  <c r="AO33" i="69" s="1"/>
  <c r="K33" i="69"/>
  <c r="H33" i="69"/>
  <c r="F33" i="69"/>
  <c r="D33" i="69"/>
  <c r="B33" i="69"/>
  <c r="AN32" i="69"/>
  <c r="J32" i="69" s="1"/>
  <c r="S32" i="69" s="1"/>
  <c r="AO32" i="69" s="1"/>
  <c r="AD32" i="69"/>
  <c r="K32" i="69"/>
  <c r="H32" i="69"/>
  <c r="F32" i="69"/>
  <c r="D32" i="69"/>
  <c r="B32" i="69"/>
  <c r="AD31" i="69"/>
  <c r="AN31" i="69" s="1"/>
  <c r="J31" i="69" s="1"/>
  <c r="S31" i="69" s="1"/>
  <c r="AO31" i="69" s="1"/>
  <c r="K31" i="69"/>
  <c r="H31" i="69"/>
  <c r="F31" i="69"/>
  <c r="D31" i="69"/>
  <c r="B31" i="69"/>
  <c r="AD30" i="69"/>
  <c r="AN30" i="69" s="1"/>
  <c r="J30" i="69" s="1"/>
  <c r="S30" i="69" s="1"/>
  <c r="AO30" i="69" s="1"/>
  <c r="K30" i="69"/>
  <c r="H30" i="69"/>
  <c r="F30" i="69"/>
  <c r="D30" i="69"/>
  <c r="B30" i="69"/>
  <c r="AD29" i="69"/>
  <c r="AN29" i="69" s="1"/>
  <c r="J29" i="69" s="1"/>
  <c r="S29" i="69" s="1"/>
  <c r="AO29" i="69" s="1"/>
  <c r="K29" i="69"/>
  <c r="H29" i="69"/>
  <c r="F29" i="69"/>
  <c r="D29" i="69"/>
  <c r="B29" i="69"/>
  <c r="AD28" i="69"/>
  <c r="AN28" i="69" s="1"/>
  <c r="J28" i="69" s="1"/>
  <c r="S28" i="69" s="1"/>
  <c r="AO28" i="69" s="1"/>
  <c r="K28" i="69"/>
  <c r="H28" i="69"/>
  <c r="F28" i="69"/>
  <c r="D28" i="69"/>
  <c r="B28" i="69"/>
  <c r="AD27" i="69"/>
  <c r="AN27" i="69" s="1"/>
  <c r="J27" i="69" s="1"/>
  <c r="S27" i="69" s="1"/>
  <c r="AO27" i="69" s="1"/>
  <c r="K27" i="69"/>
  <c r="H27" i="69"/>
  <c r="F27" i="69"/>
  <c r="D27" i="69"/>
  <c r="B27" i="69"/>
  <c r="AN26" i="69"/>
  <c r="J26" i="69" s="1"/>
  <c r="S26" i="69" s="1"/>
  <c r="AO26" i="69" s="1"/>
  <c r="AD26" i="69"/>
  <c r="K26" i="69"/>
  <c r="H26" i="69"/>
  <c r="F26" i="69"/>
  <c r="D26" i="69"/>
  <c r="B26" i="69"/>
  <c r="AD25" i="69"/>
  <c r="AN25" i="69" s="1"/>
  <c r="J25" i="69" s="1"/>
  <c r="S25" i="69" s="1"/>
  <c r="AO25" i="69" s="1"/>
  <c r="K25" i="69"/>
  <c r="H25" i="69"/>
  <c r="F25" i="69"/>
  <c r="D25" i="69"/>
  <c r="B25" i="69"/>
  <c r="AN24" i="69"/>
  <c r="J24" i="69" s="1"/>
  <c r="S24" i="69" s="1"/>
  <c r="AO24" i="69" s="1"/>
  <c r="AD24" i="69"/>
  <c r="K24" i="69"/>
  <c r="H24" i="69"/>
  <c r="F24" i="69"/>
  <c r="D24" i="69"/>
  <c r="B24" i="69"/>
  <c r="K23" i="69"/>
  <c r="H23" i="69"/>
  <c r="F23" i="69"/>
  <c r="D23" i="69"/>
  <c r="B23" i="69"/>
  <c r="AN22" i="69"/>
  <c r="J22" i="69" s="1"/>
  <c r="S22" i="69" s="1"/>
  <c r="AO22" i="69" s="1"/>
  <c r="K22" i="69"/>
  <c r="H22" i="69"/>
  <c r="F22" i="69"/>
  <c r="D22" i="69"/>
  <c r="B22" i="69"/>
  <c r="AN21" i="69"/>
  <c r="J21" i="69" s="1"/>
  <c r="S21" i="69" s="1"/>
  <c r="AO21" i="69" s="1"/>
  <c r="K21" i="69"/>
  <c r="H21" i="69"/>
  <c r="F21" i="69"/>
  <c r="D21" i="69"/>
  <c r="B21" i="69"/>
  <c r="AN20" i="69"/>
  <c r="S20" i="69"/>
  <c r="AO20" i="69" s="1"/>
  <c r="K20" i="69"/>
  <c r="J20" i="69"/>
  <c r="H20" i="69"/>
  <c r="F20" i="69"/>
  <c r="D20" i="69"/>
  <c r="B20" i="69"/>
  <c r="AN19" i="69"/>
  <c r="J19" i="69" s="1"/>
  <c r="S19" i="69" s="1"/>
  <c r="K19" i="69"/>
  <c r="H19" i="69"/>
  <c r="F19" i="69"/>
  <c r="D19" i="69"/>
  <c r="B19" i="69"/>
  <c r="AM15" i="69"/>
  <c r="P15" i="69" s="1"/>
  <c r="R15" i="69" s="1"/>
  <c r="S15" i="69" s="1"/>
  <c r="AJ15" i="69"/>
  <c r="AF15" i="69" s="1"/>
  <c r="AI15" i="69"/>
  <c r="M15" i="69"/>
  <c r="N15" i="69" s="1"/>
  <c r="L15" i="69"/>
  <c r="K15" i="69"/>
  <c r="J15" i="69"/>
  <c r="I15" i="69"/>
  <c r="H15" i="69"/>
  <c r="G15" i="69"/>
  <c r="F15" i="69"/>
  <c r="E15" i="69"/>
  <c r="D15" i="69"/>
  <c r="C15" i="69"/>
  <c r="B15" i="69"/>
  <c r="AM14" i="69"/>
  <c r="P14" i="69" s="1"/>
  <c r="R14" i="69" s="1"/>
  <c r="S14" i="69" s="1"/>
  <c r="AJ14" i="69"/>
  <c r="AF14" i="69" s="1"/>
  <c r="AI14" i="69"/>
  <c r="M14" i="69"/>
  <c r="L14" i="69"/>
  <c r="K14" i="69"/>
  <c r="J14" i="69"/>
  <c r="I14" i="69"/>
  <c r="H14" i="69"/>
  <c r="G14" i="69"/>
  <c r="F14" i="69"/>
  <c r="E14" i="69"/>
  <c r="D14" i="69"/>
  <c r="C14" i="69"/>
  <c r="B14" i="69"/>
  <c r="AM13" i="69"/>
  <c r="AI13" i="69"/>
  <c r="AJ13" i="69" s="1"/>
  <c r="AF13" i="69" s="1"/>
  <c r="P13" i="69"/>
  <c r="R13" i="69" s="1"/>
  <c r="M13" i="69"/>
  <c r="L13" i="69"/>
  <c r="K13" i="69"/>
  <c r="J13" i="69"/>
  <c r="I13" i="69"/>
  <c r="H13" i="69"/>
  <c r="G13" i="69"/>
  <c r="F13" i="69"/>
  <c r="E13" i="69"/>
  <c r="D13" i="69"/>
  <c r="C13" i="69"/>
  <c r="B13" i="69"/>
  <c r="AM12" i="69"/>
  <c r="P12" i="69" s="1"/>
  <c r="R12" i="69" s="1"/>
  <c r="AI12" i="69"/>
  <c r="AJ12" i="69" s="1"/>
  <c r="AF12" i="69" s="1"/>
  <c r="M12" i="69"/>
  <c r="L12" i="69"/>
  <c r="N12" i="69" s="1"/>
  <c r="K12" i="69"/>
  <c r="J12" i="69"/>
  <c r="I12" i="69"/>
  <c r="H12" i="69"/>
  <c r="G12" i="69"/>
  <c r="F12" i="69"/>
  <c r="E12" i="69"/>
  <c r="D12" i="69"/>
  <c r="C12" i="69"/>
  <c r="B12" i="69"/>
  <c r="AM11" i="69"/>
  <c r="P11" i="69" s="1"/>
  <c r="R11" i="69" s="1"/>
  <c r="S11" i="69" s="1"/>
  <c r="AJ11" i="69"/>
  <c r="AJ16" i="69" s="1"/>
  <c r="AI11" i="69"/>
  <c r="M11" i="69"/>
  <c r="L11" i="69"/>
  <c r="N11" i="69" s="1"/>
  <c r="K11" i="69"/>
  <c r="J11" i="69"/>
  <c r="I11" i="69"/>
  <c r="H11" i="69"/>
  <c r="G11" i="69"/>
  <c r="F11" i="69"/>
  <c r="E11" i="69"/>
  <c r="D11" i="69"/>
  <c r="C11" i="69"/>
  <c r="B11" i="69"/>
  <c r="AG9" i="69"/>
  <c r="H7" i="69"/>
  <c r="C7" i="69"/>
  <c r="H6" i="69"/>
  <c r="C6" i="69"/>
  <c r="H5" i="69"/>
  <c r="C5" i="69"/>
  <c r="H4" i="69"/>
  <c r="C4" i="69"/>
  <c r="H3" i="69"/>
  <c r="C3" i="69"/>
  <c r="H2" i="69"/>
  <c r="C2" i="69"/>
  <c r="A1" i="69"/>
  <c r="AN74" i="121" l="1"/>
  <c r="AO72" i="121"/>
  <c r="AO72" i="120"/>
  <c r="AN74" i="120"/>
  <c r="AN74" i="118"/>
  <c r="AN73" i="118" s="1"/>
  <c r="AO72" i="118"/>
  <c r="AN74" i="117"/>
  <c r="AO72" i="117"/>
  <c r="AN65" i="116"/>
  <c r="AN43" i="116"/>
  <c r="AN17" i="116"/>
  <c r="AN54" i="116"/>
  <c r="AJ74" i="116"/>
  <c r="AK74" i="116" s="1"/>
  <c r="AN73" i="116"/>
  <c r="AN65" i="115"/>
  <c r="AN17" i="115"/>
  <c r="AN43" i="115"/>
  <c r="AN54" i="115"/>
  <c r="AJ74" i="115"/>
  <c r="AK74" i="115" s="1"/>
  <c r="AN73" i="115"/>
  <c r="AN65" i="114"/>
  <c r="AN17" i="114"/>
  <c r="AN43" i="114"/>
  <c r="AN54" i="114"/>
  <c r="AJ74" i="114"/>
  <c r="AK74" i="114" s="1"/>
  <c r="AN73" i="114"/>
  <c r="AN72" i="113"/>
  <c r="AO69" i="113"/>
  <c r="AN70" i="112"/>
  <c r="AO67" i="112"/>
  <c r="AO67" i="111"/>
  <c r="AN70" i="111"/>
  <c r="AO70" i="110"/>
  <c r="AN72" i="110"/>
  <c r="AO70" i="109"/>
  <c r="AN72" i="109"/>
  <c r="AN70" i="108"/>
  <c r="AO67" i="108"/>
  <c r="AO70" i="107"/>
  <c r="AN72" i="107"/>
  <c r="AN71" i="107" s="1"/>
  <c r="AO67" i="106"/>
  <c r="AN70" i="106"/>
  <c r="AN70" i="105"/>
  <c r="AO67" i="105"/>
  <c r="AO67" i="104"/>
  <c r="AN70" i="104"/>
  <c r="AN72" i="103"/>
  <c r="AO70" i="103"/>
  <c r="AO67" i="102"/>
  <c r="AN70" i="102"/>
  <c r="AN77" i="101"/>
  <c r="AN67" i="101"/>
  <c r="AN69" i="101"/>
  <c r="AO69" i="101" s="1"/>
  <c r="AN77" i="100"/>
  <c r="AN67" i="100"/>
  <c r="AN69" i="100"/>
  <c r="AO69" i="100" s="1"/>
  <c r="AO67" i="99"/>
  <c r="AN70" i="99"/>
  <c r="AO67" i="98"/>
  <c r="AN70" i="98"/>
  <c r="AN77" i="97"/>
  <c r="AN67" i="97"/>
  <c r="AN69" i="97"/>
  <c r="AO69" i="97" s="1"/>
  <c r="AO67" i="96"/>
  <c r="AN70" i="96"/>
  <c r="AN77" i="95"/>
  <c r="AN67" i="95"/>
  <c r="AN69" i="95"/>
  <c r="AO69" i="95" s="1"/>
  <c r="AO67" i="94"/>
  <c r="AN70" i="94"/>
  <c r="AN77" i="93"/>
  <c r="AN67" i="93"/>
  <c r="AN69" i="93"/>
  <c r="AO69" i="93" s="1"/>
  <c r="AN77" i="92"/>
  <c r="AN67" i="92"/>
  <c r="AN69" i="92"/>
  <c r="AO69" i="92" s="1"/>
  <c r="AN77" i="91"/>
  <c r="AN67" i="91"/>
  <c r="AN69" i="91"/>
  <c r="AO69" i="91" s="1"/>
  <c r="AN77" i="90"/>
  <c r="AN67" i="90"/>
  <c r="AN69" i="90"/>
  <c r="AO69" i="90" s="1"/>
  <c r="AN77" i="89"/>
  <c r="AN67" i="89"/>
  <c r="AN69" i="89"/>
  <c r="AO69" i="89" s="1"/>
  <c r="AN70" i="88"/>
  <c r="AO67" i="88"/>
  <c r="AN77" i="87"/>
  <c r="AN67" i="87"/>
  <c r="AN69" i="87"/>
  <c r="AO69" i="87" s="1"/>
  <c r="AN77" i="86"/>
  <c r="AN67" i="86"/>
  <c r="AN69" i="86"/>
  <c r="AO69" i="86" s="1"/>
  <c r="AN77" i="85"/>
  <c r="AN67" i="85"/>
  <c r="AN69" i="85"/>
  <c r="AO69" i="85" s="1"/>
  <c r="S12" i="73"/>
  <c r="AO12" i="73" s="1"/>
  <c r="AO12" i="77"/>
  <c r="O16" i="79"/>
  <c r="O16" i="82"/>
  <c r="AO12" i="81"/>
  <c r="O16" i="80"/>
  <c r="AN16" i="79"/>
  <c r="AO16" i="79" s="1"/>
  <c r="AN67" i="84"/>
  <c r="AN69" i="84"/>
  <c r="AO69" i="84" s="1"/>
  <c r="AN77" i="84"/>
  <c r="AN70" i="83"/>
  <c r="AO67" i="83"/>
  <c r="AO11" i="82"/>
  <c r="AO43" i="82"/>
  <c r="S51" i="82"/>
  <c r="AO51" i="82" s="1"/>
  <c r="AF16" i="82"/>
  <c r="AD68" i="82"/>
  <c r="AN68" i="82" s="1"/>
  <c r="AO68" i="82" s="1"/>
  <c r="AO16" i="82"/>
  <c r="S40" i="82"/>
  <c r="AO40" i="82" s="1"/>
  <c r="AO16" i="81"/>
  <c r="AD68" i="81"/>
  <c r="AN68" i="81" s="1"/>
  <c r="AO68" i="81" s="1"/>
  <c r="AF16" i="81"/>
  <c r="AO62" i="81"/>
  <c r="AO43" i="81"/>
  <c r="S51" i="81"/>
  <c r="AO51" i="81" s="1"/>
  <c r="S40" i="81"/>
  <c r="AO40" i="81" s="1"/>
  <c r="AO40" i="80"/>
  <c r="AO43" i="80"/>
  <c r="S51" i="80"/>
  <c r="AO51" i="80" s="1"/>
  <c r="AO16" i="80"/>
  <c r="AO11" i="80"/>
  <c r="AF16" i="80"/>
  <c r="AD68" i="80"/>
  <c r="AN68" i="80" s="1"/>
  <c r="AO68" i="80" s="1"/>
  <c r="AO40" i="76"/>
  <c r="AO40" i="78"/>
  <c r="AO40" i="79"/>
  <c r="AO43" i="79"/>
  <c r="S51" i="79"/>
  <c r="AO51" i="79" s="1"/>
  <c r="AF16" i="79"/>
  <c r="AD68" i="79"/>
  <c r="AN68" i="79" s="1"/>
  <c r="AO68" i="79" s="1"/>
  <c r="AO11" i="79"/>
  <c r="AD68" i="78"/>
  <c r="AN68" i="78" s="1"/>
  <c r="AO68" i="78" s="1"/>
  <c r="AF16" i="78"/>
  <c r="S72" i="78"/>
  <c r="AO43" i="78"/>
  <c r="S51" i="78"/>
  <c r="AO51" i="78" s="1"/>
  <c r="O16" i="78"/>
  <c r="AN16" i="78"/>
  <c r="AO16" i="78" s="1"/>
  <c r="AO13" i="76"/>
  <c r="AN16" i="75"/>
  <c r="O16" i="75"/>
  <c r="AO11" i="75"/>
  <c r="O11" i="74"/>
  <c r="S14" i="74"/>
  <c r="AO14" i="74" s="1"/>
  <c r="O15" i="74"/>
  <c r="O14" i="74"/>
  <c r="S11" i="74"/>
  <c r="S15" i="74"/>
  <c r="O12" i="73"/>
  <c r="S15" i="73"/>
  <c r="S14" i="73"/>
  <c r="AO14" i="73" s="1"/>
  <c r="O15" i="73"/>
  <c r="S12" i="72"/>
  <c r="N13" i="72"/>
  <c r="N14" i="72"/>
  <c r="O13" i="72"/>
  <c r="N12" i="72"/>
  <c r="O12" i="72" s="1"/>
  <c r="O14" i="72"/>
  <c r="S14" i="72"/>
  <c r="AO14" i="72" s="1"/>
  <c r="O15" i="72"/>
  <c r="AN15" i="71"/>
  <c r="AO15" i="71" s="1"/>
  <c r="S15" i="70"/>
  <c r="AO15" i="70" s="1"/>
  <c r="S13" i="70"/>
  <c r="AN13" i="70"/>
  <c r="S14" i="70"/>
  <c r="AO14" i="70" s="1"/>
  <c r="AN62" i="70"/>
  <c r="O12" i="69"/>
  <c r="O11" i="69"/>
  <c r="S13" i="69"/>
  <c r="AN13" i="69"/>
  <c r="N14" i="69"/>
  <c r="O14" i="69" s="1"/>
  <c r="AN12" i="69"/>
  <c r="N13" i="69"/>
  <c r="AN14" i="69"/>
  <c r="AO14" i="69" s="1"/>
  <c r="AN15" i="69"/>
  <c r="AO15" i="69" s="1"/>
  <c r="AN62" i="69"/>
  <c r="AO40" i="77"/>
  <c r="O16" i="77"/>
  <c r="AO51" i="77"/>
  <c r="S62" i="77"/>
  <c r="AO62" i="77" s="1"/>
  <c r="AO54" i="77"/>
  <c r="S16" i="77"/>
  <c r="AD68" i="77"/>
  <c r="AN68" i="77" s="1"/>
  <c r="AO68" i="77" s="1"/>
  <c r="AF16" i="77"/>
  <c r="AO11" i="77"/>
  <c r="AO43" i="76"/>
  <c r="S51" i="76"/>
  <c r="AO51" i="76" s="1"/>
  <c r="S62" i="76"/>
  <c r="AO62" i="76" s="1"/>
  <c r="AO54" i="76"/>
  <c r="S16" i="76"/>
  <c r="S62" i="75"/>
  <c r="AO62" i="75" s="1"/>
  <c r="AO54" i="75"/>
  <c r="AD68" i="75"/>
  <c r="AN68" i="75" s="1"/>
  <c r="AO68" i="75" s="1"/>
  <c r="AF16" i="75"/>
  <c r="AO40" i="75"/>
  <c r="AO16" i="75"/>
  <c r="AO43" i="75"/>
  <c r="S51" i="75"/>
  <c r="AO51" i="75" s="1"/>
  <c r="S13" i="74"/>
  <c r="S12" i="74"/>
  <c r="O12" i="74"/>
  <c r="AN12" i="74"/>
  <c r="O13" i="74"/>
  <c r="AN13" i="74"/>
  <c r="J43" i="74"/>
  <c r="S43" i="74" s="1"/>
  <c r="AN51" i="74"/>
  <c r="AJ16" i="74"/>
  <c r="AF11" i="74"/>
  <c r="AN11" i="74" s="1"/>
  <c r="AO13" i="74"/>
  <c r="AO65" i="74"/>
  <c r="S70" i="74"/>
  <c r="S16" i="74"/>
  <c r="S40" i="74"/>
  <c r="AO15" i="74"/>
  <c r="AN40" i="74"/>
  <c r="S62" i="74"/>
  <c r="AO54" i="74"/>
  <c r="AN62" i="74"/>
  <c r="AO19" i="74"/>
  <c r="S11" i="73"/>
  <c r="J43" i="73"/>
  <c r="S43" i="73" s="1"/>
  <c r="AN51" i="73"/>
  <c r="O11" i="73"/>
  <c r="S13" i="73"/>
  <c r="AO13" i="73" s="1"/>
  <c r="AO19" i="73"/>
  <c r="S40" i="73"/>
  <c r="AO65" i="73"/>
  <c r="S70" i="73"/>
  <c r="O13" i="73"/>
  <c r="AJ16" i="73"/>
  <c r="O14" i="73"/>
  <c r="AO15" i="73"/>
  <c r="S62" i="73"/>
  <c r="AO54" i="73"/>
  <c r="AN62" i="73"/>
  <c r="AF11" i="73"/>
  <c r="AN11" i="73" s="1"/>
  <c r="AN16" i="73" s="1"/>
  <c r="AN40" i="73"/>
  <c r="S11" i="72"/>
  <c r="S16" i="72" s="1"/>
  <c r="AO19" i="72"/>
  <c r="S40" i="72"/>
  <c r="AO43" i="72"/>
  <c r="S51" i="72"/>
  <c r="AN11" i="72"/>
  <c r="AN16" i="72" s="1"/>
  <c r="AJ16" i="72"/>
  <c r="O11" i="72"/>
  <c r="AN62" i="72"/>
  <c r="AO12" i="72"/>
  <c r="AN51" i="72"/>
  <c r="S62" i="72"/>
  <c r="AO54" i="72"/>
  <c r="AO65" i="72"/>
  <c r="S70" i="72"/>
  <c r="AN40" i="72"/>
  <c r="AN40" i="71"/>
  <c r="J19" i="71"/>
  <c r="S19" i="71" s="1"/>
  <c r="AO19" i="71" s="1"/>
  <c r="AN13" i="71"/>
  <c r="S12" i="71"/>
  <c r="S16" i="71" s="1"/>
  <c r="AN12" i="71"/>
  <c r="N12" i="71"/>
  <c r="O12" i="71" s="1"/>
  <c r="S11" i="71"/>
  <c r="S13" i="71"/>
  <c r="AO13" i="71" s="1"/>
  <c r="N13" i="71"/>
  <c r="O13" i="71" s="1"/>
  <c r="AJ16" i="71"/>
  <c r="AF11" i="71"/>
  <c r="AN11" i="71" s="1"/>
  <c r="AN16" i="71" s="1"/>
  <c r="AN51" i="71"/>
  <c r="J43" i="71"/>
  <c r="S43" i="71" s="1"/>
  <c r="AO65" i="71"/>
  <c r="S70" i="71"/>
  <c r="AO11" i="71"/>
  <c r="O14" i="71"/>
  <c r="O15" i="71"/>
  <c r="O11" i="71"/>
  <c r="S62" i="71"/>
  <c r="AO54" i="71"/>
  <c r="AN62" i="71"/>
  <c r="S40" i="71"/>
  <c r="AO40" i="71" s="1"/>
  <c r="AN12" i="70"/>
  <c r="AF12" i="70"/>
  <c r="S11" i="70"/>
  <c r="AO13" i="70"/>
  <c r="S12" i="70"/>
  <c r="AO12" i="70" s="1"/>
  <c r="AO19" i="70"/>
  <c r="S40" i="70"/>
  <c r="AJ16" i="70"/>
  <c r="AN11" i="70"/>
  <c r="AN16" i="70" s="1"/>
  <c r="O12" i="70"/>
  <c r="O14" i="70"/>
  <c r="AN51" i="70"/>
  <c r="J43" i="70"/>
  <c r="S43" i="70" s="1"/>
  <c r="AO65" i="70"/>
  <c r="S70" i="70"/>
  <c r="S16" i="70"/>
  <c r="O13" i="70"/>
  <c r="AN40" i="70"/>
  <c r="J54" i="70"/>
  <c r="S54" i="70" s="1"/>
  <c r="O15" i="69"/>
  <c r="AN51" i="69"/>
  <c r="J43" i="69"/>
  <c r="S43" i="69" s="1"/>
  <c r="AD68" i="69"/>
  <c r="AN68" i="69" s="1"/>
  <c r="AF16" i="69"/>
  <c r="AO19" i="69"/>
  <c r="S40" i="69"/>
  <c r="AO68" i="69"/>
  <c r="S12" i="69"/>
  <c r="O13" i="69"/>
  <c r="AO65" i="69"/>
  <c r="S70" i="69"/>
  <c r="AF11" i="69"/>
  <c r="AN11" i="69" s="1"/>
  <c r="AN40" i="69"/>
  <c r="J54" i="69"/>
  <c r="S54" i="69" s="1"/>
  <c r="AN75" i="68"/>
  <c r="S68" i="68"/>
  <c r="S67" i="68"/>
  <c r="AD66" i="68"/>
  <c r="AN66" i="68" s="1"/>
  <c r="S66" i="68"/>
  <c r="AN65" i="68"/>
  <c r="J65" i="68" s="1"/>
  <c r="S65" i="68" s="1"/>
  <c r="N62" i="68"/>
  <c r="L62" i="68"/>
  <c r="AN61" i="68"/>
  <c r="J61" i="68" s="1"/>
  <c r="S61" i="68" s="1"/>
  <c r="AO61" i="68" s="1"/>
  <c r="K61" i="68"/>
  <c r="H61" i="68"/>
  <c r="F61" i="68"/>
  <c r="D61" i="68"/>
  <c r="B61" i="68"/>
  <c r="AN60" i="68"/>
  <c r="J60" i="68" s="1"/>
  <c r="S60" i="68" s="1"/>
  <c r="AO60" i="68" s="1"/>
  <c r="K60" i="68"/>
  <c r="H60" i="68"/>
  <c r="F60" i="68"/>
  <c r="D60" i="68"/>
  <c r="B60" i="68"/>
  <c r="AN59" i="68"/>
  <c r="J59" i="68" s="1"/>
  <c r="S59" i="68" s="1"/>
  <c r="AO59" i="68" s="1"/>
  <c r="K59" i="68"/>
  <c r="H59" i="68"/>
  <c r="F59" i="68"/>
  <c r="D59" i="68"/>
  <c r="B59" i="68"/>
  <c r="AN58" i="68"/>
  <c r="J58" i="68" s="1"/>
  <c r="S58" i="68" s="1"/>
  <c r="AO58" i="68" s="1"/>
  <c r="K58" i="68"/>
  <c r="H58" i="68"/>
  <c r="F58" i="68"/>
  <c r="D58" i="68"/>
  <c r="B58" i="68"/>
  <c r="AN57" i="68"/>
  <c r="K57" i="68"/>
  <c r="J57" i="68"/>
  <c r="S57" i="68" s="1"/>
  <c r="AO57" i="68" s="1"/>
  <c r="H57" i="68"/>
  <c r="F57" i="68"/>
  <c r="D57" i="68"/>
  <c r="B57" i="68"/>
  <c r="AN56" i="68"/>
  <c r="J56" i="68" s="1"/>
  <c r="S56" i="68" s="1"/>
  <c r="AO56" i="68" s="1"/>
  <c r="K56" i="68"/>
  <c r="H56" i="68"/>
  <c r="F56" i="68"/>
  <c r="D56" i="68"/>
  <c r="B56" i="68"/>
  <c r="AN55" i="68"/>
  <c r="J55" i="68" s="1"/>
  <c r="S55" i="68" s="1"/>
  <c r="AO55" i="68" s="1"/>
  <c r="K55" i="68"/>
  <c r="H55" i="68"/>
  <c r="F55" i="68"/>
  <c r="D55" i="68"/>
  <c r="B55" i="68"/>
  <c r="AN54" i="68"/>
  <c r="K54" i="68"/>
  <c r="H54" i="68"/>
  <c r="F54" i="68"/>
  <c r="D54" i="68"/>
  <c r="B54" i="68"/>
  <c r="AN50" i="68"/>
  <c r="J50" i="68" s="1"/>
  <c r="S50" i="68" s="1"/>
  <c r="AO50" i="68" s="1"/>
  <c r="K50" i="68"/>
  <c r="H50" i="68"/>
  <c r="F50" i="68"/>
  <c r="D50" i="68"/>
  <c r="B50" i="68"/>
  <c r="AN49" i="68"/>
  <c r="S49" i="68"/>
  <c r="AO49" i="68" s="1"/>
  <c r="K49" i="68"/>
  <c r="J49" i="68"/>
  <c r="H49" i="68"/>
  <c r="F49" i="68"/>
  <c r="D49" i="68"/>
  <c r="B49" i="68"/>
  <c r="AN48" i="68"/>
  <c r="J48" i="68" s="1"/>
  <c r="S48" i="68" s="1"/>
  <c r="AO48" i="68" s="1"/>
  <c r="K48" i="68"/>
  <c r="H48" i="68"/>
  <c r="F48" i="68"/>
  <c r="D48" i="68"/>
  <c r="B48" i="68"/>
  <c r="AN47" i="68"/>
  <c r="J47" i="68" s="1"/>
  <c r="S47" i="68" s="1"/>
  <c r="AO47" i="68" s="1"/>
  <c r="K47" i="68"/>
  <c r="H47" i="68"/>
  <c r="F47" i="68"/>
  <c r="D47" i="68"/>
  <c r="B47" i="68"/>
  <c r="AN46" i="68"/>
  <c r="J46" i="68" s="1"/>
  <c r="S46" i="68" s="1"/>
  <c r="AO46" i="68" s="1"/>
  <c r="K46" i="68"/>
  <c r="H46" i="68"/>
  <c r="F46" i="68"/>
  <c r="D46" i="68"/>
  <c r="B46" i="68"/>
  <c r="AN45" i="68"/>
  <c r="AH45" i="68"/>
  <c r="K45" i="68"/>
  <c r="J45" i="68"/>
  <c r="S45" i="68" s="1"/>
  <c r="AO45" i="68" s="1"/>
  <c r="H45" i="68"/>
  <c r="F45" i="68"/>
  <c r="D45" i="68"/>
  <c r="B45" i="68"/>
  <c r="AH44" i="68"/>
  <c r="AN44" i="68" s="1"/>
  <c r="J44" i="68" s="1"/>
  <c r="S44" i="68" s="1"/>
  <c r="AO44" i="68" s="1"/>
  <c r="K44" i="68"/>
  <c r="H44" i="68"/>
  <c r="F44" i="68"/>
  <c r="D44" i="68"/>
  <c r="B44" i="68"/>
  <c r="AH43" i="68"/>
  <c r="AN43" i="68" s="1"/>
  <c r="K43" i="68"/>
  <c r="H43" i="68"/>
  <c r="F43" i="68"/>
  <c r="D43" i="68"/>
  <c r="B43" i="68"/>
  <c r="AD39" i="68"/>
  <c r="AN39" i="68" s="1"/>
  <c r="J39" i="68" s="1"/>
  <c r="S39" i="68" s="1"/>
  <c r="AO39" i="68" s="1"/>
  <c r="K39" i="68"/>
  <c r="H39" i="68"/>
  <c r="F39" i="68"/>
  <c r="D39" i="68"/>
  <c r="B39" i="68"/>
  <c r="AD38" i="68"/>
  <c r="AN38" i="68" s="1"/>
  <c r="J38" i="68" s="1"/>
  <c r="S38" i="68" s="1"/>
  <c r="AO38" i="68" s="1"/>
  <c r="K38" i="68"/>
  <c r="H38" i="68"/>
  <c r="F38" i="68"/>
  <c r="D38" i="68"/>
  <c r="B38" i="68"/>
  <c r="AN37" i="68"/>
  <c r="J37" i="68" s="1"/>
  <c r="S37" i="68" s="1"/>
  <c r="AO37" i="68" s="1"/>
  <c r="K37" i="68"/>
  <c r="H37" i="68"/>
  <c r="F37" i="68"/>
  <c r="D37" i="68"/>
  <c r="B37" i="68"/>
  <c r="AD36" i="68"/>
  <c r="AN36" i="68" s="1"/>
  <c r="J36" i="68" s="1"/>
  <c r="S36" i="68" s="1"/>
  <c r="AO36" i="68" s="1"/>
  <c r="K36" i="68"/>
  <c r="H36" i="68"/>
  <c r="F36" i="68"/>
  <c r="D36" i="68"/>
  <c r="B36" i="68"/>
  <c r="AN35" i="68"/>
  <c r="J35" i="68" s="1"/>
  <c r="S35" i="68" s="1"/>
  <c r="AO35" i="68" s="1"/>
  <c r="K35" i="68"/>
  <c r="H35" i="68"/>
  <c r="F35" i="68"/>
  <c r="D35" i="68"/>
  <c r="B35" i="68"/>
  <c r="AN34" i="68"/>
  <c r="J34" i="68" s="1"/>
  <c r="S34" i="68" s="1"/>
  <c r="AO34" i="68" s="1"/>
  <c r="K34" i="68"/>
  <c r="H34" i="68"/>
  <c r="F34" i="68"/>
  <c r="D34" i="68"/>
  <c r="B34" i="68"/>
  <c r="AD33" i="68"/>
  <c r="AN33" i="68" s="1"/>
  <c r="J33" i="68" s="1"/>
  <c r="S33" i="68" s="1"/>
  <c r="AO33" i="68" s="1"/>
  <c r="K33" i="68"/>
  <c r="H33" i="68"/>
  <c r="F33" i="68"/>
  <c r="D33" i="68"/>
  <c r="B33" i="68"/>
  <c r="AD32" i="68"/>
  <c r="AN32" i="68" s="1"/>
  <c r="J32" i="68" s="1"/>
  <c r="S32" i="68" s="1"/>
  <c r="AO32" i="68" s="1"/>
  <c r="K32" i="68"/>
  <c r="H32" i="68"/>
  <c r="F32" i="68"/>
  <c r="D32" i="68"/>
  <c r="B32" i="68"/>
  <c r="AD31" i="68"/>
  <c r="AN31" i="68" s="1"/>
  <c r="J31" i="68" s="1"/>
  <c r="S31" i="68" s="1"/>
  <c r="AO31" i="68" s="1"/>
  <c r="K31" i="68"/>
  <c r="H31" i="68"/>
  <c r="F31" i="68"/>
  <c r="D31" i="68"/>
  <c r="B31" i="68"/>
  <c r="AD30" i="68"/>
  <c r="AN30" i="68" s="1"/>
  <c r="J30" i="68" s="1"/>
  <c r="S30" i="68" s="1"/>
  <c r="AO30" i="68" s="1"/>
  <c r="K30" i="68"/>
  <c r="H30" i="68"/>
  <c r="F30" i="68"/>
  <c r="D30" i="68"/>
  <c r="B30" i="68"/>
  <c r="AD29" i="68"/>
  <c r="AN29" i="68" s="1"/>
  <c r="J29" i="68" s="1"/>
  <c r="S29" i="68" s="1"/>
  <c r="AO29" i="68" s="1"/>
  <c r="K29" i="68"/>
  <c r="H29" i="68"/>
  <c r="F29" i="68"/>
  <c r="D29" i="68"/>
  <c r="B29" i="68"/>
  <c r="AD28" i="68"/>
  <c r="AN28" i="68" s="1"/>
  <c r="J28" i="68" s="1"/>
  <c r="S28" i="68" s="1"/>
  <c r="AO28" i="68" s="1"/>
  <c r="K28" i="68"/>
  <c r="H28" i="68"/>
  <c r="F28" i="68"/>
  <c r="D28" i="68"/>
  <c r="B28" i="68"/>
  <c r="AD27" i="68"/>
  <c r="AN27" i="68" s="1"/>
  <c r="J27" i="68" s="1"/>
  <c r="S27" i="68" s="1"/>
  <c r="AO27" i="68" s="1"/>
  <c r="K27" i="68"/>
  <c r="H27" i="68"/>
  <c r="F27" i="68"/>
  <c r="D27" i="68"/>
  <c r="B27" i="68"/>
  <c r="AD26" i="68"/>
  <c r="AN26" i="68" s="1"/>
  <c r="J26" i="68" s="1"/>
  <c r="S26" i="68" s="1"/>
  <c r="AO26" i="68" s="1"/>
  <c r="K26" i="68"/>
  <c r="H26" i="68"/>
  <c r="F26" i="68"/>
  <c r="D26" i="68"/>
  <c r="B26" i="68"/>
  <c r="AD25" i="68"/>
  <c r="AN25" i="68" s="1"/>
  <c r="J25" i="68" s="1"/>
  <c r="S25" i="68" s="1"/>
  <c r="AO25" i="68" s="1"/>
  <c r="K25" i="68"/>
  <c r="H25" i="68"/>
  <c r="F25" i="68"/>
  <c r="D25" i="68"/>
  <c r="B25" i="68"/>
  <c r="AD24" i="68"/>
  <c r="AN24" i="68" s="1"/>
  <c r="J24" i="68" s="1"/>
  <c r="S24" i="68" s="1"/>
  <c r="AO24" i="68" s="1"/>
  <c r="K24" i="68"/>
  <c r="H24" i="68"/>
  <c r="F24" i="68"/>
  <c r="D24" i="68"/>
  <c r="B24" i="68"/>
  <c r="AN23" i="68"/>
  <c r="J23" i="68" s="1"/>
  <c r="S23" i="68" s="1"/>
  <c r="AO23" i="68" s="1"/>
  <c r="K23" i="68"/>
  <c r="H23" i="68"/>
  <c r="F23" i="68"/>
  <c r="D23" i="68"/>
  <c r="B23" i="68"/>
  <c r="AN22" i="68"/>
  <c r="J22" i="68" s="1"/>
  <c r="S22" i="68" s="1"/>
  <c r="AO22" i="68" s="1"/>
  <c r="K22" i="68"/>
  <c r="H22" i="68"/>
  <c r="F22" i="68"/>
  <c r="D22" i="68"/>
  <c r="B22" i="68"/>
  <c r="AN21" i="68"/>
  <c r="J21" i="68" s="1"/>
  <c r="S21" i="68" s="1"/>
  <c r="AO21" i="68" s="1"/>
  <c r="K21" i="68"/>
  <c r="H21" i="68"/>
  <c r="F21" i="68"/>
  <c r="D21" i="68"/>
  <c r="B21" i="68"/>
  <c r="AN20" i="68"/>
  <c r="J20" i="68" s="1"/>
  <c r="S20" i="68" s="1"/>
  <c r="AO20" i="68" s="1"/>
  <c r="K20" i="68"/>
  <c r="H20" i="68"/>
  <c r="F20" i="68"/>
  <c r="D20" i="68"/>
  <c r="B20" i="68"/>
  <c r="AN19" i="68"/>
  <c r="J19" i="68" s="1"/>
  <c r="S19" i="68" s="1"/>
  <c r="K19" i="68"/>
  <c r="H19" i="68"/>
  <c r="F19" i="68"/>
  <c r="D19" i="68"/>
  <c r="B19" i="68"/>
  <c r="AM15" i="68"/>
  <c r="P15" i="68" s="1"/>
  <c r="R15" i="68" s="1"/>
  <c r="S15" i="68" s="1"/>
  <c r="AI15" i="68"/>
  <c r="AJ15" i="68" s="1"/>
  <c r="AF15" i="68" s="1"/>
  <c r="AN15" i="68" s="1"/>
  <c r="M15" i="68"/>
  <c r="L15" i="68"/>
  <c r="N15" i="68" s="1"/>
  <c r="K15" i="68"/>
  <c r="J15" i="68"/>
  <c r="I15" i="68"/>
  <c r="H15" i="68"/>
  <c r="G15" i="68"/>
  <c r="F15" i="68"/>
  <c r="E15" i="68"/>
  <c r="D15" i="68"/>
  <c r="C15" i="68"/>
  <c r="B15" i="68"/>
  <c r="AM14" i="68"/>
  <c r="P14" i="68" s="1"/>
  <c r="R14" i="68" s="1"/>
  <c r="AJ14" i="68"/>
  <c r="AF14" i="68" s="1"/>
  <c r="AN14" i="68" s="1"/>
  <c r="AI14" i="68"/>
  <c r="M14" i="68"/>
  <c r="N14" i="68" s="1"/>
  <c r="L14" i="68"/>
  <c r="K14" i="68"/>
  <c r="J14" i="68"/>
  <c r="I14" i="68"/>
  <c r="H14" i="68"/>
  <c r="G14" i="68"/>
  <c r="F14" i="68"/>
  <c r="E14" i="68"/>
  <c r="D14" i="68"/>
  <c r="C14" i="68"/>
  <c r="B14" i="68"/>
  <c r="AM13" i="68"/>
  <c r="AI13" i="68"/>
  <c r="AJ13" i="68" s="1"/>
  <c r="AF13" i="68" s="1"/>
  <c r="P13" i="68"/>
  <c r="R13" i="68" s="1"/>
  <c r="M13" i="68"/>
  <c r="L13" i="68"/>
  <c r="N13" i="68" s="1"/>
  <c r="K13" i="68"/>
  <c r="J13" i="68"/>
  <c r="I13" i="68"/>
  <c r="H13" i="68"/>
  <c r="G13" i="68"/>
  <c r="F13" i="68"/>
  <c r="E13" i="68"/>
  <c r="D13" i="68"/>
  <c r="C13" i="68"/>
  <c r="B13" i="68"/>
  <c r="AM12" i="68"/>
  <c r="AI12" i="68"/>
  <c r="AJ12" i="68" s="1"/>
  <c r="AF12" i="68" s="1"/>
  <c r="AN12" i="68" s="1"/>
  <c r="P12" i="68"/>
  <c r="R12" i="68" s="1"/>
  <c r="M12" i="68"/>
  <c r="L12" i="68"/>
  <c r="K12" i="68"/>
  <c r="S12" i="68" s="1"/>
  <c r="AO12" i="68" s="1"/>
  <c r="J12" i="68"/>
  <c r="I12" i="68"/>
  <c r="H12" i="68"/>
  <c r="G12" i="68"/>
  <c r="F12" i="68"/>
  <c r="E12" i="68"/>
  <c r="D12" i="68"/>
  <c r="C12" i="68"/>
  <c r="B12" i="68"/>
  <c r="AM11" i="68"/>
  <c r="P11" i="68" s="1"/>
  <c r="R11" i="68" s="1"/>
  <c r="AI11" i="68"/>
  <c r="AJ11" i="68" s="1"/>
  <c r="N11" i="68"/>
  <c r="M11" i="68"/>
  <c r="L11" i="68"/>
  <c r="K11" i="68"/>
  <c r="J11" i="68"/>
  <c r="O11" i="68" s="1"/>
  <c r="I11" i="68"/>
  <c r="H11" i="68"/>
  <c r="G11" i="68"/>
  <c r="F11" i="68"/>
  <c r="E11" i="68"/>
  <c r="D11" i="68"/>
  <c r="C11" i="68"/>
  <c r="B11" i="68"/>
  <c r="AG9" i="68"/>
  <c r="H7" i="68"/>
  <c r="C7" i="68"/>
  <c r="H6" i="68"/>
  <c r="C6" i="68"/>
  <c r="H5" i="68"/>
  <c r="C5" i="68"/>
  <c r="H4" i="68"/>
  <c r="C4" i="68"/>
  <c r="H3" i="68"/>
  <c r="C3" i="68"/>
  <c r="H2" i="68"/>
  <c r="C2" i="68"/>
  <c r="A1" i="68"/>
  <c r="AN75" i="67"/>
  <c r="S68" i="67"/>
  <c r="S67" i="67"/>
  <c r="AD66" i="67"/>
  <c r="AN66" i="67" s="1"/>
  <c r="S66" i="67"/>
  <c r="AN65" i="67"/>
  <c r="J65" i="67" s="1"/>
  <c r="S65" i="67" s="1"/>
  <c r="N62" i="67"/>
  <c r="L62" i="67"/>
  <c r="AN61" i="67"/>
  <c r="J61" i="67" s="1"/>
  <c r="S61" i="67" s="1"/>
  <c r="AO61" i="67" s="1"/>
  <c r="K61" i="67"/>
  <c r="H61" i="67"/>
  <c r="F61" i="67"/>
  <c r="D61" i="67"/>
  <c r="B61" i="67"/>
  <c r="AN60" i="67"/>
  <c r="J60" i="67" s="1"/>
  <c r="S60" i="67" s="1"/>
  <c r="AO60" i="67" s="1"/>
  <c r="K60" i="67"/>
  <c r="H60" i="67"/>
  <c r="F60" i="67"/>
  <c r="D60" i="67"/>
  <c r="B60" i="67"/>
  <c r="AN59" i="67"/>
  <c r="J59" i="67" s="1"/>
  <c r="S59" i="67" s="1"/>
  <c r="AO59" i="67" s="1"/>
  <c r="K59" i="67"/>
  <c r="H59" i="67"/>
  <c r="F59" i="67"/>
  <c r="D59" i="67"/>
  <c r="B59" i="67"/>
  <c r="AN58" i="67"/>
  <c r="J58" i="67" s="1"/>
  <c r="S58" i="67" s="1"/>
  <c r="AO58" i="67" s="1"/>
  <c r="K58" i="67"/>
  <c r="H58" i="67"/>
  <c r="F58" i="67"/>
  <c r="D58" i="67"/>
  <c r="B58" i="67"/>
  <c r="AN57" i="67"/>
  <c r="J57" i="67" s="1"/>
  <c r="S57" i="67" s="1"/>
  <c r="AO57" i="67" s="1"/>
  <c r="K57" i="67"/>
  <c r="H57" i="67"/>
  <c r="F57" i="67"/>
  <c r="D57" i="67"/>
  <c r="B57" i="67"/>
  <c r="AN56" i="67"/>
  <c r="S56" i="67"/>
  <c r="AO56" i="67" s="1"/>
  <c r="K56" i="67"/>
  <c r="J56" i="67"/>
  <c r="H56" i="67"/>
  <c r="F56" i="67"/>
  <c r="D56" i="67"/>
  <c r="B56" i="67"/>
  <c r="AN55" i="67"/>
  <c r="J55" i="67" s="1"/>
  <c r="S55" i="67" s="1"/>
  <c r="AO55" i="67" s="1"/>
  <c r="K55" i="67"/>
  <c r="H55" i="67"/>
  <c r="F55" i="67"/>
  <c r="D55" i="67"/>
  <c r="B55" i="67"/>
  <c r="AN54" i="67"/>
  <c r="J54" i="67" s="1"/>
  <c r="S54" i="67" s="1"/>
  <c r="K54" i="67"/>
  <c r="H54" i="67"/>
  <c r="F54" i="67"/>
  <c r="D54" i="67"/>
  <c r="B54" i="67"/>
  <c r="AN50" i="67"/>
  <c r="K50" i="67"/>
  <c r="J50" i="67"/>
  <c r="S50" i="67" s="1"/>
  <c r="AO50" i="67" s="1"/>
  <c r="H50" i="67"/>
  <c r="F50" i="67"/>
  <c r="D50" i="67"/>
  <c r="B50" i="67"/>
  <c r="AN49" i="67"/>
  <c r="K49" i="67"/>
  <c r="J49" i="67"/>
  <c r="S49" i="67" s="1"/>
  <c r="AO49" i="67" s="1"/>
  <c r="H49" i="67"/>
  <c r="F49" i="67"/>
  <c r="D49" i="67"/>
  <c r="B49" i="67"/>
  <c r="AN48" i="67"/>
  <c r="J48" i="67" s="1"/>
  <c r="S48" i="67" s="1"/>
  <c r="AO48" i="67" s="1"/>
  <c r="K48" i="67"/>
  <c r="H48" i="67"/>
  <c r="F48" i="67"/>
  <c r="D48" i="67"/>
  <c r="B48" i="67"/>
  <c r="AN47" i="67"/>
  <c r="J47" i="67" s="1"/>
  <c r="S47" i="67" s="1"/>
  <c r="AO47" i="67" s="1"/>
  <c r="K47" i="67"/>
  <c r="H47" i="67"/>
  <c r="F47" i="67"/>
  <c r="D47" i="67"/>
  <c r="B47" i="67"/>
  <c r="AN46" i="67"/>
  <c r="K46" i="67"/>
  <c r="J46" i="67"/>
  <c r="S46" i="67" s="1"/>
  <c r="AO46" i="67" s="1"/>
  <c r="H46" i="67"/>
  <c r="F46" i="67"/>
  <c r="D46" i="67"/>
  <c r="B46" i="67"/>
  <c r="AN45" i="67"/>
  <c r="AH45" i="67"/>
  <c r="K45" i="67"/>
  <c r="J45" i="67"/>
  <c r="S45" i="67" s="1"/>
  <c r="AO45" i="67" s="1"/>
  <c r="H45" i="67"/>
  <c r="F45" i="67"/>
  <c r="D45" i="67"/>
  <c r="B45" i="67"/>
  <c r="AH44" i="67"/>
  <c r="AN44" i="67" s="1"/>
  <c r="J44" i="67" s="1"/>
  <c r="S44" i="67" s="1"/>
  <c r="AO44" i="67" s="1"/>
  <c r="K44" i="67"/>
  <c r="H44" i="67"/>
  <c r="F44" i="67"/>
  <c r="D44" i="67"/>
  <c r="B44" i="67"/>
  <c r="AH43" i="67"/>
  <c r="AN43" i="67" s="1"/>
  <c r="K43" i="67"/>
  <c r="H43" i="67"/>
  <c r="F43" i="67"/>
  <c r="D43" i="67"/>
  <c r="B43" i="67"/>
  <c r="AD39" i="67"/>
  <c r="AN39" i="67" s="1"/>
  <c r="J39" i="67" s="1"/>
  <c r="S39" i="67" s="1"/>
  <c r="AO39" i="67" s="1"/>
  <c r="K39" i="67"/>
  <c r="H39" i="67"/>
  <c r="F39" i="67"/>
  <c r="D39" i="67"/>
  <c r="B39" i="67"/>
  <c r="AD38" i="67"/>
  <c r="AN38" i="67" s="1"/>
  <c r="J38" i="67" s="1"/>
  <c r="S38" i="67" s="1"/>
  <c r="AO38" i="67" s="1"/>
  <c r="K38" i="67"/>
  <c r="H38" i="67"/>
  <c r="F38" i="67"/>
  <c r="D38" i="67"/>
  <c r="B38" i="67"/>
  <c r="AN37" i="67"/>
  <c r="K37" i="67"/>
  <c r="J37" i="67"/>
  <c r="S37" i="67" s="1"/>
  <c r="AO37" i="67" s="1"/>
  <c r="H37" i="67"/>
  <c r="F37" i="67"/>
  <c r="D37" i="67"/>
  <c r="B37" i="67"/>
  <c r="AD36" i="67"/>
  <c r="AN36" i="67" s="1"/>
  <c r="J36" i="67" s="1"/>
  <c r="S36" i="67" s="1"/>
  <c r="AO36" i="67" s="1"/>
  <c r="K36" i="67"/>
  <c r="H36" i="67"/>
  <c r="F36" i="67"/>
  <c r="D36" i="67"/>
  <c r="B36" i="67"/>
  <c r="AN35" i="67"/>
  <c r="J35" i="67" s="1"/>
  <c r="S35" i="67" s="1"/>
  <c r="AO35" i="67" s="1"/>
  <c r="K35" i="67"/>
  <c r="H35" i="67"/>
  <c r="F35" i="67"/>
  <c r="D35" i="67"/>
  <c r="B35" i="67"/>
  <c r="AN34" i="67"/>
  <c r="J34" i="67" s="1"/>
  <c r="S34" i="67" s="1"/>
  <c r="AO34" i="67" s="1"/>
  <c r="K34" i="67"/>
  <c r="H34" i="67"/>
  <c r="F34" i="67"/>
  <c r="D34" i="67"/>
  <c r="B34" i="67"/>
  <c r="AD33" i="67"/>
  <c r="AN33" i="67" s="1"/>
  <c r="J33" i="67" s="1"/>
  <c r="S33" i="67" s="1"/>
  <c r="AO33" i="67" s="1"/>
  <c r="K33" i="67"/>
  <c r="H33" i="67"/>
  <c r="F33" i="67"/>
  <c r="D33" i="67"/>
  <c r="B33" i="67"/>
  <c r="AN32" i="67"/>
  <c r="AD32" i="67"/>
  <c r="S32" i="67"/>
  <c r="AO32" i="67" s="1"/>
  <c r="K32" i="67"/>
  <c r="J32" i="67"/>
  <c r="H32" i="67"/>
  <c r="F32" i="67"/>
  <c r="D32" i="67"/>
  <c r="B32" i="67"/>
  <c r="AD31" i="67"/>
  <c r="AN31" i="67" s="1"/>
  <c r="J31" i="67" s="1"/>
  <c r="S31" i="67" s="1"/>
  <c r="AO31" i="67" s="1"/>
  <c r="K31" i="67"/>
  <c r="H31" i="67"/>
  <c r="F31" i="67"/>
  <c r="D31" i="67"/>
  <c r="B31" i="67"/>
  <c r="AN30" i="67"/>
  <c r="AD30" i="67"/>
  <c r="S30" i="67"/>
  <c r="AO30" i="67" s="1"/>
  <c r="K30" i="67"/>
  <c r="J30" i="67"/>
  <c r="H30" i="67"/>
  <c r="F30" i="67"/>
  <c r="D30" i="67"/>
  <c r="B30" i="67"/>
  <c r="AD29" i="67"/>
  <c r="AN29" i="67" s="1"/>
  <c r="J29" i="67" s="1"/>
  <c r="S29" i="67" s="1"/>
  <c r="AO29" i="67" s="1"/>
  <c r="K29" i="67"/>
  <c r="H29" i="67"/>
  <c r="F29" i="67"/>
  <c r="D29" i="67"/>
  <c r="B29" i="67"/>
  <c r="AD28" i="67"/>
  <c r="AN28" i="67" s="1"/>
  <c r="J28" i="67" s="1"/>
  <c r="S28" i="67" s="1"/>
  <c r="AO28" i="67" s="1"/>
  <c r="K28" i="67"/>
  <c r="H28" i="67"/>
  <c r="F28" i="67"/>
  <c r="D28" i="67"/>
  <c r="B28" i="67"/>
  <c r="AD27" i="67"/>
  <c r="AN27" i="67" s="1"/>
  <c r="J27" i="67" s="1"/>
  <c r="S27" i="67" s="1"/>
  <c r="AO27" i="67" s="1"/>
  <c r="K27" i="67"/>
  <c r="H27" i="67"/>
  <c r="F27" i="67"/>
  <c r="D27" i="67"/>
  <c r="B27" i="67"/>
  <c r="AD26" i="67"/>
  <c r="AN26" i="67" s="1"/>
  <c r="J26" i="67" s="1"/>
  <c r="S26" i="67" s="1"/>
  <c r="AO26" i="67" s="1"/>
  <c r="K26" i="67"/>
  <c r="H26" i="67"/>
  <c r="F26" i="67"/>
  <c r="D26" i="67"/>
  <c r="B26" i="67"/>
  <c r="AD25" i="67"/>
  <c r="AN25" i="67" s="1"/>
  <c r="J25" i="67" s="1"/>
  <c r="S25" i="67" s="1"/>
  <c r="AO25" i="67" s="1"/>
  <c r="K25" i="67"/>
  <c r="H25" i="67"/>
  <c r="F25" i="67"/>
  <c r="D25" i="67"/>
  <c r="B25" i="67"/>
  <c r="AD24" i="67"/>
  <c r="AN24" i="67" s="1"/>
  <c r="J24" i="67" s="1"/>
  <c r="S24" i="67" s="1"/>
  <c r="AO24" i="67" s="1"/>
  <c r="K24" i="67"/>
  <c r="H24" i="67"/>
  <c r="F24" i="67"/>
  <c r="D24" i="67"/>
  <c r="B24" i="67"/>
  <c r="AN23" i="67"/>
  <c r="J23" i="67" s="1"/>
  <c r="S23" i="67" s="1"/>
  <c r="AO23" i="67" s="1"/>
  <c r="K23" i="67"/>
  <c r="H23" i="67"/>
  <c r="F23" i="67"/>
  <c r="D23" i="67"/>
  <c r="B23" i="67"/>
  <c r="AN22" i="67"/>
  <c r="J22" i="67" s="1"/>
  <c r="S22" i="67" s="1"/>
  <c r="AO22" i="67" s="1"/>
  <c r="K22" i="67"/>
  <c r="H22" i="67"/>
  <c r="F22" i="67"/>
  <c r="D22" i="67"/>
  <c r="B22" i="67"/>
  <c r="AN21" i="67"/>
  <c r="J21" i="67" s="1"/>
  <c r="S21" i="67" s="1"/>
  <c r="AO21" i="67" s="1"/>
  <c r="K21" i="67"/>
  <c r="H21" i="67"/>
  <c r="F21" i="67"/>
  <c r="D21" i="67"/>
  <c r="B21" i="67"/>
  <c r="AN20" i="67"/>
  <c r="J20" i="67" s="1"/>
  <c r="S20" i="67" s="1"/>
  <c r="AO20" i="67" s="1"/>
  <c r="K20" i="67"/>
  <c r="H20" i="67"/>
  <c r="F20" i="67"/>
  <c r="D20" i="67"/>
  <c r="B20" i="67"/>
  <c r="AN19" i="67"/>
  <c r="J19" i="67" s="1"/>
  <c r="S19" i="67" s="1"/>
  <c r="K19" i="67"/>
  <c r="H19" i="67"/>
  <c r="F19" i="67"/>
  <c r="D19" i="67"/>
  <c r="B19" i="67"/>
  <c r="AM15" i="67"/>
  <c r="P15" i="67" s="1"/>
  <c r="R15" i="67" s="1"/>
  <c r="AI15" i="67"/>
  <c r="AJ15" i="67" s="1"/>
  <c r="AF15" i="67" s="1"/>
  <c r="AN15" i="67" s="1"/>
  <c r="M15" i="67"/>
  <c r="L15" i="67"/>
  <c r="N15" i="67" s="1"/>
  <c r="K15" i="67"/>
  <c r="S15" i="67" s="1"/>
  <c r="J15" i="67"/>
  <c r="I15" i="67"/>
  <c r="H15" i="67"/>
  <c r="G15" i="67"/>
  <c r="F15" i="67"/>
  <c r="E15" i="67"/>
  <c r="D15" i="67"/>
  <c r="C15" i="67"/>
  <c r="B15" i="67"/>
  <c r="AM14" i="67"/>
  <c r="P14" i="67" s="1"/>
  <c r="R14" i="67" s="1"/>
  <c r="S14" i="67" s="1"/>
  <c r="AJ14" i="67"/>
  <c r="AF14" i="67" s="1"/>
  <c r="AI14" i="67"/>
  <c r="M14" i="67"/>
  <c r="L14" i="67"/>
  <c r="K14" i="67"/>
  <c r="J14" i="67"/>
  <c r="I14" i="67"/>
  <c r="H14" i="67"/>
  <c r="G14" i="67"/>
  <c r="F14" i="67"/>
  <c r="E14" i="67"/>
  <c r="D14" i="67"/>
  <c r="C14" i="67"/>
  <c r="B14" i="67"/>
  <c r="AM13" i="67"/>
  <c r="P13" i="67" s="1"/>
  <c r="R13" i="67" s="1"/>
  <c r="AI13" i="67"/>
  <c r="AJ13" i="67" s="1"/>
  <c r="AF13" i="67" s="1"/>
  <c r="M13" i="67"/>
  <c r="L13" i="67"/>
  <c r="N13" i="67" s="1"/>
  <c r="K13" i="67"/>
  <c r="J13" i="67"/>
  <c r="I13" i="67"/>
  <c r="H13" i="67"/>
  <c r="G13" i="67"/>
  <c r="F13" i="67"/>
  <c r="E13" i="67"/>
  <c r="D13" i="67"/>
  <c r="C13" i="67"/>
  <c r="B13" i="67"/>
  <c r="AM12" i="67"/>
  <c r="AI12" i="67"/>
  <c r="AJ12" i="67" s="1"/>
  <c r="P12" i="67"/>
  <c r="R12" i="67" s="1"/>
  <c r="M12" i="67"/>
  <c r="L12" i="67"/>
  <c r="K12" i="67"/>
  <c r="S12" i="67" s="1"/>
  <c r="J12" i="67"/>
  <c r="I12" i="67"/>
  <c r="H12" i="67"/>
  <c r="G12" i="67"/>
  <c r="F12" i="67"/>
  <c r="E12" i="67"/>
  <c r="D12" i="67"/>
  <c r="C12" i="67"/>
  <c r="B12" i="67"/>
  <c r="AM11" i="67"/>
  <c r="P11" i="67" s="1"/>
  <c r="R11" i="67" s="1"/>
  <c r="AI11" i="67"/>
  <c r="AJ11" i="67" s="1"/>
  <c r="AF11" i="67" s="1"/>
  <c r="AN11" i="67" s="1"/>
  <c r="M11" i="67"/>
  <c r="L11" i="67"/>
  <c r="K11" i="67"/>
  <c r="S11" i="67" s="1"/>
  <c r="J11" i="67"/>
  <c r="I11" i="67"/>
  <c r="H11" i="67"/>
  <c r="G11" i="67"/>
  <c r="F11" i="67"/>
  <c r="E11" i="67"/>
  <c r="D11" i="67"/>
  <c r="C11" i="67"/>
  <c r="B11" i="67"/>
  <c r="AG9" i="67"/>
  <c r="H7" i="67"/>
  <c r="C7" i="67"/>
  <c r="H6" i="67"/>
  <c r="C6" i="67"/>
  <c r="H5" i="67"/>
  <c r="C5" i="67"/>
  <c r="H4" i="67"/>
  <c r="C4" i="67"/>
  <c r="H3" i="67"/>
  <c r="C3" i="67"/>
  <c r="H2" i="67"/>
  <c r="C2" i="67"/>
  <c r="A1" i="67"/>
  <c r="AN75" i="66"/>
  <c r="S68" i="66"/>
  <c r="S67" i="66"/>
  <c r="AD66" i="66"/>
  <c r="AN66" i="66" s="1"/>
  <c r="S66" i="66"/>
  <c r="AN65" i="66"/>
  <c r="J65" i="66" s="1"/>
  <c r="S65" i="66" s="1"/>
  <c r="N62" i="66"/>
  <c r="L62" i="66"/>
  <c r="AN61" i="66"/>
  <c r="J61" i="66" s="1"/>
  <c r="S61" i="66" s="1"/>
  <c r="AO61" i="66" s="1"/>
  <c r="K61" i="66"/>
  <c r="H61" i="66"/>
  <c r="F61" i="66"/>
  <c r="D61" i="66"/>
  <c r="B61" i="66"/>
  <c r="AN60" i="66"/>
  <c r="J60" i="66" s="1"/>
  <c r="S60" i="66" s="1"/>
  <c r="AO60" i="66" s="1"/>
  <c r="K60" i="66"/>
  <c r="H60" i="66"/>
  <c r="F60" i="66"/>
  <c r="D60" i="66"/>
  <c r="B60" i="66"/>
  <c r="AN59" i="66"/>
  <c r="J59" i="66" s="1"/>
  <c r="S59" i="66" s="1"/>
  <c r="AO59" i="66" s="1"/>
  <c r="K59" i="66"/>
  <c r="H59" i="66"/>
  <c r="F59" i="66"/>
  <c r="D59" i="66"/>
  <c r="B59" i="66"/>
  <c r="AN58" i="66"/>
  <c r="J58" i="66" s="1"/>
  <c r="S58" i="66" s="1"/>
  <c r="AO58" i="66" s="1"/>
  <c r="K58" i="66"/>
  <c r="H58" i="66"/>
  <c r="F58" i="66"/>
  <c r="D58" i="66"/>
  <c r="B58" i="66"/>
  <c r="AN57" i="66"/>
  <c r="J57" i="66" s="1"/>
  <c r="S57" i="66" s="1"/>
  <c r="AO57" i="66" s="1"/>
  <c r="K57" i="66"/>
  <c r="H57" i="66"/>
  <c r="F57" i="66"/>
  <c r="D57" i="66"/>
  <c r="B57" i="66"/>
  <c r="AN56" i="66"/>
  <c r="J56" i="66" s="1"/>
  <c r="S56" i="66" s="1"/>
  <c r="AO56" i="66" s="1"/>
  <c r="K56" i="66"/>
  <c r="H56" i="66"/>
  <c r="F56" i="66"/>
  <c r="D56" i="66"/>
  <c r="B56" i="66"/>
  <c r="AN55" i="66"/>
  <c r="J55" i="66" s="1"/>
  <c r="S55" i="66" s="1"/>
  <c r="AO55" i="66" s="1"/>
  <c r="K55" i="66"/>
  <c r="H55" i="66"/>
  <c r="F55" i="66"/>
  <c r="D55" i="66"/>
  <c r="B55" i="66"/>
  <c r="AN54" i="66"/>
  <c r="J54" i="66" s="1"/>
  <c r="S54" i="66" s="1"/>
  <c r="K54" i="66"/>
  <c r="H54" i="66"/>
  <c r="F54" i="66"/>
  <c r="D54" i="66"/>
  <c r="B54" i="66"/>
  <c r="AN50" i="66"/>
  <c r="K50" i="66"/>
  <c r="J50" i="66"/>
  <c r="S50" i="66" s="1"/>
  <c r="AO50" i="66" s="1"/>
  <c r="H50" i="66"/>
  <c r="F50" i="66"/>
  <c r="D50" i="66"/>
  <c r="B50" i="66"/>
  <c r="AN49" i="66"/>
  <c r="J49" i="66" s="1"/>
  <c r="S49" i="66" s="1"/>
  <c r="AO49" i="66" s="1"/>
  <c r="K49" i="66"/>
  <c r="H49" i="66"/>
  <c r="F49" i="66"/>
  <c r="D49" i="66"/>
  <c r="B49" i="66"/>
  <c r="AN48" i="66"/>
  <c r="J48" i="66" s="1"/>
  <c r="S48" i="66" s="1"/>
  <c r="AO48" i="66" s="1"/>
  <c r="K48" i="66"/>
  <c r="H48" i="66"/>
  <c r="F48" i="66"/>
  <c r="D48" i="66"/>
  <c r="B48" i="66"/>
  <c r="AN47" i="66"/>
  <c r="J47" i="66" s="1"/>
  <c r="S47" i="66" s="1"/>
  <c r="AO47" i="66" s="1"/>
  <c r="K47" i="66"/>
  <c r="H47" i="66"/>
  <c r="F47" i="66"/>
  <c r="D47" i="66"/>
  <c r="B47" i="66"/>
  <c r="AN46" i="66"/>
  <c r="J46" i="66" s="1"/>
  <c r="S46" i="66" s="1"/>
  <c r="AO46" i="66" s="1"/>
  <c r="K46" i="66"/>
  <c r="H46" i="66"/>
  <c r="F46" i="66"/>
  <c r="D46" i="66"/>
  <c r="B46" i="66"/>
  <c r="AN45" i="66"/>
  <c r="AH45" i="66"/>
  <c r="K45" i="66"/>
  <c r="J45" i="66"/>
  <c r="S45" i="66" s="1"/>
  <c r="AO45" i="66" s="1"/>
  <c r="H45" i="66"/>
  <c r="F45" i="66"/>
  <c r="D45" i="66"/>
  <c r="B45" i="66"/>
  <c r="AH44" i="66"/>
  <c r="AN44" i="66" s="1"/>
  <c r="J44" i="66" s="1"/>
  <c r="S44" i="66" s="1"/>
  <c r="AO44" i="66" s="1"/>
  <c r="K44" i="66"/>
  <c r="H44" i="66"/>
  <c r="F44" i="66"/>
  <c r="D44" i="66"/>
  <c r="B44" i="66"/>
  <c r="AH43" i="66"/>
  <c r="AN43" i="66" s="1"/>
  <c r="K43" i="66"/>
  <c r="H43" i="66"/>
  <c r="F43" i="66"/>
  <c r="D43" i="66"/>
  <c r="B43" i="66"/>
  <c r="AD39" i="66"/>
  <c r="AN39" i="66" s="1"/>
  <c r="J39" i="66" s="1"/>
  <c r="S39" i="66" s="1"/>
  <c r="AO39" i="66" s="1"/>
  <c r="K39" i="66"/>
  <c r="H39" i="66"/>
  <c r="F39" i="66"/>
  <c r="D39" i="66"/>
  <c r="B39" i="66"/>
  <c r="AN38" i="66"/>
  <c r="J38" i="66" s="1"/>
  <c r="S38" i="66" s="1"/>
  <c r="AO38" i="66" s="1"/>
  <c r="AD38" i="66"/>
  <c r="K38" i="66"/>
  <c r="H38" i="66"/>
  <c r="F38" i="66"/>
  <c r="D38" i="66"/>
  <c r="B38" i="66"/>
  <c r="AN37" i="66"/>
  <c r="J37" i="66" s="1"/>
  <c r="S37" i="66" s="1"/>
  <c r="AO37" i="66" s="1"/>
  <c r="K37" i="66"/>
  <c r="H37" i="66"/>
  <c r="F37" i="66"/>
  <c r="D37" i="66"/>
  <c r="B37" i="66"/>
  <c r="AD36" i="66"/>
  <c r="AN36" i="66" s="1"/>
  <c r="J36" i="66" s="1"/>
  <c r="S36" i="66" s="1"/>
  <c r="AO36" i="66" s="1"/>
  <c r="K36" i="66"/>
  <c r="H36" i="66"/>
  <c r="F36" i="66"/>
  <c r="D36" i="66"/>
  <c r="B36" i="66"/>
  <c r="AN35" i="66"/>
  <c r="J35" i="66" s="1"/>
  <c r="S35" i="66" s="1"/>
  <c r="AO35" i="66" s="1"/>
  <c r="K35" i="66"/>
  <c r="H35" i="66"/>
  <c r="F35" i="66"/>
  <c r="D35" i="66"/>
  <c r="B35" i="66"/>
  <c r="AN34" i="66"/>
  <c r="J34" i="66" s="1"/>
  <c r="S34" i="66" s="1"/>
  <c r="AO34" i="66" s="1"/>
  <c r="K34" i="66"/>
  <c r="H34" i="66"/>
  <c r="F34" i="66"/>
  <c r="D34" i="66"/>
  <c r="B34" i="66"/>
  <c r="AD33" i="66"/>
  <c r="AN33" i="66" s="1"/>
  <c r="J33" i="66" s="1"/>
  <c r="S33" i="66" s="1"/>
  <c r="AO33" i="66" s="1"/>
  <c r="K33" i="66"/>
  <c r="H33" i="66"/>
  <c r="F33" i="66"/>
  <c r="D33" i="66"/>
  <c r="B33" i="66"/>
  <c r="AD32" i="66"/>
  <c r="AN32" i="66" s="1"/>
  <c r="J32" i="66" s="1"/>
  <c r="S32" i="66" s="1"/>
  <c r="AO32" i="66" s="1"/>
  <c r="K32" i="66"/>
  <c r="H32" i="66"/>
  <c r="F32" i="66"/>
  <c r="D32" i="66"/>
  <c r="B32" i="66"/>
  <c r="AD31" i="66"/>
  <c r="AN31" i="66" s="1"/>
  <c r="J31" i="66" s="1"/>
  <c r="S31" i="66" s="1"/>
  <c r="AO31" i="66" s="1"/>
  <c r="K31" i="66"/>
  <c r="H31" i="66"/>
  <c r="F31" i="66"/>
  <c r="D31" i="66"/>
  <c r="B31" i="66"/>
  <c r="AD30" i="66"/>
  <c r="AN30" i="66" s="1"/>
  <c r="J30" i="66" s="1"/>
  <c r="S30" i="66" s="1"/>
  <c r="AO30" i="66" s="1"/>
  <c r="K30" i="66"/>
  <c r="H30" i="66"/>
  <c r="F30" i="66"/>
  <c r="D30" i="66"/>
  <c r="B30" i="66"/>
  <c r="AD29" i="66"/>
  <c r="AN29" i="66" s="1"/>
  <c r="J29" i="66" s="1"/>
  <c r="S29" i="66" s="1"/>
  <c r="AO29" i="66" s="1"/>
  <c r="K29" i="66"/>
  <c r="H29" i="66"/>
  <c r="F29" i="66"/>
  <c r="D29" i="66"/>
  <c r="B29" i="66"/>
  <c r="AO28" i="66"/>
  <c r="AD28" i="66"/>
  <c r="AN28" i="66" s="1"/>
  <c r="J28" i="66" s="1"/>
  <c r="S28" i="66" s="1"/>
  <c r="K28" i="66"/>
  <c r="H28" i="66"/>
  <c r="F28" i="66"/>
  <c r="D28" i="66"/>
  <c r="B28" i="66"/>
  <c r="AD27" i="66"/>
  <c r="AN27" i="66" s="1"/>
  <c r="J27" i="66" s="1"/>
  <c r="S27" i="66" s="1"/>
  <c r="AO27" i="66" s="1"/>
  <c r="K27" i="66"/>
  <c r="H27" i="66"/>
  <c r="F27" i="66"/>
  <c r="D27" i="66"/>
  <c r="B27" i="66"/>
  <c r="AD26" i="66"/>
  <c r="AN26" i="66" s="1"/>
  <c r="J26" i="66" s="1"/>
  <c r="S26" i="66" s="1"/>
  <c r="AO26" i="66" s="1"/>
  <c r="K26" i="66"/>
  <c r="H26" i="66"/>
  <c r="F26" i="66"/>
  <c r="D26" i="66"/>
  <c r="B26" i="66"/>
  <c r="AD25" i="66"/>
  <c r="AN25" i="66" s="1"/>
  <c r="J25" i="66" s="1"/>
  <c r="S25" i="66" s="1"/>
  <c r="AO25" i="66" s="1"/>
  <c r="K25" i="66"/>
  <c r="H25" i="66"/>
  <c r="F25" i="66"/>
  <c r="D25" i="66"/>
  <c r="B25" i="66"/>
  <c r="AD24" i="66"/>
  <c r="AN24" i="66" s="1"/>
  <c r="J24" i="66" s="1"/>
  <c r="S24" i="66" s="1"/>
  <c r="AO24" i="66" s="1"/>
  <c r="K24" i="66"/>
  <c r="H24" i="66"/>
  <c r="F24" i="66"/>
  <c r="D24" i="66"/>
  <c r="B24" i="66"/>
  <c r="AN23" i="66"/>
  <c r="J23" i="66" s="1"/>
  <c r="S23" i="66" s="1"/>
  <c r="AO23" i="66" s="1"/>
  <c r="K23" i="66"/>
  <c r="H23" i="66"/>
  <c r="F23" i="66"/>
  <c r="D23" i="66"/>
  <c r="B23" i="66"/>
  <c r="AN22" i="66"/>
  <c r="J22" i="66" s="1"/>
  <c r="S22" i="66" s="1"/>
  <c r="AO22" i="66" s="1"/>
  <c r="K22" i="66"/>
  <c r="H22" i="66"/>
  <c r="F22" i="66"/>
  <c r="D22" i="66"/>
  <c r="B22" i="66"/>
  <c r="AN21" i="66"/>
  <c r="K21" i="66"/>
  <c r="J21" i="66"/>
  <c r="S21" i="66" s="1"/>
  <c r="AO21" i="66" s="1"/>
  <c r="H21" i="66"/>
  <c r="F21" i="66"/>
  <c r="D21" i="66"/>
  <c r="B21" i="66"/>
  <c r="AN20" i="66"/>
  <c r="J20" i="66" s="1"/>
  <c r="S20" i="66" s="1"/>
  <c r="AO20" i="66" s="1"/>
  <c r="K20" i="66"/>
  <c r="H20" i="66"/>
  <c r="F20" i="66"/>
  <c r="D20" i="66"/>
  <c r="B20" i="66"/>
  <c r="AN19" i="66"/>
  <c r="K19" i="66"/>
  <c r="H19" i="66"/>
  <c r="F19" i="66"/>
  <c r="D19" i="66"/>
  <c r="B19" i="66"/>
  <c r="AM15" i="66"/>
  <c r="P15" i="66" s="1"/>
  <c r="R15" i="66" s="1"/>
  <c r="AI15" i="66"/>
  <c r="AJ15" i="66" s="1"/>
  <c r="AF15" i="66" s="1"/>
  <c r="M15" i="66"/>
  <c r="N15" i="66" s="1"/>
  <c r="L15" i="66"/>
  <c r="K15" i="66"/>
  <c r="S15" i="66" s="1"/>
  <c r="J15" i="66"/>
  <c r="I15" i="66"/>
  <c r="H15" i="66"/>
  <c r="G15" i="66"/>
  <c r="F15" i="66"/>
  <c r="E15" i="66"/>
  <c r="D15" i="66"/>
  <c r="C15" i="66"/>
  <c r="B15" i="66"/>
  <c r="AM14" i="66"/>
  <c r="P14" i="66" s="1"/>
  <c r="R14" i="66" s="1"/>
  <c r="S14" i="66" s="1"/>
  <c r="AJ14" i="66"/>
  <c r="AF14" i="66" s="1"/>
  <c r="AI14" i="66"/>
  <c r="M14" i="66"/>
  <c r="N14" i="66" s="1"/>
  <c r="L14" i="66"/>
  <c r="K14" i="66"/>
  <c r="J14" i="66"/>
  <c r="I14" i="66"/>
  <c r="H14" i="66"/>
  <c r="G14" i="66"/>
  <c r="F14" i="66"/>
  <c r="E14" i="66"/>
  <c r="D14" i="66"/>
  <c r="C14" i="66"/>
  <c r="B14" i="66"/>
  <c r="AM13" i="66"/>
  <c r="P13" i="66" s="1"/>
  <c r="R13" i="66" s="1"/>
  <c r="S13" i="66" s="1"/>
  <c r="AI13" i="66"/>
  <c r="AJ13" i="66" s="1"/>
  <c r="AF13" i="66" s="1"/>
  <c r="M13" i="66"/>
  <c r="L13" i="66"/>
  <c r="N13" i="66" s="1"/>
  <c r="K13" i="66"/>
  <c r="J13" i="66"/>
  <c r="I13" i="66"/>
  <c r="H13" i="66"/>
  <c r="G13" i="66"/>
  <c r="F13" i="66"/>
  <c r="E13" i="66"/>
  <c r="D13" i="66"/>
  <c r="C13" i="66"/>
  <c r="B13" i="66"/>
  <c r="AM12" i="66"/>
  <c r="P12" i="66" s="1"/>
  <c r="R12" i="66" s="1"/>
  <c r="AI12" i="66"/>
  <c r="AJ12" i="66" s="1"/>
  <c r="AF12" i="66" s="1"/>
  <c r="M12" i="66"/>
  <c r="L12" i="66"/>
  <c r="K12" i="66"/>
  <c r="J12" i="66"/>
  <c r="I12" i="66"/>
  <c r="H12" i="66"/>
  <c r="G12" i="66"/>
  <c r="F12" i="66"/>
  <c r="E12" i="66"/>
  <c r="D12" i="66"/>
  <c r="C12" i="66"/>
  <c r="B12" i="66"/>
  <c r="AM11" i="66"/>
  <c r="P11" i="66" s="1"/>
  <c r="R11" i="66" s="1"/>
  <c r="AI11" i="66"/>
  <c r="AJ11" i="66" s="1"/>
  <c r="AF11" i="66" s="1"/>
  <c r="M11" i="66"/>
  <c r="L11" i="66"/>
  <c r="N11" i="66" s="1"/>
  <c r="K11" i="66"/>
  <c r="J11" i="66"/>
  <c r="I11" i="66"/>
  <c r="H11" i="66"/>
  <c r="G11" i="66"/>
  <c r="F11" i="66"/>
  <c r="E11" i="66"/>
  <c r="D11" i="66"/>
  <c r="C11" i="66"/>
  <c r="B11" i="66"/>
  <c r="AG9" i="66"/>
  <c r="H7" i="66"/>
  <c r="C7" i="66"/>
  <c r="H6" i="66"/>
  <c r="C6" i="66"/>
  <c r="H5" i="66"/>
  <c r="C5" i="66"/>
  <c r="H4" i="66"/>
  <c r="C4" i="66"/>
  <c r="H3" i="66"/>
  <c r="C3" i="66"/>
  <c r="H2" i="66"/>
  <c r="C2" i="66"/>
  <c r="A1" i="66"/>
  <c r="AN75" i="65"/>
  <c r="S68" i="65"/>
  <c r="S67" i="65"/>
  <c r="AD66" i="65"/>
  <c r="AN66" i="65" s="1"/>
  <c r="S66" i="65"/>
  <c r="AN65" i="65"/>
  <c r="J65" i="65" s="1"/>
  <c r="S65" i="65" s="1"/>
  <c r="AO65" i="65" s="1"/>
  <c r="N62" i="65"/>
  <c r="L62" i="65"/>
  <c r="AO61" i="65"/>
  <c r="AN61" i="65"/>
  <c r="K61" i="65"/>
  <c r="J61" i="65"/>
  <c r="S61" i="65" s="1"/>
  <c r="H61" i="65"/>
  <c r="F61" i="65"/>
  <c r="D61" i="65"/>
  <c r="B61" i="65"/>
  <c r="AN60" i="65"/>
  <c r="J60" i="65" s="1"/>
  <c r="S60" i="65" s="1"/>
  <c r="AO60" i="65" s="1"/>
  <c r="K60" i="65"/>
  <c r="H60" i="65"/>
  <c r="F60" i="65"/>
  <c r="D60" i="65"/>
  <c r="B60" i="65"/>
  <c r="AN59" i="65"/>
  <c r="J59" i="65" s="1"/>
  <c r="S59" i="65" s="1"/>
  <c r="AO59" i="65" s="1"/>
  <c r="K59" i="65"/>
  <c r="H59" i="65"/>
  <c r="F59" i="65"/>
  <c r="D59" i="65"/>
  <c r="B59" i="65"/>
  <c r="AN58" i="65"/>
  <c r="J58" i="65" s="1"/>
  <c r="S58" i="65" s="1"/>
  <c r="AO58" i="65" s="1"/>
  <c r="K58" i="65"/>
  <c r="H58" i="65"/>
  <c r="F58" i="65"/>
  <c r="D58" i="65"/>
  <c r="B58" i="65"/>
  <c r="AN57" i="65"/>
  <c r="K57" i="65"/>
  <c r="J57" i="65"/>
  <c r="S57" i="65" s="1"/>
  <c r="AO57" i="65" s="1"/>
  <c r="H57" i="65"/>
  <c r="F57" i="65"/>
  <c r="D57" i="65"/>
  <c r="B57" i="65"/>
  <c r="AN56" i="65"/>
  <c r="K56" i="65"/>
  <c r="J56" i="65"/>
  <c r="S56" i="65" s="1"/>
  <c r="AO56" i="65" s="1"/>
  <c r="H56" i="65"/>
  <c r="F56" i="65"/>
  <c r="D56" i="65"/>
  <c r="B56" i="65"/>
  <c r="AN55" i="65"/>
  <c r="J55" i="65" s="1"/>
  <c r="S55" i="65"/>
  <c r="AO55" i="65" s="1"/>
  <c r="K55" i="65"/>
  <c r="H55" i="65"/>
  <c r="F55" i="65"/>
  <c r="D55" i="65"/>
  <c r="B55" i="65"/>
  <c r="AN54" i="65"/>
  <c r="J54" i="65" s="1"/>
  <c r="S54" i="65" s="1"/>
  <c r="K54" i="65"/>
  <c r="H54" i="65"/>
  <c r="F54" i="65"/>
  <c r="D54" i="65"/>
  <c r="B54" i="65"/>
  <c r="AN50" i="65"/>
  <c r="J50" i="65" s="1"/>
  <c r="S50" i="65" s="1"/>
  <c r="AO50" i="65" s="1"/>
  <c r="K50" i="65"/>
  <c r="H50" i="65"/>
  <c r="F50" i="65"/>
  <c r="D50" i="65"/>
  <c r="B50" i="65"/>
  <c r="AN49" i="65"/>
  <c r="J49" i="65" s="1"/>
  <c r="S49" i="65" s="1"/>
  <c r="AO49" i="65" s="1"/>
  <c r="K49" i="65"/>
  <c r="H49" i="65"/>
  <c r="F49" i="65"/>
  <c r="D49" i="65"/>
  <c r="B49" i="65"/>
  <c r="AN48" i="65"/>
  <c r="J48" i="65" s="1"/>
  <c r="S48" i="65" s="1"/>
  <c r="AO48" i="65" s="1"/>
  <c r="K48" i="65"/>
  <c r="H48" i="65"/>
  <c r="F48" i="65"/>
  <c r="D48" i="65"/>
  <c r="B48" i="65"/>
  <c r="AN47" i="65"/>
  <c r="J47" i="65" s="1"/>
  <c r="S47" i="65" s="1"/>
  <c r="AO47" i="65" s="1"/>
  <c r="K47" i="65"/>
  <c r="H47" i="65"/>
  <c r="F47" i="65"/>
  <c r="D47" i="65"/>
  <c r="B47" i="65"/>
  <c r="AN46" i="65"/>
  <c r="J46" i="65" s="1"/>
  <c r="S46" i="65" s="1"/>
  <c r="AO46" i="65" s="1"/>
  <c r="K46" i="65"/>
  <c r="H46" i="65"/>
  <c r="F46" i="65"/>
  <c r="D46" i="65"/>
  <c r="B46" i="65"/>
  <c r="AN45" i="65"/>
  <c r="J45" i="65" s="1"/>
  <c r="S45" i="65" s="1"/>
  <c r="AO45" i="65" s="1"/>
  <c r="AH45" i="65"/>
  <c r="K45" i="65"/>
  <c r="H45" i="65"/>
  <c r="F45" i="65"/>
  <c r="D45" i="65"/>
  <c r="B45" i="65"/>
  <c r="AN44" i="65"/>
  <c r="J44" i="65" s="1"/>
  <c r="S44" i="65" s="1"/>
  <c r="AO44" i="65" s="1"/>
  <c r="AH44" i="65"/>
  <c r="K44" i="65"/>
  <c r="H44" i="65"/>
  <c r="F44" i="65"/>
  <c r="D44" i="65"/>
  <c r="B44" i="65"/>
  <c r="AH43" i="65"/>
  <c r="AN43" i="65" s="1"/>
  <c r="J43" i="65" s="1"/>
  <c r="S43" i="65" s="1"/>
  <c r="K43" i="65"/>
  <c r="H43" i="65"/>
  <c r="F43" i="65"/>
  <c r="D43" i="65"/>
  <c r="B43" i="65"/>
  <c r="AD39" i="65"/>
  <c r="AN39" i="65" s="1"/>
  <c r="J39" i="65" s="1"/>
  <c r="S39" i="65" s="1"/>
  <c r="AO39" i="65" s="1"/>
  <c r="K39" i="65"/>
  <c r="H39" i="65"/>
  <c r="F39" i="65"/>
  <c r="D39" i="65"/>
  <c r="B39" i="65"/>
  <c r="AD38" i="65"/>
  <c r="AN38" i="65" s="1"/>
  <c r="J38" i="65" s="1"/>
  <c r="S38" i="65" s="1"/>
  <c r="AO38" i="65" s="1"/>
  <c r="K38" i="65"/>
  <c r="H38" i="65"/>
  <c r="F38" i="65"/>
  <c r="D38" i="65"/>
  <c r="B38" i="65"/>
  <c r="AN37" i="65"/>
  <c r="J37" i="65" s="1"/>
  <c r="S37" i="65" s="1"/>
  <c r="AO37" i="65" s="1"/>
  <c r="K37" i="65"/>
  <c r="H37" i="65"/>
  <c r="F37" i="65"/>
  <c r="D37" i="65"/>
  <c r="B37" i="65"/>
  <c r="AD36" i="65"/>
  <c r="AN36" i="65" s="1"/>
  <c r="J36" i="65" s="1"/>
  <c r="S36" i="65" s="1"/>
  <c r="AO36" i="65" s="1"/>
  <c r="K36" i="65"/>
  <c r="H36" i="65"/>
  <c r="F36" i="65"/>
  <c r="D36" i="65"/>
  <c r="B36" i="65"/>
  <c r="AO35" i="65"/>
  <c r="AN35" i="65"/>
  <c r="K35" i="65"/>
  <c r="J35" i="65"/>
  <c r="S35" i="65" s="1"/>
  <c r="H35" i="65"/>
  <c r="F35" i="65"/>
  <c r="D35" i="65"/>
  <c r="B35" i="65"/>
  <c r="AN34" i="65"/>
  <c r="J34" i="65" s="1"/>
  <c r="S34" i="65" s="1"/>
  <c r="AO34" i="65" s="1"/>
  <c r="K34" i="65"/>
  <c r="H34" i="65"/>
  <c r="F34" i="65"/>
  <c r="D34" i="65"/>
  <c r="B34" i="65"/>
  <c r="AD33" i="65"/>
  <c r="AN33" i="65" s="1"/>
  <c r="J33" i="65" s="1"/>
  <c r="S33" i="65" s="1"/>
  <c r="AO33" i="65" s="1"/>
  <c r="K33" i="65"/>
  <c r="H33" i="65"/>
  <c r="F33" i="65"/>
  <c r="D33" i="65"/>
  <c r="B33" i="65"/>
  <c r="AO32" i="65"/>
  <c r="AD32" i="65"/>
  <c r="AN32" i="65" s="1"/>
  <c r="J32" i="65" s="1"/>
  <c r="S32" i="65" s="1"/>
  <c r="K32" i="65"/>
  <c r="H32" i="65"/>
  <c r="F32" i="65"/>
  <c r="D32" i="65"/>
  <c r="B32" i="65"/>
  <c r="AD31" i="65"/>
  <c r="AN31" i="65" s="1"/>
  <c r="J31" i="65" s="1"/>
  <c r="S31" i="65" s="1"/>
  <c r="AO31" i="65" s="1"/>
  <c r="K31" i="65"/>
  <c r="H31" i="65"/>
  <c r="F31" i="65"/>
  <c r="D31" i="65"/>
  <c r="B31" i="65"/>
  <c r="AD30" i="65"/>
  <c r="AN30" i="65" s="1"/>
  <c r="J30" i="65" s="1"/>
  <c r="S30" i="65" s="1"/>
  <c r="AO30" i="65" s="1"/>
  <c r="K30" i="65"/>
  <c r="H30" i="65"/>
  <c r="F30" i="65"/>
  <c r="D30" i="65"/>
  <c r="B30" i="65"/>
  <c r="AD29" i="65"/>
  <c r="AN29" i="65" s="1"/>
  <c r="J29" i="65" s="1"/>
  <c r="S29" i="65" s="1"/>
  <c r="AO29" i="65" s="1"/>
  <c r="K29" i="65"/>
  <c r="H29" i="65"/>
  <c r="F29" i="65"/>
  <c r="D29" i="65"/>
  <c r="B29" i="65"/>
  <c r="AD28" i="65"/>
  <c r="AN28" i="65" s="1"/>
  <c r="J28" i="65" s="1"/>
  <c r="S28" i="65" s="1"/>
  <c r="AO28" i="65" s="1"/>
  <c r="K28" i="65"/>
  <c r="H28" i="65"/>
  <c r="F28" i="65"/>
  <c r="D28" i="65"/>
  <c r="B28" i="65"/>
  <c r="AD27" i="65"/>
  <c r="AN27" i="65" s="1"/>
  <c r="J27" i="65" s="1"/>
  <c r="S27" i="65" s="1"/>
  <c r="AO27" i="65" s="1"/>
  <c r="K27" i="65"/>
  <c r="H27" i="65"/>
  <c r="F27" i="65"/>
  <c r="D27" i="65"/>
  <c r="B27" i="65"/>
  <c r="AD26" i="65"/>
  <c r="AN26" i="65" s="1"/>
  <c r="J26" i="65" s="1"/>
  <c r="S26" i="65" s="1"/>
  <c r="AO26" i="65" s="1"/>
  <c r="K26" i="65"/>
  <c r="H26" i="65"/>
  <c r="F26" i="65"/>
  <c r="D26" i="65"/>
  <c r="B26" i="65"/>
  <c r="AD25" i="65"/>
  <c r="AN25" i="65" s="1"/>
  <c r="J25" i="65" s="1"/>
  <c r="S25" i="65" s="1"/>
  <c r="AO25" i="65" s="1"/>
  <c r="K25" i="65"/>
  <c r="H25" i="65"/>
  <c r="F25" i="65"/>
  <c r="D25" i="65"/>
  <c r="B25" i="65"/>
  <c r="AD24" i="65"/>
  <c r="AN24" i="65" s="1"/>
  <c r="J24" i="65" s="1"/>
  <c r="S24" i="65"/>
  <c r="AO24" i="65" s="1"/>
  <c r="K24" i="65"/>
  <c r="H24" i="65"/>
  <c r="F24" i="65"/>
  <c r="D24" i="65"/>
  <c r="B24" i="65"/>
  <c r="AN23" i="65"/>
  <c r="J23" i="65" s="1"/>
  <c r="S23" i="65" s="1"/>
  <c r="AO23" i="65" s="1"/>
  <c r="K23" i="65"/>
  <c r="H23" i="65"/>
  <c r="F23" i="65"/>
  <c r="D23" i="65"/>
  <c r="B23" i="65"/>
  <c r="AN22" i="65"/>
  <c r="J22" i="65" s="1"/>
  <c r="S22" i="65" s="1"/>
  <c r="AO22" i="65" s="1"/>
  <c r="K22" i="65"/>
  <c r="H22" i="65"/>
  <c r="F22" i="65"/>
  <c r="D22" i="65"/>
  <c r="B22" i="65"/>
  <c r="AN21" i="65"/>
  <c r="J21" i="65" s="1"/>
  <c r="S21" i="65" s="1"/>
  <c r="AO21" i="65" s="1"/>
  <c r="K21" i="65"/>
  <c r="H21" i="65"/>
  <c r="F21" i="65"/>
  <c r="D21" i="65"/>
  <c r="B21" i="65"/>
  <c r="AN20" i="65"/>
  <c r="J20" i="65" s="1"/>
  <c r="S20" i="65"/>
  <c r="AO20" i="65" s="1"/>
  <c r="K20" i="65"/>
  <c r="H20" i="65"/>
  <c r="F20" i="65"/>
  <c r="D20" i="65"/>
  <c r="B20" i="65"/>
  <c r="AN19" i="65"/>
  <c r="K19" i="65"/>
  <c r="H19" i="65"/>
  <c r="F19" i="65"/>
  <c r="D19" i="65"/>
  <c r="B19" i="65"/>
  <c r="AM15" i="65"/>
  <c r="P15" i="65" s="1"/>
  <c r="R15" i="65" s="1"/>
  <c r="AI15" i="65"/>
  <c r="AJ15" i="65" s="1"/>
  <c r="AF15" i="65"/>
  <c r="AN15" i="65" s="1"/>
  <c r="M15" i="65"/>
  <c r="L15" i="65"/>
  <c r="N15" i="65" s="1"/>
  <c r="K15" i="65"/>
  <c r="S15" i="65" s="1"/>
  <c r="AO15" i="65" s="1"/>
  <c r="J15" i="65"/>
  <c r="I15" i="65"/>
  <c r="H15" i="65"/>
  <c r="G15" i="65"/>
  <c r="F15" i="65"/>
  <c r="E15" i="65"/>
  <c r="D15" i="65"/>
  <c r="C15" i="65"/>
  <c r="B15" i="65"/>
  <c r="AM14" i="65"/>
  <c r="P14" i="65" s="1"/>
  <c r="R14" i="65" s="1"/>
  <c r="S14" i="65" s="1"/>
  <c r="AI14" i="65"/>
  <c r="AJ14" i="65" s="1"/>
  <c r="AF14" i="65" s="1"/>
  <c r="M14" i="65"/>
  <c r="L14" i="65"/>
  <c r="K14" i="65"/>
  <c r="J14" i="65"/>
  <c r="I14" i="65"/>
  <c r="H14" i="65"/>
  <c r="G14" i="65"/>
  <c r="F14" i="65"/>
  <c r="E14" i="65"/>
  <c r="D14" i="65"/>
  <c r="C14" i="65"/>
  <c r="B14" i="65"/>
  <c r="AM13" i="65"/>
  <c r="P13" i="65" s="1"/>
  <c r="R13" i="65" s="1"/>
  <c r="S13" i="65" s="1"/>
  <c r="AI13" i="65"/>
  <c r="AJ13" i="65" s="1"/>
  <c r="AF13" i="65" s="1"/>
  <c r="AN13" i="65" s="1"/>
  <c r="M13" i="65"/>
  <c r="L13" i="65"/>
  <c r="K13" i="65"/>
  <c r="J13" i="65"/>
  <c r="I13" i="65"/>
  <c r="H13" i="65"/>
  <c r="G13" i="65"/>
  <c r="F13" i="65"/>
  <c r="E13" i="65"/>
  <c r="D13" i="65"/>
  <c r="C13" i="65"/>
  <c r="B13" i="65"/>
  <c r="AM12" i="65"/>
  <c r="P12" i="65" s="1"/>
  <c r="R12" i="65" s="1"/>
  <c r="AI12" i="65"/>
  <c r="AJ12" i="65" s="1"/>
  <c r="AF12" i="65"/>
  <c r="AN12" i="65" s="1"/>
  <c r="M12" i="65"/>
  <c r="L12" i="65"/>
  <c r="N12" i="65" s="1"/>
  <c r="K12" i="65"/>
  <c r="J12" i="65"/>
  <c r="I12" i="65"/>
  <c r="H12" i="65"/>
  <c r="G12" i="65"/>
  <c r="F12" i="65"/>
  <c r="E12" i="65"/>
  <c r="D12" i="65"/>
  <c r="C12" i="65"/>
  <c r="B12" i="65"/>
  <c r="AM11" i="65"/>
  <c r="P11" i="65" s="1"/>
  <c r="R11" i="65" s="1"/>
  <c r="AI11" i="65"/>
  <c r="AJ11" i="65" s="1"/>
  <c r="AF11" i="65"/>
  <c r="M11" i="65"/>
  <c r="L11" i="65"/>
  <c r="N11" i="65" s="1"/>
  <c r="K11" i="65"/>
  <c r="J11" i="65"/>
  <c r="O11" i="65" s="1"/>
  <c r="I11" i="65"/>
  <c r="H11" i="65"/>
  <c r="G11" i="65"/>
  <c r="F11" i="65"/>
  <c r="E11" i="65"/>
  <c r="D11" i="65"/>
  <c r="C11" i="65"/>
  <c r="B11" i="65"/>
  <c r="AG9" i="65"/>
  <c r="H7" i="65"/>
  <c r="C7" i="65"/>
  <c r="H6" i="65"/>
  <c r="C6" i="65"/>
  <c r="H5" i="65"/>
  <c r="C5" i="65"/>
  <c r="H4" i="65"/>
  <c r="C4" i="65"/>
  <c r="H3" i="65"/>
  <c r="C3" i="65"/>
  <c r="H2" i="65"/>
  <c r="C2" i="65"/>
  <c r="A1" i="65"/>
  <c r="AN75" i="64"/>
  <c r="S68" i="64"/>
  <c r="S67" i="64"/>
  <c r="AD66" i="64"/>
  <c r="AN66" i="64" s="1"/>
  <c r="S66" i="64"/>
  <c r="AN65" i="64"/>
  <c r="J65" i="64" s="1"/>
  <c r="S65" i="64" s="1"/>
  <c r="N62" i="64"/>
  <c r="L62" i="64"/>
  <c r="AN61" i="64"/>
  <c r="J61" i="64" s="1"/>
  <c r="S61" i="64" s="1"/>
  <c r="AO61" i="64" s="1"/>
  <c r="K61" i="64"/>
  <c r="H61" i="64"/>
  <c r="F61" i="64"/>
  <c r="D61" i="64"/>
  <c r="B61" i="64"/>
  <c r="AN60" i="64"/>
  <c r="J60" i="64" s="1"/>
  <c r="S60" i="64" s="1"/>
  <c r="AO60" i="64" s="1"/>
  <c r="K60" i="64"/>
  <c r="H60" i="64"/>
  <c r="F60" i="64"/>
  <c r="D60" i="64"/>
  <c r="B60" i="64"/>
  <c r="AN59" i="64"/>
  <c r="J59" i="64" s="1"/>
  <c r="S59" i="64" s="1"/>
  <c r="AO59" i="64" s="1"/>
  <c r="K59" i="64"/>
  <c r="H59" i="64"/>
  <c r="F59" i="64"/>
  <c r="D59" i="64"/>
  <c r="B59" i="64"/>
  <c r="AN58" i="64"/>
  <c r="J58" i="64" s="1"/>
  <c r="S58" i="64" s="1"/>
  <c r="AO58" i="64" s="1"/>
  <c r="K58" i="64"/>
  <c r="H58" i="64"/>
  <c r="F58" i="64"/>
  <c r="D58" i="64"/>
  <c r="B58" i="64"/>
  <c r="AN57" i="64"/>
  <c r="K57" i="64"/>
  <c r="J57" i="64"/>
  <c r="S57" i="64" s="1"/>
  <c r="AO57" i="64" s="1"/>
  <c r="H57" i="64"/>
  <c r="F57" i="64"/>
  <c r="D57" i="64"/>
  <c r="B57" i="64"/>
  <c r="AN56" i="64"/>
  <c r="K56" i="64"/>
  <c r="J56" i="64"/>
  <c r="S56" i="64" s="1"/>
  <c r="AO56" i="64" s="1"/>
  <c r="H56" i="64"/>
  <c r="F56" i="64"/>
  <c r="D56" i="64"/>
  <c r="B56" i="64"/>
  <c r="AN55" i="64"/>
  <c r="J55" i="64" s="1"/>
  <c r="S55" i="64" s="1"/>
  <c r="AO55" i="64" s="1"/>
  <c r="K55" i="64"/>
  <c r="H55" i="64"/>
  <c r="F55" i="64"/>
  <c r="D55" i="64"/>
  <c r="B55" i="64"/>
  <c r="AN54" i="64"/>
  <c r="K54" i="64"/>
  <c r="H54" i="64"/>
  <c r="F54" i="64"/>
  <c r="D54" i="64"/>
  <c r="B54" i="64"/>
  <c r="AN50" i="64"/>
  <c r="K50" i="64"/>
  <c r="J50" i="64"/>
  <c r="S50" i="64" s="1"/>
  <c r="AO50" i="64" s="1"/>
  <c r="H50" i="64"/>
  <c r="F50" i="64"/>
  <c r="D50" i="64"/>
  <c r="B50" i="64"/>
  <c r="AN49" i="64"/>
  <c r="J49" i="64" s="1"/>
  <c r="S49" i="64" s="1"/>
  <c r="AO49" i="64" s="1"/>
  <c r="K49" i="64"/>
  <c r="H49" i="64"/>
  <c r="F49" i="64"/>
  <c r="D49" i="64"/>
  <c r="B49" i="64"/>
  <c r="AN48" i="64"/>
  <c r="J48" i="64" s="1"/>
  <c r="S48" i="64" s="1"/>
  <c r="AO48" i="64" s="1"/>
  <c r="K48" i="64"/>
  <c r="H48" i="64"/>
  <c r="F48" i="64"/>
  <c r="D48" i="64"/>
  <c r="B48" i="64"/>
  <c r="AN47" i="64"/>
  <c r="J47" i="64" s="1"/>
  <c r="S47" i="64" s="1"/>
  <c r="AO47" i="64" s="1"/>
  <c r="K47" i="64"/>
  <c r="H47" i="64"/>
  <c r="F47" i="64"/>
  <c r="D47" i="64"/>
  <c r="B47" i="64"/>
  <c r="AN46" i="64"/>
  <c r="J46" i="64" s="1"/>
  <c r="S46" i="64" s="1"/>
  <c r="AO46" i="64" s="1"/>
  <c r="K46" i="64"/>
  <c r="H46" i="64"/>
  <c r="F46" i="64"/>
  <c r="D46" i="64"/>
  <c r="B46" i="64"/>
  <c r="AN45" i="64"/>
  <c r="AH45" i="64"/>
  <c r="K45" i="64"/>
  <c r="J45" i="64"/>
  <c r="S45" i="64" s="1"/>
  <c r="AO45" i="64" s="1"/>
  <c r="H45" i="64"/>
  <c r="F45" i="64"/>
  <c r="D45" i="64"/>
  <c r="B45" i="64"/>
  <c r="AH44" i="64"/>
  <c r="AN44" i="64" s="1"/>
  <c r="J44" i="64" s="1"/>
  <c r="S44" i="64" s="1"/>
  <c r="AO44" i="64" s="1"/>
  <c r="K44" i="64"/>
  <c r="H44" i="64"/>
  <c r="F44" i="64"/>
  <c r="D44" i="64"/>
  <c r="B44" i="64"/>
  <c r="AH43" i="64"/>
  <c r="AN43" i="64" s="1"/>
  <c r="K43" i="64"/>
  <c r="H43" i="64"/>
  <c r="F43" i="64"/>
  <c r="D43" i="64"/>
  <c r="B43" i="64"/>
  <c r="AD39" i="64"/>
  <c r="AN39" i="64" s="1"/>
  <c r="J39" i="64" s="1"/>
  <c r="S39" i="64" s="1"/>
  <c r="AO39" i="64" s="1"/>
  <c r="K39" i="64"/>
  <c r="H39" i="64"/>
  <c r="F39" i="64"/>
  <c r="D39" i="64"/>
  <c r="B39" i="64"/>
  <c r="AN38" i="64"/>
  <c r="J38" i="64" s="1"/>
  <c r="S38" i="64" s="1"/>
  <c r="AO38" i="64" s="1"/>
  <c r="AD38" i="64"/>
  <c r="K38" i="64"/>
  <c r="H38" i="64"/>
  <c r="F38" i="64"/>
  <c r="D38" i="64"/>
  <c r="B38" i="64"/>
  <c r="AN37" i="64"/>
  <c r="J37" i="64" s="1"/>
  <c r="S37" i="64" s="1"/>
  <c r="AO37" i="64" s="1"/>
  <c r="K37" i="64"/>
  <c r="H37" i="64"/>
  <c r="F37" i="64"/>
  <c r="D37" i="64"/>
  <c r="B37" i="64"/>
  <c r="AD36" i="64"/>
  <c r="AN36" i="64" s="1"/>
  <c r="J36" i="64" s="1"/>
  <c r="S36" i="64" s="1"/>
  <c r="AO36" i="64" s="1"/>
  <c r="K36" i="64"/>
  <c r="H36" i="64"/>
  <c r="F36" i="64"/>
  <c r="D36" i="64"/>
  <c r="B36" i="64"/>
  <c r="AN35" i="64"/>
  <c r="J35" i="64" s="1"/>
  <c r="S35" i="64" s="1"/>
  <c r="AO35" i="64" s="1"/>
  <c r="K35" i="64"/>
  <c r="H35" i="64"/>
  <c r="F35" i="64"/>
  <c r="D35" i="64"/>
  <c r="B35" i="64"/>
  <c r="AN34" i="64"/>
  <c r="J34" i="64" s="1"/>
  <c r="S34" i="64" s="1"/>
  <c r="AO34" i="64" s="1"/>
  <c r="K34" i="64"/>
  <c r="H34" i="64"/>
  <c r="F34" i="64"/>
  <c r="D34" i="64"/>
  <c r="B34" i="64"/>
  <c r="AD33" i="64"/>
  <c r="AN33" i="64" s="1"/>
  <c r="J33" i="64" s="1"/>
  <c r="S33" i="64" s="1"/>
  <c r="AO33" i="64" s="1"/>
  <c r="K33" i="64"/>
  <c r="H33" i="64"/>
  <c r="F33" i="64"/>
  <c r="D33" i="64"/>
  <c r="B33" i="64"/>
  <c r="AN32" i="64"/>
  <c r="AD32" i="64"/>
  <c r="S32" i="64"/>
  <c r="AO32" i="64" s="1"/>
  <c r="K32" i="64"/>
  <c r="J32" i="64"/>
  <c r="H32" i="64"/>
  <c r="F32" i="64"/>
  <c r="D32" i="64"/>
  <c r="B32" i="64"/>
  <c r="AD31" i="64"/>
  <c r="AN31" i="64" s="1"/>
  <c r="J31" i="64" s="1"/>
  <c r="S31" i="64" s="1"/>
  <c r="AO31" i="64" s="1"/>
  <c r="K31" i="64"/>
  <c r="H31" i="64"/>
  <c r="F31" i="64"/>
  <c r="D31" i="64"/>
  <c r="B31" i="64"/>
  <c r="AN30" i="64"/>
  <c r="AD30" i="64"/>
  <c r="S30" i="64"/>
  <c r="AO30" i="64" s="1"/>
  <c r="K30" i="64"/>
  <c r="J30" i="64"/>
  <c r="H30" i="64"/>
  <c r="F30" i="64"/>
  <c r="D30" i="64"/>
  <c r="B30" i="64"/>
  <c r="AD29" i="64"/>
  <c r="AN29" i="64" s="1"/>
  <c r="J29" i="64" s="1"/>
  <c r="S29" i="64" s="1"/>
  <c r="AO29" i="64" s="1"/>
  <c r="K29" i="64"/>
  <c r="H29" i="64"/>
  <c r="F29" i="64"/>
  <c r="D29" i="64"/>
  <c r="B29" i="64"/>
  <c r="AN28" i="64"/>
  <c r="AD28" i="64"/>
  <c r="S28" i="64"/>
  <c r="AO28" i="64" s="1"/>
  <c r="K28" i="64"/>
  <c r="J28" i="64"/>
  <c r="H28" i="64"/>
  <c r="F28" i="64"/>
  <c r="D28" i="64"/>
  <c r="B28" i="64"/>
  <c r="AD27" i="64"/>
  <c r="AN27" i="64" s="1"/>
  <c r="J27" i="64" s="1"/>
  <c r="S27" i="64" s="1"/>
  <c r="AO27" i="64" s="1"/>
  <c r="K27" i="64"/>
  <c r="H27" i="64"/>
  <c r="F27" i="64"/>
  <c r="D27" i="64"/>
  <c r="B27" i="64"/>
  <c r="AN26" i="64"/>
  <c r="AD26" i="64"/>
  <c r="S26" i="64"/>
  <c r="AO26" i="64" s="1"/>
  <c r="K26" i="64"/>
  <c r="J26" i="64"/>
  <c r="H26" i="64"/>
  <c r="F26" i="64"/>
  <c r="D26" i="64"/>
  <c r="B26" i="64"/>
  <c r="AD25" i="64"/>
  <c r="AN25" i="64" s="1"/>
  <c r="J25" i="64" s="1"/>
  <c r="S25" i="64" s="1"/>
  <c r="AO25" i="64" s="1"/>
  <c r="K25" i="64"/>
  <c r="H25" i="64"/>
  <c r="F25" i="64"/>
  <c r="D25" i="64"/>
  <c r="B25" i="64"/>
  <c r="AD24" i="64"/>
  <c r="AN24" i="64" s="1"/>
  <c r="J24" i="64" s="1"/>
  <c r="S24" i="64" s="1"/>
  <c r="AO24" i="64" s="1"/>
  <c r="K24" i="64"/>
  <c r="H24" i="64"/>
  <c r="F24" i="64"/>
  <c r="D24" i="64"/>
  <c r="B24" i="64"/>
  <c r="AN23" i="64"/>
  <c r="J23" i="64" s="1"/>
  <c r="S23" i="64" s="1"/>
  <c r="AO23" i="64" s="1"/>
  <c r="K23" i="64"/>
  <c r="H23" i="64"/>
  <c r="F23" i="64"/>
  <c r="D23" i="64"/>
  <c r="B23" i="64"/>
  <c r="AN22" i="64"/>
  <c r="J22" i="64" s="1"/>
  <c r="S22" i="64" s="1"/>
  <c r="AO22" i="64" s="1"/>
  <c r="K22" i="64"/>
  <c r="H22" i="64"/>
  <c r="F22" i="64"/>
  <c r="D22" i="64"/>
  <c r="B22" i="64"/>
  <c r="AN21" i="64"/>
  <c r="J21" i="64" s="1"/>
  <c r="S21" i="64" s="1"/>
  <c r="AO21" i="64" s="1"/>
  <c r="K21" i="64"/>
  <c r="H21" i="64"/>
  <c r="F21" i="64"/>
  <c r="D21" i="64"/>
  <c r="B21" i="64"/>
  <c r="AN20" i="64"/>
  <c r="K20" i="64"/>
  <c r="J20" i="64"/>
  <c r="S20" i="64" s="1"/>
  <c r="AO20" i="64" s="1"/>
  <c r="H20" i="64"/>
  <c r="F20" i="64"/>
  <c r="D20" i="64"/>
  <c r="B20" i="64"/>
  <c r="AN19" i="64"/>
  <c r="J19" i="64" s="1"/>
  <c r="S19" i="64" s="1"/>
  <c r="K19" i="64"/>
  <c r="H19" i="64"/>
  <c r="F19" i="64"/>
  <c r="D19" i="64"/>
  <c r="B19" i="64"/>
  <c r="AM15" i="64"/>
  <c r="P15" i="64" s="1"/>
  <c r="R15" i="64" s="1"/>
  <c r="S15" i="64" s="1"/>
  <c r="AJ15" i="64"/>
  <c r="AF15" i="64" s="1"/>
  <c r="AN15" i="64" s="1"/>
  <c r="AI15" i="64"/>
  <c r="M15" i="64"/>
  <c r="L15" i="64"/>
  <c r="N15" i="64" s="1"/>
  <c r="K15" i="64"/>
  <c r="J15" i="64"/>
  <c r="I15" i="64"/>
  <c r="H15" i="64"/>
  <c r="G15" i="64"/>
  <c r="F15" i="64"/>
  <c r="E15" i="64"/>
  <c r="D15" i="64"/>
  <c r="C15" i="64"/>
  <c r="B15" i="64"/>
  <c r="AM14" i="64"/>
  <c r="AJ14" i="64"/>
  <c r="AF14" i="64" s="1"/>
  <c r="AN14" i="64" s="1"/>
  <c r="AI14" i="64"/>
  <c r="R14" i="64"/>
  <c r="P14" i="64"/>
  <c r="M14" i="64"/>
  <c r="L14" i="64"/>
  <c r="K14" i="64"/>
  <c r="J14" i="64"/>
  <c r="I14" i="64"/>
  <c r="H14" i="64"/>
  <c r="G14" i="64"/>
  <c r="F14" i="64"/>
  <c r="E14" i="64"/>
  <c r="D14" i="64"/>
  <c r="C14" i="64"/>
  <c r="B14" i="64"/>
  <c r="AM13" i="64"/>
  <c r="P13" i="64" s="1"/>
  <c r="R13" i="64" s="1"/>
  <c r="AI13" i="64"/>
  <c r="AJ13" i="64" s="1"/>
  <c r="AF13" i="64" s="1"/>
  <c r="M13" i="64"/>
  <c r="L13" i="64"/>
  <c r="N13" i="64" s="1"/>
  <c r="K13" i="64"/>
  <c r="J13" i="64"/>
  <c r="I13" i="64"/>
  <c r="H13" i="64"/>
  <c r="G13" i="64"/>
  <c r="F13" i="64"/>
  <c r="E13" i="64"/>
  <c r="D13" i="64"/>
  <c r="C13" i="64"/>
  <c r="B13" i="64"/>
  <c r="AM12" i="64"/>
  <c r="P12" i="64" s="1"/>
  <c r="R12" i="64" s="1"/>
  <c r="AI12" i="64"/>
  <c r="AJ12" i="64" s="1"/>
  <c r="AF12" i="64" s="1"/>
  <c r="AN12" i="64" s="1"/>
  <c r="M12" i="64"/>
  <c r="N12" i="64" s="1"/>
  <c r="L12" i="64"/>
  <c r="K12" i="64"/>
  <c r="J12" i="64"/>
  <c r="I12" i="64"/>
  <c r="H12" i="64"/>
  <c r="G12" i="64"/>
  <c r="F12" i="64"/>
  <c r="E12" i="64"/>
  <c r="D12" i="64"/>
  <c r="C12" i="64"/>
  <c r="B12" i="64"/>
  <c r="AM11" i="64"/>
  <c r="P11" i="64" s="1"/>
  <c r="R11" i="64" s="1"/>
  <c r="AI11" i="64"/>
  <c r="AJ11" i="64" s="1"/>
  <c r="AJ16" i="64" s="1"/>
  <c r="M11" i="64"/>
  <c r="N11" i="64" s="1"/>
  <c r="L11" i="64"/>
  <c r="K11" i="64"/>
  <c r="J11" i="64"/>
  <c r="I11" i="64"/>
  <c r="H11" i="64"/>
  <c r="G11" i="64"/>
  <c r="F11" i="64"/>
  <c r="E11" i="64"/>
  <c r="D11" i="64"/>
  <c r="C11" i="64"/>
  <c r="B11" i="64"/>
  <c r="AG9" i="64"/>
  <c r="H7" i="64"/>
  <c r="C7" i="64"/>
  <c r="H6" i="64"/>
  <c r="C6" i="64"/>
  <c r="H5" i="64"/>
  <c r="C5" i="64"/>
  <c r="H4" i="64"/>
  <c r="C4" i="64"/>
  <c r="H3" i="64"/>
  <c r="C3" i="64"/>
  <c r="H2" i="64"/>
  <c r="C2" i="64"/>
  <c r="A1" i="64"/>
  <c r="AN75" i="63"/>
  <c r="S68" i="63"/>
  <c r="S67" i="63"/>
  <c r="AD66" i="63"/>
  <c r="AN66" i="63" s="1"/>
  <c r="S66" i="63"/>
  <c r="AN65" i="63"/>
  <c r="J65" i="63" s="1"/>
  <c r="S65" i="63" s="1"/>
  <c r="N62" i="63"/>
  <c r="L62" i="63"/>
  <c r="AN61" i="63"/>
  <c r="K61" i="63"/>
  <c r="J61" i="63"/>
  <c r="S61" i="63" s="1"/>
  <c r="AO61" i="63" s="1"/>
  <c r="H61" i="63"/>
  <c r="F61" i="63"/>
  <c r="D61" i="63"/>
  <c r="B61" i="63"/>
  <c r="AN60" i="63"/>
  <c r="K60" i="63"/>
  <c r="J60" i="63"/>
  <c r="S60" i="63" s="1"/>
  <c r="AO60" i="63" s="1"/>
  <c r="H60" i="63"/>
  <c r="F60" i="63"/>
  <c r="D60" i="63"/>
  <c r="B60" i="63"/>
  <c r="AN59" i="63"/>
  <c r="J59" i="63" s="1"/>
  <c r="S59" i="63" s="1"/>
  <c r="AO59" i="63" s="1"/>
  <c r="K59" i="63"/>
  <c r="H59" i="63"/>
  <c r="F59" i="63"/>
  <c r="D59" i="63"/>
  <c r="B59" i="63"/>
  <c r="AN58" i="63"/>
  <c r="J58" i="63" s="1"/>
  <c r="S58" i="63" s="1"/>
  <c r="AO58" i="63" s="1"/>
  <c r="K58" i="63"/>
  <c r="H58" i="63"/>
  <c r="F58" i="63"/>
  <c r="D58" i="63"/>
  <c r="B58" i="63"/>
  <c r="AN57" i="63"/>
  <c r="K57" i="63"/>
  <c r="J57" i="63"/>
  <c r="S57" i="63" s="1"/>
  <c r="AO57" i="63" s="1"/>
  <c r="H57" i="63"/>
  <c r="F57" i="63"/>
  <c r="D57" i="63"/>
  <c r="B57" i="63"/>
  <c r="AN56" i="63"/>
  <c r="J56" i="63" s="1"/>
  <c r="S56" i="63" s="1"/>
  <c r="AO56" i="63" s="1"/>
  <c r="K56" i="63"/>
  <c r="H56" i="63"/>
  <c r="F56" i="63"/>
  <c r="D56" i="63"/>
  <c r="B56" i="63"/>
  <c r="AN55" i="63"/>
  <c r="J55" i="63" s="1"/>
  <c r="S55" i="63" s="1"/>
  <c r="AO55" i="63" s="1"/>
  <c r="K55" i="63"/>
  <c r="H55" i="63"/>
  <c r="F55" i="63"/>
  <c r="D55" i="63"/>
  <c r="B55" i="63"/>
  <c r="AN54" i="63"/>
  <c r="J54" i="63" s="1"/>
  <c r="S54" i="63" s="1"/>
  <c r="K54" i="63"/>
  <c r="H54" i="63"/>
  <c r="F54" i="63"/>
  <c r="D54" i="63"/>
  <c r="B54" i="63"/>
  <c r="AN50" i="63"/>
  <c r="J50" i="63" s="1"/>
  <c r="S50" i="63" s="1"/>
  <c r="AO50" i="63" s="1"/>
  <c r="K50" i="63"/>
  <c r="H50" i="63"/>
  <c r="F50" i="63"/>
  <c r="D50" i="63"/>
  <c r="B50" i="63"/>
  <c r="AN49" i="63"/>
  <c r="J49" i="63" s="1"/>
  <c r="S49" i="63" s="1"/>
  <c r="AO49" i="63" s="1"/>
  <c r="K49" i="63"/>
  <c r="H49" i="63"/>
  <c r="F49" i="63"/>
  <c r="D49" i="63"/>
  <c r="B49" i="63"/>
  <c r="AN48" i="63"/>
  <c r="J48" i="63" s="1"/>
  <c r="S48" i="63" s="1"/>
  <c r="AO48" i="63" s="1"/>
  <c r="K48" i="63"/>
  <c r="H48" i="63"/>
  <c r="F48" i="63"/>
  <c r="D48" i="63"/>
  <c r="B48" i="63"/>
  <c r="AN47" i="63"/>
  <c r="J47" i="63" s="1"/>
  <c r="S47" i="63" s="1"/>
  <c r="AO47" i="63" s="1"/>
  <c r="K47" i="63"/>
  <c r="H47" i="63"/>
  <c r="F47" i="63"/>
  <c r="D47" i="63"/>
  <c r="B47" i="63"/>
  <c r="AN46" i="63"/>
  <c r="J46" i="63" s="1"/>
  <c r="S46" i="63" s="1"/>
  <c r="AO46" i="63" s="1"/>
  <c r="K46" i="63"/>
  <c r="H46" i="63"/>
  <c r="F46" i="63"/>
  <c r="D46" i="63"/>
  <c r="B46" i="63"/>
  <c r="AN45" i="63"/>
  <c r="AH45" i="63"/>
  <c r="K45" i="63"/>
  <c r="J45" i="63"/>
  <c r="S45" i="63" s="1"/>
  <c r="AO45" i="63" s="1"/>
  <c r="H45" i="63"/>
  <c r="F45" i="63"/>
  <c r="D45" i="63"/>
  <c r="B45" i="63"/>
  <c r="AH44" i="63"/>
  <c r="AN44" i="63" s="1"/>
  <c r="J44" i="63" s="1"/>
  <c r="S44" i="63" s="1"/>
  <c r="AO44" i="63" s="1"/>
  <c r="K44" i="63"/>
  <c r="H44" i="63"/>
  <c r="F44" i="63"/>
  <c r="D44" i="63"/>
  <c r="B44" i="63"/>
  <c r="AH43" i="63"/>
  <c r="AN43" i="63" s="1"/>
  <c r="K43" i="63"/>
  <c r="H43" i="63"/>
  <c r="F43" i="63"/>
  <c r="D43" i="63"/>
  <c r="B43" i="63"/>
  <c r="AD39" i="63"/>
  <c r="AN39" i="63" s="1"/>
  <c r="J39" i="63" s="1"/>
  <c r="S39" i="63" s="1"/>
  <c r="AO39" i="63" s="1"/>
  <c r="K39" i="63"/>
  <c r="H39" i="63"/>
  <c r="F39" i="63"/>
  <c r="D39" i="63"/>
  <c r="B39" i="63"/>
  <c r="AN38" i="63"/>
  <c r="J38" i="63" s="1"/>
  <c r="S38" i="63" s="1"/>
  <c r="AO38" i="63" s="1"/>
  <c r="AD38" i="63"/>
  <c r="K38" i="63"/>
  <c r="H38" i="63"/>
  <c r="F38" i="63"/>
  <c r="D38" i="63"/>
  <c r="B38" i="63"/>
  <c r="AN37" i="63"/>
  <c r="J37" i="63" s="1"/>
  <c r="S37" i="63" s="1"/>
  <c r="AO37" i="63" s="1"/>
  <c r="K37" i="63"/>
  <c r="H37" i="63"/>
  <c r="F37" i="63"/>
  <c r="D37" i="63"/>
  <c r="B37" i="63"/>
  <c r="AD36" i="63"/>
  <c r="AN36" i="63" s="1"/>
  <c r="J36" i="63" s="1"/>
  <c r="S36" i="63" s="1"/>
  <c r="AO36" i="63" s="1"/>
  <c r="K36" i="63"/>
  <c r="H36" i="63"/>
  <c r="F36" i="63"/>
  <c r="D36" i="63"/>
  <c r="B36" i="63"/>
  <c r="AN35" i="63"/>
  <c r="K35" i="63"/>
  <c r="J35" i="63"/>
  <c r="S35" i="63" s="1"/>
  <c r="AO35" i="63" s="1"/>
  <c r="H35" i="63"/>
  <c r="F35" i="63"/>
  <c r="D35" i="63"/>
  <c r="B35" i="63"/>
  <c r="AN34" i="63"/>
  <c r="J34" i="63" s="1"/>
  <c r="S34" i="63" s="1"/>
  <c r="AO34" i="63" s="1"/>
  <c r="K34" i="63"/>
  <c r="H34" i="63"/>
  <c r="F34" i="63"/>
  <c r="D34" i="63"/>
  <c r="B34" i="63"/>
  <c r="AD33" i="63"/>
  <c r="AN33" i="63" s="1"/>
  <c r="J33" i="63" s="1"/>
  <c r="S33" i="63" s="1"/>
  <c r="AO33" i="63" s="1"/>
  <c r="K33" i="63"/>
  <c r="H33" i="63"/>
  <c r="F33" i="63"/>
  <c r="D33" i="63"/>
  <c r="B33" i="63"/>
  <c r="AN32" i="63"/>
  <c r="J32" i="63" s="1"/>
  <c r="S32" i="63" s="1"/>
  <c r="AO32" i="63" s="1"/>
  <c r="AD32" i="63"/>
  <c r="K32" i="63"/>
  <c r="H32" i="63"/>
  <c r="F32" i="63"/>
  <c r="D32" i="63"/>
  <c r="B32" i="63"/>
  <c r="AD31" i="63"/>
  <c r="AN31" i="63" s="1"/>
  <c r="J31" i="63" s="1"/>
  <c r="S31" i="63" s="1"/>
  <c r="AO31" i="63" s="1"/>
  <c r="K31" i="63"/>
  <c r="H31" i="63"/>
  <c r="F31" i="63"/>
  <c r="D31" i="63"/>
  <c r="B31" i="63"/>
  <c r="AN30" i="63"/>
  <c r="J30" i="63" s="1"/>
  <c r="S30" i="63" s="1"/>
  <c r="AO30" i="63" s="1"/>
  <c r="AD30" i="63"/>
  <c r="K30" i="63"/>
  <c r="H30" i="63"/>
  <c r="F30" i="63"/>
  <c r="D30" i="63"/>
  <c r="B30" i="63"/>
  <c r="AD29" i="63"/>
  <c r="AN29" i="63" s="1"/>
  <c r="J29" i="63" s="1"/>
  <c r="S29" i="63" s="1"/>
  <c r="AO29" i="63" s="1"/>
  <c r="K29" i="63"/>
  <c r="H29" i="63"/>
  <c r="F29" i="63"/>
  <c r="D29" i="63"/>
  <c r="B29" i="63"/>
  <c r="AN28" i="63"/>
  <c r="J28" i="63" s="1"/>
  <c r="S28" i="63" s="1"/>
  <c r="AO28" i="63" s="1"/>
  <c r="AD28" i="63"/>
  <c r="K28" i="63"/>
  <c r="H28" i="63"/>
  <c r="F28" i="63"/>
  <c r="D28" i="63"/>
  <c r="B28" i="63"/>
  <c r="AD27" i="63"/>
  <c r="AN27" i="63" s="1"/>
  <c r="J27" i="63" s="1"/>
  <c r="S27" i="63" s="1"/>
  <c r="AO27" i="63" s="1"/>
  <c r="K27" i="63"/>
  <c r="H27" i="63"/>
  <c r="F27" i="63"/>
  <c r="D27" i="63"/>
  <c r="B27" i="63"/>
  <c r="AN26" i="63"/>
  <c r="J26" i="63" s="1"/>
  <c r="S26" i="63" s="1"/>
  <c r="AO26" i="63" s="1"/>
  <c r="AD26" i="63"/>
  <c r="K26" i="63"/>
  <c r="H26" i="63"/>
  <c r="F26" i="63"/>
  <c r="D26" i="63"/>
  <c r="B26" i="63"/>
  <c r="AD25" i="63"/>
  <c r="AN25" i="63" s="1"/>
  <c r="J25" i="63" s="1"/>
  <c r="S25" i="63" s="1"/>
  <c r="AO25" i="63" s="1"/>
  <c r="K25" i="63"/>
  <c r="H25" i="63"/>
  <c r="F25" i="63"/>
  <c r="D25" i="63"/>
  <c r="B25" i="63"/>
  <c r="AN24" i="63"/>
  <c r="AD24" i="63"/>
  <c r="K24" i="63"/>
  <c r="J24" i="63"/>
  <c r="S24" i="63" s="1"/>
  <c r="AO24" i="63" s="1"/>
  <c r="H24" i="63"/>
  <c r="F24" i="63"/>
  <c r="D24" i="63"/>
  <c r="B24" i="63"/>
  <c r="AN23" i="63"/>
  <c r="J23" i="63" s="1"/>
  <c r="S23" i="63" s="1"/>
  <c r="AO23" i="63" s="1"/>
  <c r="K23" i="63"/>
  <c r="H23" i="63"/>
  <c r="F23" i="63"/>
  <c r="D23" i="63"/>
  <c r="B23" i="63"/>
  <c r="AN22" i="63"/>
  <c r="J22" i="63" s="1"/>
  <c r="S22" i="63" s="1"/>
  <c r="AO22" i="63" s="1"/>
  <c r="K22" i="63"/>
  <c r="H22" i="63"/>
  <c r="F22" i="63"/>
  <c r="D22" i="63"/>
  <c r="B22" i="63"/>
  <c r="AN21" i="63"/>
  <c r="K21" i="63"/>
  <c r="J21" i="63"/>
  <c r="S21" i="63" s="1"/>
  <c r="AO21" i="63" s="1"/>
  <c r="H21" i="63"/>
  <c r="F21" i="63"/>
  <c r="D21" i="63"/>
  <c r="B21" i="63"/>
  <c r="AN20" i="63"/>
  <c r="J20" i="63" s="1"/>
  <c r="S20" i="63" s="1"/>
  <c r="AO20" i="63" s="1"/>
  <c r="K20" i="63"/>
  <c r="H20" i="63"/>
  <c r="F20" i="63"/>
  <c r="D20" i="63"/>
  <c r="B20" i="63"/>
  <c r="AN19" i="63"/>
  <c r="J19" i="63" s="1"/>
  <c r="S19" i="63" s="1"/>
  <c r="K19" i="63"/>
  <c r="H19" i="63"/>
  <c r="F19" i="63"/>
  <c r="D19" i="63"/>
  <c r="B19" i="63"/>
  <c r="AM15" i="63"/>
  <c r="P15" i="63" s="1"/>
  <c r="R15" i="63" s="1"/>
  <c r="AI15" i="63"/>
  <c r="AJ15" i="63" s="1"/>
  <c r="AF15" i="63" s="1"/>
  <c r="AN15" i="63" s="1"/>
  <c r="M15" i="63"/>
  <c r="L15" i="63"/>
  <c r="N15" i="63" s="1"/>
  <c r="K15" i="63"/>
  <c r="J15" i="63"/>
  <c r="I15" i="63"/>
  <c r="H15" i="63"/>
  <c r="G15" i="63"/>
  <c r="F15" i="63"/>
  <c r="E15" i="63"/>
  <c r="D15" i="63"/>
  <c r="C15" i="63"/>
  <c r="B15" i="63"/>
  <c r="AM14" i="63"/>
  <c r="AI14" i="63"/>
  <c r="AJ14" i="63" s="1"/>
  <c r="AF14" i="63" s="1"/>
  <c r="AN14" i="63" s="1"/>
  <c r="R14" i="63"/>
  <c r="P14" i="63"/>
  <c r="M14" i="63"/>
  <c r="L14" i="63"/>
  <c r="N14" i="63" s="1"/>
  <c r="K14" i="63"/>
  <c r="J14" i="63"/>
  <c r="I14" i="63"/>
  <c r="H14" i="63"/>
  <c r="G14" i="63"/>
  <c r="F14" i="63"/>
  <c r="E14" i="63"/>
  <c r="D14" i="63"/>
  <c r="C14" i="63"/>
  <c r="B14" i="63"/>
  <c r="AM13" i="63"/>
  <c r="P13" i="63" s="1"/>
  <c r="R13" i="63" s="1"/>
  <c r="AI13" i="63"/>
  <c r="AJ13" i="63" s="1"/>
  <c r="AF13" i="63" s="1"/>
  <c r="AN13" i="63" s="1"/>
  <c r="M13" i="63"/>
  <c r="L13" i="63"/>
  <c r="N13" i="63" s="1"/>
  <c r="K13" i="63"/>
  <c r="J13" i="63"/>
  <c r="I13" i="63"/>
  <c r="H13" i="63"/>
  <c r="G13" i="63"/>
  <c r="F13" i="63"/>
  <c r="E13" i="63"/>
  <c r="D13" i="63"/>
  <c r="C13" i="63"/>
  <c r="B13" i="63"/>
  <c r="AM12" i="63"/>
  <c r="P12" i="63" s="1"/>
  <c r="R12" i="63" s="1"/>
  <c r="AI12" i="63"/>
  <c r="AJ12" i="63" s="1"/>
  <c r="AF12" i="63" s="1"/>
  <c r="AN12" i="63" s="1"/>
  <c r="N12" i="63"/>
  <c r="M12" i="63"/>
  <c r="L12" i="63"/>
  <c r="K12" i="63"/>
  <c r="S12" i="63" s="1"/>
  <c r="J12" i="63"/>
  <c r="I12" i="63"/>
  <c r="H12" i="63"/>
  <c r="G12" i="63"/>
  <c r="F12" i="63"/>
  <c r="E12" i="63"/>
  <c r="D12" i="63"/>
  <c r="C12" i="63"/>
  <c r="B12" i="63"/>
  <c r="AM11" i="63"/>
  <c r="P11" i="63" s="1"/>
  <c r="R11" i="63" s="1"/>
  <c r="AI11" i="63"/>
  <c r="AJ11" i="63" s="1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G9" i="63"/>
  <c r="H7" i="63"/>
  <c r="C7" i="63"/>
  <c r="H6" i="63"/>
  <c r="C6" i="63"/>
  <c r="H5" i="63"/>
  <c r="C5" i="63"/>
  <c r="H4" i="63"/>
  <c r="C4" i="63"/>
  <c r="H3" i="63"/>
  <c r="C3" i="63"/>
  <c r="H2" i="63"/>
  <c r="C2" i="63"/>
  <c r="A1" i="63"/>
  <c r="AN75" i="62"/>
  <c r="S68" i="62"/>
  <c r="S67" i="62"/>
  <c r="AD66" i="62"/>
  <c r="AN66" i="62" s="1"/>
  <c r="S66" i="62"/>
  <c r="AN65" i="62"/>
  <c r="J65" i="62" s="1"/>
  <c r="S65" i="62" s="1"/>
  <c r="N62" i="62"/>
  <c r="L62" i="62"/>
  <c r="AN61" i="62"/>
  <c r="K61" i="62"/>
  <c r="J61" i="62"/>
  <c r="S61" i="62" s="1"/>
  <c r="AO61" i="62" s="1"/>
  <c r="H61" i="62"/>
  <c r="F61" i="62"/>
  <c r="D61" i="62"/>
  <c r="B61" i="62"/>
  <c r="AN60" i="62"/>
  <c r="J60" i="62" s="1"/>
  <c r="S60" i="62" s="1"/>
  <c r="AO60" i="62" s="1"/>
  <c r="K60" i="62"/>
  <c r="H60" i="62"/>
  <c r="F60" i="62"/>
  <c r="D60" i="62"/>
  <c r="B60" i="62"/>
  <c r="AN59" i="62"/>
  <c r="J59" i="62" s="1"/>
  <c r="S59" i="62" s="1"/>
  <c r="AO59" i="62" s="1"/>
  <c r="K59" i="62"/>
  <c r="H59" i="62"/>
  <c r="F59" i="62"/>
  <c r="D59" i="62"/>
  <c r="B59" i="62"/>
  <c r="AN58" i="62"/>
  <c r="J58" i="62" s="1"/>
  <c r="S58" i="62" s="1"/>
  <c r="AO58" i="62" s="1"/>
  <c r="K58" i="62"/>
  <c r="H58" i="62"/>
  <c r="F58" i="62"/>
  <c r="D58" i="62"/>
  <c r="B58" i="62"/>
  <c r="AN57" i="62"/>
  <c r="K57" i="62"/>
  <c r="J57" i="62"/>
  <c r="S57" i="62" s="1"/>
  <c r="AO57" i="62" s="1"/>
  <c r="H57" i="62"/>
  <c r="F57" i="62"/>
  <c r="D57" i="62"/>
  <c r="B57" i="62"/>
  <c r="AN56" i="62"/>
  <c r="J56" i="62" s="1"/>
  <c r="S56" i="62" s="1"/>
  <c r="AO56" i="62" s="1"/>
  <c r="K56" i="62"/>
  <c r="H56" i="62"/>
  <c r="F56" i="62"/>
  <c r="D56" i="62"/>
  <c r="B56" i="62"/>
  <c r="AN55" i="62"/>
  <c r="J55" i="62" s="1"/>
  <c r="S55" i="62"/>
  <c r="AO55" i="62" s="1"/>
  <c r="K55" i="62"/>
  <c r="H55" i="62"/>
  <c r="F55" i="62"/>
  <c r="D55" i="62"/>
  <c r="B55" i="62"/>
  <c r="AN54" i="62"/>
  <c r="J54" i="62" s="1"/>
  <c r="S54" i="62" s="1"/>
  <c r="K54" i="62"/>
  <c r="H54" i="62"/>
  <c r="F54" i="62"/>
  <c r="D54" i="62"/>
  <c r="B54" i="62"/>
  <c r="AN50" i="62"/>
  <c r="J50" i="62" s="1"/>
  <c r="S50" i="62" s="1"/>
  <c r="AO50" i="62" s="1"/>
  <c r="K50" i="62"/>
  <c r="H50" i="62"/>
  <c r="F50" i="62"/>
  <c r="D50" i="62"/>
  <c r="B50" i="62"/>
  <c r="AN49" i="62"/>
  <c r="J49" i="62" s="1"/>
  <c r="S49" i="62" s="1"/>
  <c r="AO49" i="62" s="1"/>
  <c r="K49" i="62"/>
  <c r="H49" i="62"/>
  <c r="F49" i="62"/>
  <c r="D49" i="62"/>
  <c r="B49" i="62"/>
  <c r="AN48" i="62"/>
  <c r="J48" i="62" s="1"/>
  <c r="S48" i="62"/>
  <c r="AO48" i="62" s="1"/>
  <c r="K48" i="62"/>
  <c r="H48" i="62"/>
  <c r="F48" i="62"/>
  <c r="D48" i="62"/>
  <c r="B48" i="62"/>
  <c r="AN47" i="62"/>
  <c r="J47" i="62" s="1"/>
  <c r="S47" i="62" s="1"/>
  <c r="AO47" i="62" s="1"/>
  <c r="K47" i="62"/>
  <c r="H47" i="62"/>
  <c r="F47" i="62"/>
  <c r="D47" i="62"/>
  <c r="B47" i="62"/>
  <c r="AN46" i="62"/>
  <c r="J46" i="62" s="1"/>
  <c r="S46" i="62" s="1"/>
  <c r="AO46" i="62" s="1"/>
  <c r="K46" i="62"/>
  <c r="H46" i="62"/>
  <c r="F46" i="62"/>
  <c r="D46" i="62"/>
  <c r="B46" i="62"/>
  <c r="AN45" i="62"/>
  <c r="AH45" i="62"/>
  <c r="K45" i="62"/>
  <c r="J45" i="62"/>
  <c r="S45" i="62" s="1"/>
  <c r="AO45" i="62" s="1"/>
  <c r="H45" i="62"/>
  <c r="F45" i="62"/>
  <c r="D45" i="62"/>
  <c r="B45" i="62"/>
  <c r="AH44" i="62"/>
  <c r="AN44" i="62" s="1"/>
  <c r="J44" i="62" s="1"/>
  <c r="S44" i="62" s="1"/>
  <c r="AO44" i="62" s="1"/>
  <c r="K44" i="62"/>
  <c r="H44" i="62"/>
  <c r="F44" i="62"/>
  <c r="D44" i="62"/>
  <c r="B44" i="62"/>
  <c r="AH43" i="62"/>
  <c r="AN43" i="62" s="1"/>
  <c r="K43" i="62"/>
  <c r="H43" i="62"/>
  <c r="F43" i="62"/>
  <c r="D43" i="62"/>
  <c r="B43" i="62"/>
  <c r="AD39" i="62"/>
  <c r="AN39" i="62" s="1"/>
  <c r="J39" i="62" s="1"/>
  <c r="S39" i="62" s="1"/>
  <c r="AO39" i="62" s="1"/>
  <c r="K39" i="62"/>
  <c r="H39" i="62"/>
  <c r="F39" i="62"/>
  <c r="D39" i="62"/>
  <c r="B39" i="62"/>
  <c r="AN38" i="62"/>
  <c r="J38" i="62" s="1"/>
  <c r="S38" i="62" s="1"/>
  <c r="AO38" i="62" s="1"/>
  <c r="AD38" i="62"/>
  <c r="K38" i="62"/>
  <c r="H38" i="62"/>
  <c r="F38" i="62"/>
  <c r="D38" i="62"/>
  <c r="B38" i="62"/>
  <c r="AN37" i="62"/>
  <c r="J37" i="62" s="1"/>
  <c r="S37" i="62" s="1"/>
  <c r="AO37" i="62" s="1"/>
  <c r="K37" i="62"/>
  <c r="H37" i="62"/>
  <c r="F37" i="62"/>
  <c r="D37" i="62"/>
  <c r="B37" i="62"/>
  <c r="AD36" i="62"/>
  <c r="AN36" i="62" s="1"/>
  <c r="J36" i="62" s="1"/>
  <c r="S36" i="62" s="1"/>
  <c r="AO36" i="62" s="1"/>
  <c r="K36" i="62"/>
  <c r="H36" i="62"/>
  <c r="F36" i="62"/>
  <c r="D36" i="62"/>
  <c r="B36" i="62"/>
  <c r="AN35" i="62"/>
  <c r="J35" i="62" s="1"/>
  <c r="S35" i="62" s="1"/>
  <c r="AO35" i="62" s="1"/>
  <c r="K35" i="62"/>
  <c r="H35" i="62"/>
  <c r="F35" i="62"/>
  <c r="D35" i="62"/>
  <c r="B35" i="62"/>
  <c r="AN34" i="62"/>
  <c r="J34" i="62" s="1"/>
  <c r="S34" i="62" s="1"/>
  <c r="AO34" i="62" s="1"/>
  <c r="K34" i="62"/>
  <c r="H34" i="62"/>
  <c r="F34" i="62"/>
  <c r="D34" i="62"/>
  <c r="B34" i="62"/>
  <c r="AD33" i="62"/>
  <c r="AN33" i="62" s="1"/>
  <c r="J33" i="62" s="1"/>
  <c r="S33" i="62" s="1"/>
  <c r="AO33" i="62" s="1"/>
  <c r="K33" i="62"/>
  <c r="H33" i="62"/>
  <c r="F33" i="62"/>
  <c r="D33" i="62"/>
  <c r="B33" i="62"/>
  <c r="AD32" i="62"/>
  <c r="AN32" i="62" s="1"/>
  <c r="J32" i="62" s="1"/>
  <c r="S32" i="62" s="1"/>
  <c r="AO32" i="62" s="1"/>
  <c r="K32" i="62"/>
  <c r="H32" i="62"/>
  <c r="F32" i="62"/>
  <c r="D32" i="62"/>
  <c r="B32" i="62"/>
  <c r="AD31" i="62"/>
  <c r="AN31" i="62" s="1"/>
  <c r="J31" i="62" s="1"/>
  <c r="S31" i="62" s="1"/>
  <c r="AO31" i="62" s="1"/>
  <c r="K31" i="62"/>
  <c r="H31" i="62"/>
  <c r="F31" i="62"/>
  <c r="D31" i="62"/>
  <c r="B31" i="62"/>
  <c r="AO30" i="62"/>
  <c r="AD30" i="62"/>
  <c r="AN30" i="62" s="1"/>
  <c r="J30" i="62" s="1"/>
  <c r="S30" i="62" s="1"/>
  <c r="K30" i="62"/>
  <c r="H30" i="62"/>
  <c r="F30" i="62"/>
  <c r="D30" i="62"/>
  <c r="B30" i="62"/>
  <c r="AD29" i="62"/>
  <c r="AN29" i="62" s="1"/>
  <c r="J29" i="62" s="1"/>
  <c r="S29" i="62" s="1"/>
  <c r="AO29" i="62" s="1"/>
  <c r="K29" i="62"/>
  <c r="H29" i="62"/>
  <c r="F29" i="62"/>
  <c r="D29" i="62"/>
  <c r="B29" i="62"/>
  <c r="AD28" i="62"/>
  <c r="AN28" i="62" s="1"/>
  <c r="J28" i="62" s="1"/>
  <c r="S28" i="62" s="1"/>
  <c r="AO28" i="62" s="1"/>
  <c r="K28" i="62"/>
  <c r="H28" i="62"/>
  <c r="F28" i="62"/>
  <c r="D28" i="62"/>
  <c r="B28" i="62"/>
  <c r="AD27" i="62"/>
  <c r="AN27" i="62" s="1"/>
  <c r="J27" i="62" s="1"/>
  <c r="S27" i="62" s="1"/>
  <c r="AO27" i="62" s="1"/>
  <c r="K27" i="62"/>
  <c r="H27" i="62"/>
  <c r="F27" i="62"/>
  <c r="D27" i="62"/>
  <c r="B27" i="62"/>
  <c r="AD26" i="62"/>
  <c r="AN26" i="62" s="1"/>
  <c r="J26" i="62" s="1"/>
  <c r="S26" i="62" s="1"/>
  <c r="AO26" i="62" s="1"/>
  <c r="K26" i="62"/>
  <c r="H26" i="62"/>
  <c r="F26" i="62"/>
  <c r="D26" i="62"/>
  <c r="B26" i="62"/>
  <c r="AD25" i="62"/>
  <c r="AN25" i="62" s="1"/>
  <c r="J25" i="62" s="1"/>
  <c r="S25" i="62" s="1"/>
  <c r="AO25" i="62" s="1"/>
  <c r="K25" i="62"/>
  <c r="H25" i="62"/>
  <c r="F25" i="62"/>
  <c r="D25" i="62"/>
  <c r="B25" i="62"/>
  <c r="AD24" i="62"/>
  <c r="AN24" i="62" s="1"/>
  <c r="J24" i="62" s="1"/>
  <c r="S24" i="62" s="1"/>
  <c r="AO24" i="62" s="1"/>
  <c r="K24" i="62"/>
  <c r="H24" i="62"/>
  <c r="F24" i="62"/>
  <c r="D24" i="62"/>
  <c r="B24" i="62"/>
  <c r="AN23" i="62"/>
  <c r="J23" i="62" s="1"/>
  <c r="S23" i="62" s="1"/>
  <c r="AO23" i="62" s="1"/>
  <c r="K23" i="62"/>
  <c r="H23" i="62"/>
  <c r="F23" i="62"/>
  <c r="D23" i="62"/>
  <c r="B23" i="62"/>
  <c r="AN22" i="62"/>
  <c r="J22" i="62" s="1"/>
  <c r="S22" i="62" s="1"/>
  <c r="AO22" i="62" s="1"/>
  <c r="K22" i="62"/>
  <c r="H22" i="62"/>
  <c r="F22" i="62"/>
  <c r="D22" i="62"/>
  <c r="B22" i="62"/>
  <c r="AN21" i="62"/>
  <c r="J21" i="62" s="1"/>
  <c r="S21" i="62" s="1"/>
  <c r="AO21" i="62" s="1"/>
  <c r="K21" i="62"/>
  <c r="H21" i="62"/>
  <c r="F21" i="62"/>
  <c r="D21" i="62"/>
  <c r="B21" i="62"/>
  <c r="AN20" i="62"/>
  <c r="J20" i="62" s="1"/>
  <c r="S20" i="62" s="1"/>
  <c r="AO20" i="62" s="1"/>
  <c r="K20" i="62"/>
  <c r="H20" i="62"/>
  <c r="F20" i="62"/>
  <c r="D20" i="62"/>
  <c r="B20" i="62"/>
  <c r="AN19" i="62"/>
  <c r="J19" i="62" s="1"/>
  <c r="S19" i="62"/>
  <c r="AO19" i="62" s="1"/>
  <c r="K19" i="62"/>
  <c r="H19" i="62"/>
  <c r="F19" i="62"/>
  <c r="D19" i="62"/>
  <c r="B19" i="62"/>
  <c r="AM15" i="62"/>
  <c r="P15" i="62" s="1"/>
  <c r="R15" i="62" s="1"/>
  <c r="AI15" i="62"/>
  <c r="AJ15" i="62" s="1"/>
  <c r="AF15" i="62" s="1"/>
  <c r="AN15" i="62" s="1"/>
  <c r="N15" i="62"/>
  <c r="M15" i="62"/>
  <c r="L15" i="62"/>
  <c r="K15" i="62"/>
  <c r="J15" i="62"/>
  <c r="I15" i="62"/>
  <c r="H15" i="62"/>
  <c r="G15" i="62"/>
  <c r="F15" i="62"/>
  <c r="E15" i="62"/>
  <c r="D15" i="62"/>
  <c r="C15" i="62"/>
  <c r="B15" i="62"/>
  <c r="AM14" i="62"/>
  <c r="P14" i="62" s="1"/>
  <c r="R14" i="62" s="1"/>
  <c r="AI14" i="62"/>
  <c r="AJ14" i="62" s="1"/>
  <c r="AF14" i="62" s="1"/>
  <c r="AN14" i="62" s="1"/>
  <c r="M14" i="62"/>
  <c r="N14" i="62" s="1"/>
  <c r="L14" i="62"/>
  <c r="K14" i="62"/>
  <c r="J14" i="62"/>
  <c r="I14" i="62"/>
  <c r="H14" i="62"/>
  <c r="G14" i="62"/>
  <c r="F14" i="62"/>
  <c r="E14" i="62"/>
  <c r="D14" i="62"/>
  <c r="C14" i="62"/>
  <c r="B14" i="62"/>
  <c r="AO13" i="62"/>
  <c r="AM13" i="62"/>
  <c r="AI13" i="62"/>
  <c r="AJ13" i="62" s="1"/>
  <c r="AF13" i="62" s="1"/>
  <c r="AN13" i="62" s="1"/>
  <c r="P13" i="62"/>
  <c r="R13" i="62" s="1"/>
  <c r="S13" i="62" s="1"/>
  <c r="M13" i="62"/>
  <c r="L13" i="62"/>
  <c r="K13" i="62"/>
  <c r="J13" i="62"/>
  <c r="I13" i="62"/>
  <c r="H13" i="62"/>
  <c r="G13" i="62"/>
  <c r="F13" i="62"/>
  <c r="E13" i="62"/>
  <c r="D13" i="62"/>
  <c r="C13" i="62"/>
  <c r="B13" i="62"/>
  <c r="AM12" i="62"/>
  <c r="P12" i="62" s="1"/>
  <c r="R12" i="62" s="1"/>
  <c r="AI12" i="62"/>
  <c r="AJ12" i="62" s="1"/>
  <c r="AF12" i="62" s="1"/>
  <c r="M12" i="62"/>
  <c r="L12" i="62"/>
  <c r="K12" i="62"/>
  <c r="J12" i="62"/>
  <c r="I12" i="62"/>
  <c r="H12" i="62"/>
  <c r="G12" i="62"/>
  <c r="F12" i="62"/>
  <c r="E12" i="62"/>
  <c r="D12" i="62"/>
  <c r="C12" i="62"/>
  <c r="B12" i="62"/>
  <c r="AM11" i="62"/>
  <c r="P11" i="62" s="1"/>
  <c r="R11" i="62" s="1"/>
  <c r="AI11" i="62"/>
  <c r="AJ11" i="62" s="1"/>
  <c r="AF11" i="62" s="1"/>
  <c r="M11" i="62"/>
  <c r="L11" i="62"/>
  <c r="N11" i="62" s="1"/>
  <c r="K11" i="62"/>
  <c r="S11" i="62" s="1"/>
  <c r="J11" i="62"/>
  <c r="I11" i="62"/>
  <c r="H11" i="62"/>
  <c r="G11" i="62"/>
  <c r="F11" i="62"/>
  <c r="E11" i="62"/>
  <c r="D11" i="62"/>
  <c r="C11" i="62"/>
  <c r="B11" i="62"/>
  <c r="AG9" i="62"/>
  <c r="H7" i="62"/>
  <c r="C7" i="62"/>
  <c r="H6" i="62"/>
  <c r="C6" i="62"/>
  <c r="H5" i="62"/>
  <c r="C5" i="62"/>
  <c r="H4" i="62"/>
  <c r="C4" i="62"/>
  <c r="H3" i="62"/>
  <c r="C3" i="62"/>
  <c r="H2" i="62"/>
  <c r="C2" i="62"/>
  <c r="A1" i="62"/>
  <c r="AD38" i="61"/>
  <c r="AN38" i="61" s="1"/>
  <c r="J38" i="61" s="1"/>
  <c r="S38" i="61" s="1"/>
  <c r="AO38" i="61" s="1"/>
  <c r="AD39" i="61"/>
  <c r="AM12" i="61"/>
  <c r="P12" i="61" s="1"/>
  <c r="R12" i="61" s="1"/>
  <c r="AI12" i="61"/>
  <c r="AJ12" i="61" s="1"/>
  <c r="AF12" i="61" s="1"/>
  <c r="AN75" i="61"/>
  <c r="S68" i="61"/>
  <c r="S67" i="61"/>
  <c r="AD66" i="61"/>
  <c r="AN66" i="61" s="1"/>
  <c r="S66" i="61"/>
  <c r="AN65" i="61"/>
  <c r="J65" i="61" s="1"/>
  <c r="S65" i="61" s="1"/>
  <c r="N62" i="61"/>
  <c r="L62" i="61"/>
  <c r="AN61" i="61"/>
  <c r="K61" i="61"/>
  <c r="J61" i="61"/>
  <c r="S61" i="61" s="1"/>
  <c r="AO61" i="61" s="1"/>
  <c r="H61" i="61"/>
  <c r="F61" i="61"/>
  <c r="D61" i="61"/>
  <c r="B61" i="61"/>
  <c r="AN60" i="61"/>
  <c r="J60" i="61" s="1"/>
  <c r="S60" i="61" s="1"/>
  <c r="AO60" i="61" s="1"/>
  <c r="K60" i="61"/>
  <c r="H60" i="61"/>
  <c r="F60" i="61"/>
  <c r="D60" i="61"/>
  <c r="B60" i="61"/>
  <c r="AN59" i="61"/>
  <c r="J59" i="61" s="1"/>
  <c r="S59" i="61" s="1"/>
  <c r="AO59" i="61" s="1"/>
  <c r="K59" i="61"/>
  <c r="H59" i="61"/>
  <c r="F59" i="61"/>
  <c r="D59" i="61"/>
  <c r="B59" i="61"/>
  <c r="AN58" i="61"/>
  <c r="J58" i="61" s="1"/>
  <c r="S58" i="61" s="1"/>
  <c r="AO58" i="61" s="1"/>
  <c r="K58" i="61"/>
  <c r="H58" i="61"/>
  <c r="F58" i="61"/>
  <c r="D58" i="61"/>
  <c r="B58" i="61"/>
  <c r="AN57" i="61"/>
  <c r="K57" i="61"/>
  <c r="J57" i="61"/>
  <c r="S57" i="61" s="1"/>
  <c r="AO57" i="61" s="1"/>
  <c r="H57" i="61"/>
  <c r="F57" i="61"/>
  <c r="D57" i="61"/>
  <c r="B57" i="61"/>
  <c r="AN56" i="61"/>
  <c r="K56" i="61"/>
  <c r="J56" i="61"/>
  <c r="S56" i="61" s="1"/>
  <c r="AO56" i="61" s="1"/>
  <c r="H56" i="61"/>
  <c r="F56" i="61"/>
  <c r="D56" i="61"/>
  <c r="B56" i="61"/>
  <c r="AN55" i="61"/>
  <c r="J55" i="61" s="1"/>
  <c r="S55" i="61" s="1"/>
  <c r="AO55" i="61" s="1"/>
  <c r="K55" i="61"/>
  <c r="H55" i="61"/>
  <c r="F55" i="61"/>
  <c r="D55" i="61"/>
  <c r="B55" i="61"/>
  <c r="AN54" i="61"/>
  <c r="AN62" i="61" s="1"/>
  <c r="K54" i="61"/>
  <c r="H54" i="61"/>
  <c r="F54" i="61"/>
  <c r="D54" i="61"/>
  <c r="B54" i="61"/>
  <c r="AN50" i="61"/>
  <c r="K50" i="61"/>
  <c r="J50" i="61"/>
  <c r="S50" i="61" s="1"/>
  <c r="AO50" i="61" s="1"/>
  <c r="H50" i="61"/>
  <c r="F50" i="61"/>
  <c r="D50" i="61"/>
  <c r="B50" i="61"/>
  <c r="AN49" i="61"/>
  <c r="K49" i="61"/>
  <c r="J49" i="61"/>
  <c r="S49" i="61" s="1"/>
  <c r="AO49" i="61" s="1"/>
  <c r="H49" i="61"/>
  <c r="F49" i="61"/>
  <c r="D49" i="61"/>
  <c r="B49" i="61"/>
  <c r="AN48" i="61"/>
  <c r="J48" i="61" s="1"/>
  <c r="S48" i="61" s="1"/>
  <c r="AO48" i="61" s="1"/>
  <c r="K48" i="61"/>
  <c r="H48" i="61"/>
  <c r="F48" i="61"/>
  <c r="D48" i="61"/>
  <c r="B48" i="61"/>
  <c r="AN47" i="61"/>
  <c r="J47" i="61" s="1"/>
  <c r="S47" i="61" s="1"/>
  <c r="AO47" i="61" s="1"/>
  <c r="K47" i="61"/>
  <c r="H47" i="61"/>
  <c r="F47" i="61"/>
  <c r="D47" i="61"/>
  <c r="B47" i="61"/>
  <c r="AN46" i="61"/>
  <c r="J46" i="61" s="1"/>
  <c r="S46" i="61" s="1"/>
  <c r="AO46" i="61" s="1"/>
  <c r="K46" i="61"/>
  <c r="H46" i="61"/>
  <c r="F46" i="61"/>
  <c r="D46" i="61"/>
  <c r="B46" i="61"/>
  <c r="AN45" i="61"/>
  <c r="J45" i="61" s="1"/>
  <c r="S45" i="61" s="1"/>
  <c r="AO45" i="61" s="1"/>
  <c r="AH45" i="61"/>
  <c r="K45" i="61"/>
  <c r="H45" i="61"/>
  <c r="F45" i="61"/>
  <c r="D45" i="61"/>
  <c r="B45" i="61"/>
  <c r="AH44" i="61"/>
  <c r="AN44" i="61" s="1"/>
  <c r="J44" i="61" s="1"/>
  <c r="S44" i="61" s="1"/>
  <c r="AO44" i="61" s="1"/>
  <c r="K44" i="61"/>
  <c r="H44" i="61"/>
  <c r="F44" i="61"/>
  <c r="D44" i="61"/>
  <c r="B44" i="61"/>
  <c r="AH43" i="61"/>
  <c r="AN43" i="61" s="1"/>
  <c r="K43" i="61"/>
  <c r="H43" i="61"/>
  <c r="F43" i="61"/>
  <c r="D43" i="61"/>
  <c r="B43" i="61"/>
  <c r="AN39" i="61"/>
  <c r="J39" i="61" s="1"/>
  <c r="S39" i="61" s="1"/>
  <c r="AO39" i="61" s="1"/>
  <c r="K39" i="61"/>
  <c r="H39" i="61"/>
  <c r="F39" i="61"/>
  <c r="D39" i="61"/>
  <c r="B39" i="61"/>
  <c r="K38" i="61"/>
  <c r="H38" i="61"/>
  <c r="F38" i="61"/>
  <c r="D38" i="61"/>
  <c r="B38" i="61"/>
  <c r="AN37" i="61"/>
  <c r="J37" i="61" s="1"/>
  <c r="S37" i="61" s="1"/>
  <c r="AO37" i="61" s="1"/>
  <c r="K37" i="61"/>
  <c r="H37" i="61"/>
  <c r="F37" i="61"/>
  <c r="D37" i="61"/>
  <c r="B37" i="61"/>
  <c r="AD36" i="61"/>
  <c r="AN36" i="61" s="1"/>
  <c r="J36" i="61" s="1"/>
  <c r="S36" i="61" s="1"/>
  <c r="AO36" i="61" s="1"/>
  <c r="K36" i="61"/>
  <c r="H36" i="61"/>
  <c r="F36" i="61"/>
  <c r="D36" i="61"/>
  <c r="B36" i="61"/>
  <c r="AN35" i="61"/>
  <c r="J35" i="61" s="1"/>
  <c r="S35" i="61" s="1"/>
  <c r="AO35" i="61" s="1"/>
  <c r="K35" i="61"/>
  <c r="H35" i="61"/>
  <c r="F35" i="61"/>
  <c r="D35" i="61"/>
  <c r="B35" i="61"/>
  <c r="AN34" i="61"/>
  <c r="J34" i="61" s="1"/>
  <c r="S34" i="61" s="1"/>
  <c r="AO34" i="61" s="1"/>
  <c r="K34" i="61"/>
  <c r="H34" i="61"/>
  <c r="F34" i="61"/>
  <c r="D34" i="61"/>
  <c r="B34" i="61"/>
  <c r="AD33" i="61"/>
  <c r="AN33" i="61" s="1"/>
  <c r="J33" i="61" s="1"/>
  <c r="S33" i="61" s="1"/>
  <c r="AO33" i="61" s="1"/>
  <c r="K33" i="61"/>
  <c r="H33" i="61"/>
  <c r="F33" i="61"/>
  <c r="D33" i="61"/>
  <c r="B33" i="61"/>
  <c r="AD32" i="61"/>
  <c r="AN32" i="61" s="1"/>
  <c r="J32" i="61" s="1"/>
  <c r="S32" i="61" s="1"/>
  <c r="AO32" i="61" s="1"/>
  <c r="K32" i="61"/>
  <c r="H32" i="61"/>
  <c r="F32" i="61"/>
  <c r="D32" i="61"/>
  <c r="B32" i="61"/>
  <c r="AD31" i="61"/>
  <c r="AN31" i="61" s="1"/>
  <c r="J31" i="61" s="1"/>
  <c r="S31" i="61" s="1"/>
  <c r="AO31" i="61" s="1"/>
  <c r="K31" i="61"/>
  <c r="H31" i="61"/>
  <c r="F31" i="61"/>
  <c r="D31" i="61"/>
  <c r="B31" i="61"/>
  <c r="AD30" i="61"/>
  <c r="AN30" i="61" s="1"/>
  <c r="J30" i="61" s="1"/>
  <c r="S30" i="61" s="1"/>
  <c r="AO30" i="61" s="1"/>
  <c r="K30" i="61"/>
  <c r="H30" i="61"/>
  <c r="F30" i="61"/>
  <c r="D30" i="61"/>
  <c r="B30" i="61"/>
  <c r="AD29" i="61"/>
  <c r="AN29" i="61" s="1"/>
  <c r="J29" i="61" s="1"/>
  <c r="S29" i="61" s="1"/>
  <c r="AO29" i="61" s="1"/>
  <c r="K29" i="61"/>
  <c r="H29" i="61"/>
  <c r="F29" i="61"/>
  <c r="D29" i="61"/>
  <c r="B29" i="61"/>
  <c r="AD28" i="61"/>
  <c r="AN28" i="61" s="1"/>
  <c r="J28" i="61" s="1"/>
  <c r="S28" i="61" s="1"/>
  <c r="AO28" i="61" s="1"/>
  <c r="K28" i="61"/>
  <c r="H28" i="61"/>
  <c r="F28" i="61"/>
  <c r="D28" i="61"/>
  <c r="B28" i="61"/>
  <c r="AD27" i="61"/>
  <c r="AN27" i="61" s="1"/>
  <c r="J27" i="61" s="1"/>
  <c r="S27" i="61" s="1"/>
  <c r="AO27" i="61" s="1"/>
  <c r="K27" i="61"/>
  <c r="H27" i="61"/>
  <c r="F27" i="61"/>
  <c r="D27" i="61"/>
  <c r="B27" i="61"/>
  <c r="AD26" i="61"/>
  <c r="AN26" i="61" s="1"/>
  <c r="J26" i="61" s="1"/>
  <c r="S26" i="61" s="1"/>
  <c r="AO26" i="61" s="1"/>
  <c r="K26" i="61"/>
  <c r="H26" i="61"/>
  <c r="F26" i="61"/>
  <c r="D26" i="61"/>
  <c r="B26" i="61"/>
  <c r="AD25" i="61"/>
  <c r="AN25" i="61" s="1"/>
  <c r="J25" i="61" s="1"/>
  <c r="S25" i="61" s="1"/>
  <c r="AO25" i="61" s="1"/>
  <c r="K25" i="61"/>
  <c r="H25" i="61"/>
  <c r="F25" i="61"/>
  <c r="D25" i="61"/>
  <c r="B25" i="61"/>
  <c r="AD24" i="61"/>
  <c r="AN24" i="61" s="1"/>
  <c r="J24" i="61" s="1"/>
  <c r="S24" i="61" s="1"/>
  <c r="AO24" i="61" s="1"/>
  <c r="K24" i="61"/>
  <c r="H24" i="61"/>
  <c r="F24" i="61"/>
  <c r="D24" i="61"/>
  <c r="B24" i="61"/>
  <c r="AN23" i="61"/>
  <c r="J23" i="61" s="1"/>
  <c r="S23" i="61" s="1"/>
  <c r="AO23" i="61" s="1"/>
  <c r="K23" i="61"/>
  <c r="H23" i="61"/>
  <c r="F23" i="61"/>
  <c r="D23" i="61"/>
  <c r="B23" i="61"/>
  <c r="AN22" i="61"/>
  <c r="J22" i="61" s="1"/>
  <c r="S22" i="61" s="1"/>
  <c r="AO22" i="61" s="1"/>
  <c r="K22" i="61"/>
  <c r="H22" i="61"/>
  <c r="F22" i="61"/>
  <c r="D22" i="61"/>
  <c r="B22" i="61"/>
  <c r="AN21" i="61"/>
  <c r="J21" i="61" s="1"/>
  <c r="S21" i="61" s="1"/>
  <c r="AO21" i="61" s="1"/>
  <c r="K21" i="61"/>
  <c r="H21" i="61"/>
  <c r="F21" i="61"/>
  <c r="D21" i="61"/>
  <c r="B21" i="61"/>
  <c r="AN20" i="61"/>
  <c r="J20" i="61" s="1"/>
  <c r="S20" i="61" s="1"/>
  <c r="AO20" i="61" s="1"/>
  <c r="K20" i="61"/>
  <c r="H20" i="61"/>
  <c r="F20" i="61"/>
  <c r="D20" i="61"/>
  <c r="B20" i="61"/>
  <c r="AN19" i="61"/>
  <c r="J19" i="61" s="1"/>
  <c r="S19" i="61" s="1"/>
  <c r="K19" i="61"/>
  <c r="H19" i="61"/>
  <c r="F19" i="61"/>
  <c r="D19" i="61"/>
  <c r="B19" i="61"/>
  <c r="AM15" i="61"/>
  <c r="P15" i="61" s="1"/>
  <c r="R15" i="61" s="1"/>
  <c r="S15" i="61" s="1"/>
  <c r="AI15" i="61"/>
  <c r="AJ15" i="61" s="1"/>
  <c r="AF15" i="61" s="1"/>
  <c r="AN15" i="61" s="1"/>
  <c r="N15" i="61"/>
  <c r="M15" i="61"/>
  <c r="L15" i="61"/>
  <c r="K15" i="61"/>
  <c r="J15" i="61"/>
  <c r="O15" i="61" s="1"/>
  <c r="I15" i="61"/>
  <c r="H15" i="61"/>
  <c r="G15" i="61"/>
  <c r="F15" i="61"/>
  <c r="E15" i="61"/>
  <c r="D15" i="61"/>
  <c r="C15" i="61"/>
  <c r="B15" i="61"/>
  <c r="AM14" i="61"/>
  <c r="P14" i="61" s="1"/>
  <c r="R14" i="61" s="1"/>
  <c r="AJ14" i="61"/>
  <c r="AF14" i="61" s="1"/>
  <c r="AN14" i="61" s="1"/>
  <c r="AI14" i="61"/>
  <c r="M14" i="61"/>
  <c r="N14" i="61" s="1"/>
  <c r="L14" i="61"/>
  <c r="K14" i="61"/>
  <c r="J14" i="61"/>
  <c r="I14" i="61"/>
  <c r="H14" i="61"/>
  <c r="G14" i="61"/>
  <c r="F14" i="61"/>
  <c r="E14" i="61"/>
  <c r="D14" i="61"/>
  <c r="C14" i="61"/>
  <c r="B14" i="61"/>
  <c r="AM13" i="61"/>
  <c r="P13" i="61" s="1"/>
  <c r="R13" i="61" s="1"/>
  <c r="AI13" i="61"/>
  <c r="AJ13" i="61" s="1"/>
  <c r="AF13" i="61" s="1"/>
  <c r="M13" i="61"/>
  <c r="L13" i="61"/>
  <c r="K13" i="61"/>
  <c r="J13" i="61"/>
  <c r="I13" i="61"/>
  <c r="H13" i="61"/>
  <c r="G13" i="61"/>
  <c r="F13" i="61"/>
  <c r="E13" i="61"/>
  <c r="D13" i="61"/>
  <c r="C13" i="61"/>
  <c r="B13" i="61"/>
  <c r="M12" i="61"/>
  <c r="L12" i="61"/>
  <c r="N12" i="61" s="1"/>
  <c r="K12" i="61"/>
  <c r="J12" i="61"/>
  <c r="I12" i="61"/>
  <c r="H12" i="61"/>
  <c r="G12" i="61"/>
  <c r="F12" i="61"/>
  <c r="E12" i="61"/>
  <c r="D12" i="61"/>
  <c r="C12" i="61"/>
  <c r="B12" i="61"/>
  <c r="AM11" i="61"/>
  <c r="P11" i="61" s="1"/>
  <c r="R11" i="61" s="1"/>
  <c r="AJ11" i="61"/>
  <c r="AF11" i="61" s="1"/>
  <c r="AI11" i="61"/>
  <c r="M11" i="61"/>
  <c r="L11" i="61"/>
  <c r="N11" i="61" s="1"/>
  <c r="K11" i="61"/>
  <c r="J11" i="61"/>
  <c r="I11" i="61"/>
  <c r="H11" i="61"/>
  <c r="G11" i="61"/>
  <c r="F11" i="61"/>
  <c r="E11" i="61"/>
  <c r="D11" i="61"/>
  <c r="C11" i="61"/>
  <c r="B11" i="61"/>
  <c r="AG9" i="61"/>
  <c r="H7" i="61"/>
  <c r="C7" i="61"/>
  <c r="H6" i="61"/>
  <c r="C6" i="61"/>
  <c r="H5" i="61"/>
  <c r="C5" i="61"/>
  <c r="H4" i="61"/>
  <c r="C4" i="61"/>
  <c r="H3" i="61"/>
  <c r="C3" i="61"/>
  <c r="H2" i="61"/>
  <c r="C2" i="61"/>
  <c r="A1" i="61"/>
  <c r="AN75" i="60"/>
  <c r="S68" i="60"/>
  <c r="S67" i="60"/>
  <c r="AD66" i="60"/>
  <c r="AN66" i="60" s="1"/>
  <c r="S66" i="60"/>
  <c r="AN65" i="60"/>
  <c r="J65" i="60" s="1"/>
  <c r="S65" i="60" s="1"/>
  <c r="N62" i="60"/>
  <c r="L62" i="60"/>
  <c r="AN61" i="60"/>
  <c r="J61" i="60" s="1"/>
  <c r="S61" i="60" s="1"/>
  <c r="AO61" i="60" s="1"/>
  <c r="K61" i="60"/>
  <c r="H61" i="60"/>
  <c r="F61" i="60"/>
  <c r="D61" i="60"/>
  <c r="B61" i="60"/>
  <c r="AN60" i="60"/>
  <c r="J60" i="60" s="1"/>
  <c r="S60" i="60" s="1"/>
  <c r="AO60" i="60" s="1"/>
  <c r="K60" i="60"/>
  <c r="H60" i="60"/>
  <c r="F60" i="60"/>
  <c r="D60" i="60"/>
  <c r="B60" i="60"/>
  <c r="AN59" i="60"/>
  <c r="J59" i="60" s="1"/>
  <c r="S59" i="60" s="1"/>
  <c r="AO59" i="60" s="1"/>
  <c r="K59" i="60"/>
  <c r="H59" i="60"/>
  <c r="F59" i="60"/>
  <c r="D59" i="60"/>
  <c r="B59" i="60"/>
  <c r="AN58" i="60"/>
  <c r="J58" i="60" s="1"/>
  <c r="S58" i="60" s="1"/>
  <c r="AO58" i="60" s="1"/>
  <c r="K58" i="60"/>
  <c r="H58" i="60"/>
  <c r="F58" i="60"/>
  <c r="D58" i="60"/>
  <c r="B58" i="60"/>
  <c r="AN57" i="60"/>
  <c r="J57" i="60" s="1"/>
  <c r="S57" i="60" s="1"/>
  <c r="AO57" i="60" s="1"/>
  <c r="K57" i="60"/>
  <c r="H57" i="60"/>
  <c r="F57" i="60"/>
  <c r="D57" i="60"/>
  <c r="B57" i="60"/>
  <c r="AN56" i="60"/>
  <c r="S56" i="60"/>
  <c r="AO56" i="60" s="1"/>
  <c r="K56" i="60"/>
  <c r="J56" i="60"/>
  <c r="H56" i="60"/>
  <c r="F56" i="60"/>
  <c r="D56" i="60"/>
  <c r="B56" i="60"/>
  <c r="AN55" i="60"/>
  <c r="J55" i="60" s="1"/>
  <c r="S55" i="60" s="1"/>
  <c r="AO55" i="60" s="1"/>
  <c r="K55" i="60"/>
  <c r="H55" i="60"/>
  <c r="F55" i="60"/>
  <c r="D55" i="60"/>
  <c r="B55" i="60"/>
  <c r="AN54" i="60"/>
  <c r="AN62" i="60" s="1"/>
  <c r="K54" i="60"/>
  <c r="H54" i="60"/>
  <c r="F54" i="60"/>
  <c r="D54" i="60"/>
  <c r="B54" i="60"/>
  <c r="AN50" i="60"/>
  <c r="K50" i="60"/>
  <c r="J50" i="60"/>
  <c r="S50" i="60" s="1"/>
  <c r="AO50" i="60" s="1"/>
  <c r="H50" i="60"/>
  <c r="F50" i="60"/>
  <c r="D50" i="60"/>
  <c r="B50" i="60"/>
  <c r="AN49" i="60"/>
  <c r="K49" i="60"/>
  <c r="J49" i="60"/>
  <c r="S49" i="60" s="1"/>
  <c r="AO49" i="60" s="1"/>
  <c r="H49" i="60"/>
  <c r="F49" i="60"/>
  <c r="D49" i="60"/>
  <c r="B49" i="60"/>
  <c r="AN48" i="60"/>
  <c r="J48" i="60" s="1"/>
  <c r="S48" i="60" s="1"/>
  <c r="AO48" i="60" s="1"/>
  <c r="K48" i="60"/>
  <c r="H48" i="60"/>
  <c r="F48" i="60"/>
  <c r="D48" i="60"/>
  <c r="B48" i="60"/>
  <c r="AN47" i="60"/>
  <c r="J47" i="60" s="1"/>
  <c r="S47" i="60" s="1"/>
  <c r="AO47" i="60" s="1"/>
  <c r="K47" i="60"/>
  <c r="H47" i="60"/>
  <c r="F47" i="60"/>
  <c r="D47" i="60"/>
  <c r="B47" i="60"/>
  <c r="AN46" i="60"/>
  <c r="K46" i="60"/>
  <c r="J46" i="60"/>
  <c r="S46" i="60" s="1"/>
  <c r="AO46" i="60" s="1"/>
  <c r="H46" i="60"/>
  <c r="F46" i="60"/>
  <c r="D46" i="60"/>
  <c r="B46" i="60"/>
  <c r="AN45" i="60"/>
  <c r="AH45" i="60"/>
  <c r="K45" i="60"/>
  <c r="J45" i="60"/>
  <c r="S45" i="60" s="1"/>
  <c r="AO45" i="60" s="1"/>
  <c r="H45" i="60"/>
  <c r="F45" i="60"/>
  <c r="D45" i="60"/>
  <c r="B45" i="60"/>
  <c r="AH44" i="60"/>
  <c r="AN44" i="60" s="1"/>
  <c r="J44" i="60" s="1"/>
  <c r="S44" i="60" s="1"/>
  <c r="AO44" i="60" s="1"/>
  <c r="K44" i="60"/>
  <c r="H44" i="60"/>
  <c r="F44" i="60"/>
  <c r="D44" i="60"/>
  <c r="B44" i="60"/>
  <c r="AH43" i="60"/>
  <c r="AN43" i="60" s="1"/>
  <c r="K43" i="60"/>
  <c r="H43" i="60"/>
  <c r="F43" i="60"/>
  <c r="D43" i="60"/>
  <c r="B43" i="60"/>
  <c r="AD39" i="60"/>
  <c r="AN39" i="60" s="1"/>
  <c r="J39" i="60" s="1"/>
  <c r="S39" i="60" s="1"/>
  <c r="AO39" i="60" s="1"/>
  <c r="K39" i="60"/>
  <c r="H39" i="60"/>
  <c r="F39" i="60"/>
  <c r="D39" i="60"/>
  <c r="B39" i="60"/>
  <c r="AD38" i="60"/>
  <c r="AN38" i="60" s="1"/>
  <c r="J38" i="60" s="1"/>
  <c r="S38" i="60" s="1"/>
  <c r="AO38" i="60" s="1"/>
  <c r="K38" i="60"/>
  <c r="H38" i="60"/>
  <c r="F38" i="60"/>
  <c r="D38" i="60"/>
  <c r="B38" i="60"/>
  <c r="AN37" i="60"/>
  <c r="J37" i="60" s="1"/>
  <c r="S37" i="60" s="1"/>
  <c r="AO37" i="60" s="1"/>
  <c r="K37" i="60"/>
  <c r="H37" i="60"/>
  <c r="F37" i="60"/>
  <c r="D37" i="60"/>
  <c r="B37" i="60"/>
  <c r="AD36" i="60"/>
  <c r="AN36" i="60" s="1"/>
  <c r="J36" i="60" s="1"/>
  <c r="S36" i="60" s="1"/>
  <c r="AO36" i="60" s="1"/>
  <c r="K36" i="60"/>
  <c r="H36" i="60"/>
  <c r="F36" i="60"/>
  <c r="D36" i="60"/>
  <c r="B36" i="60"/>
  <c r="AN35" i="60"/>
  <c r="K35" i="60"/>
  <c r="J35" i="60"/>
  <c r="S35" i="60" s="1"/>
  <c r="AO35" i="60" s="1"/>
  <c r="H35" i="60"/>
  <c r="F35" i="60"/>
  <c r="D35" i="60"/>
  <c r="B35" i="60"/>
  <c r="AN34" i="60"/>
  <c r="J34" i="60" s="1"/>
  <c r="S34" i="60" s="1"/>
  <c r="AO34" i="60" s="1"/>
  <c r="K34" i="60"/>
  <c r="H34" i="60"/>
  <c r="F34" i="60"/>
  <c r="D34" i="60"/>
  <c r="B34" i="60"/>
  <c r="AD33" i="60"/>
  <c r="AN33" i="60" s="1"/>
  <c r="J33" i="60" s="1"/>
  <c r="S33" i="60" s="1"/>
  <c r="AO33" i="60" s="1"/>
  <c r="K33" i="60"/>
  <c r="H33" i="60"/>
  <c r="F33" i="60"/>
  <c r="D33" i="60"/>
  <c r="B33" i="60"/>
  <c r="AD32" i="60"/>
  <c r="AN32" i="60" s="1"/>
  <c r="J32" i="60" s="1"/>
  <c r="S32" i="60" s="1"/>
  <c r="AO32" i="60" s="1"/>
  <c r="K32" i="60"/>
  <c r="H32" i="60"/>
  <c r="F32" i="60"/>
  <c r="D32" i="60"/>
  <c r="B32" i="60"/>
  <c r="AD31" i="60"/>
  <c r="AN31" i="60" s="1"/>
  <c r="J31" i="60" s="1"/>
  <c r="S31" i="60" s="1"/>
  <c r="AO31" i="60" s="1"/>
  <c r="K31" i="60"/>
  <c r="H31" i="60"/>
  <c r="F31" i="60"/>
  <c r="D31" i="60"/>
  <c r="B31" i="60"/>
  <c r="AD30" i="60"/>
  <c r="AN30" i="60" s="1"/>
  <c r="J30" i="60" s="1"/>
  <c r="S30" i="60" s="1"/>
  <c r="AO30" i="60" s="1"/>
  <c r="K30" i="60"/>
  <c r="H30" i="60"/>
  <c r="F30" i="60"/>
  <c r="D30" i="60"/>
  <c r="B30" i="60"/>
  <c r="AD29" i="60"/>
  <c r="AN29" i="60" s="1"/>
  <c r="J29" i="60" s="1"/>
  <c r="S29" i="60" s="1"/>
  <c r="AO29" i="60" s="1"/>
  <c r="K29" i="60"/>
  <c r="H29" i="60"/>
  <c r="F29" i="60"/>
  <c r="D29" i="60"/>
  <c r="B29" i="60"/>
  <c r="AD28" i="60"/>
  <c r="AN28" i="60" s="1"/>
  <c r="J28" i="60" s="1"/>
  <c r="S28" i="60" s="1"/>
  <c r="AO28" i="60" s="1"/>
  <c r="K28" i="60"/>
  <c r="H28" i="60"/>
  <c r="F28" i="60"/>
  <c r="D28" i="60"/>
  <c r="B28" i="60"/>
  <c r="AD27" i="60"/>
  <c r="AN27" i="60" s="1"/>
  <c r="J27" i="60" s="1"/>
  <c r="S27" i="60" s="1"/>
  <c r="AO27" i="60" s="1"/>
  <c r="K27" i="60"/>
  <c r="H27" i="60"/>
  <c r="F27" i="60"/>
  <c r="D27" i="60"/>
  <c r="B27" i="60"/>
  <c r="AD26" i="60"/>
  <c r="AN26" i="60" s="1"/>
  <c r="J26" i="60" s="1"/>
  <c r="S26" i="60" s="1"/>
  <c r="AO26" i="60" s="1"/>
  <c r="K26" i="60"/>
  <c r="H26" i="60"/>
  <c r="F26" i="60"/>
  <c r="D26" i="60"/>
  <c r="B26" i="60"/>
  <c r="AD25" i="60"/>
  <c r="AN25" i="60" s="1"/>
  <c r="J25" i="60" s="1"/>
  <c r="S25" i="60" s="1"/>
  <c r="AO25" i="60" s="1"/>
  <c r="K25" i="60"/>
  <c r="H25" i="60"/>
  <c r="F25" i="60"/>
  <c r="D25" i="60"/>
  <c r="B25" i="60"/>
  <c r="AD24" i="60"/>
  <c r="AN24" i="60" s="1"/>
  <c r="J24" i="60" s="1"/>
  <c r="S24" i="60" s="1"/>
  <c r="AO24" i="60" s="1"/>
  <c r="K24" i="60"/>
  <c r="H24" i="60"/>
  <c r="F24" i="60"/>
  <c r="D24" i="60"/>
  <c r="B24" i="60"/>
  <c r="AN23" i="60"/>
  <c r="J23" i="60" s="1"/>
  <c r="S23" i="60" s="1"/>
  <c r="AO23" i="60" s="1"/>
  <c r="K23" i="60"/>
  <c r="H23" i="60"/>
  <c r="F23" i="60"/>
  <c r="D23" i="60"/>
  <c r="B23" i="60"/>
  <c r="AN22" i="60"/>
  <c r="J22" i="60" s="1"/>
  <c r="S22" i="60" s="1"/>
  <c r="AO22" i="60" s="1"/>
  <c r="K22" i="60"/>
  <c r="H22" i="60"/>
  <c r="F22" i="60"/>
  <c r="D22" i="60"/>
  <c r="B22" i="60"/>
  <c r="AN21" i="60"/>
  <c r="J21" i="60" s="1"/>
  <c r="S21" i="60" s="1"/>
  <c r="AO21" i="60" s="1"/>
  <c r="K21" i="60"/>
  <c r="H21" i="60"/>
  <c r="F21" i="60"/>
  <c r="D21" i="60"/>
  <c r="B21" i="60"/>
  <c r="AN20" i="60"/>
  <c r="J20" i="60" s="1"/>
  <c r="S20" i="60" s="1"/>
  <c r="AO20" i="60" s="1"/>
  <c r="K20" i="60"/>
  <c r="H20" i="60"/>
  <c r="F20" i="60"/>
  <c r="D20" i="60"/>
  <c r="B20" i="60"/>
  <c r="AN19" i="60"/>
  <c r="J19" i="60" s="1"/>
  <c r="S19" i="60" s="1"/>
  <c r="K19" i="60"/>
  <c r="H19" i="60"/>
  <c r="F19" i="60"/>
  <c r="D19" i="60"/>
  <c r="B19" i="60"/>
  <c r="AM15" i="60"/>
  <c r="P15" i="60" s="1"/>
  <c r="R15" i="60" s="1"/>
  <c r="AI15" i="60"/>
  <c r="AJ15" i="60" s="1"/>
  <c r="AF15" i="60" s="1"/>
  <c r="AN15" i="60" s="1"/>
  <c r="N15" i="60"/>
  <c r="M15" i="60"/>
  <c r="L15" i="60"/>
  <c r="K15" i="60"/>
  <c r="J15" i="60"/>
  <c r="I15" i="60"/>
  <c r="H15" i="60"/>
  <c r="G15" i="60"/>
  <c r="F15" i="60"/>
  <c r="E15" i="60"/>
  <c r="D15" i="60"/>
  <c r="C15" i="60"/>
  <c r="B15" i="60"/>
  <c r="AM14" i="60"/>
  <c r="P14" i="60" s="1"/>
  <c r="R14" i="60" s="1"/>
  <c r="AI14" i="60"/>
  <c r="AJ14" i="60" s="1"/>
  <c r="AF14" i="60" s="1"/>
  <c r="AN14" i="60" s="1"/>
  <c r="M14" i="60"/>
  <c r="N14" i="60" s="1"/>
  <c r="L14" i="60"/>
  <c r="K14" i="60"/>
  <c r="J14" i="60"/>
  <c r="I14" i="60"/>
  <c r="H14" i="60"/>
  <c r="G14" i="60"/>
  <c r="F14" i="60"/>
  <c r="E14" i="60"/>
  <c r="D14" i="60"/>
  <c r="C14" i="60"/>
  <c r="B14" i="60"/>
  <c r="AM13" i="60"/>
  <c r="P13" i="60" s="1"/>
  <c r="R13" i="60" s="1"/>
  <c r="AI13" i="60"/>
  <c r="AJ13" i="60" s="1"/>
  <c r="AF13" i="60" s="1"/>
  <c r="M13" i="60"/>
  <c r="L13" i="60"/>
  <c r="N13" i="60" s="1"/>
  <c r="K13" i="60"/>
  <c r="J13" i="60"/>
  <c r="I13" i="60"/>
  <c r="H13" i="60"/>
  <c r="G13" i="60"/>
  <c r="F13" i="60"/>
  <c r="E13" i="60"/>
  <c r="D13" i="60"/>
  <c r="C13" i="60"/>
  <c r="B13" i="60"/>
  <c r="AM12" i="60"/>
  <c r="P12" i="60" s="1"/>
  <c r="R12" i="60" s="1"/>
  <c r="AI12" i="60"/>
  <c r="AJ12" i="60" s="1"/>
  <c r="AF12" i="60" s="1"/>
  <c r="AN12" i="60" s="1"/>
  <c r="M12" i="60"/>
  <c r="L12" i="60"/>
  <c r="N12" i="60" s="1"/>
  <c r="K12" i="60"/>
  <c r="J12" i="60"/>
  <c r="I12" i="60"/>
  <c r="H12" i="60"/>
  <c r="G12" i="60"/>
  <c r="F12" i="60"/>
  <c r="E12" i="60"/>
  <c r="D12" i="60"/>
  <c r="C12" i="60"/>
  <c r="B12" i="60"/>
  <c r="AM11" i="60"/>
  <c r="P11" i="60" s="1"/>
  <c r="R11" i="60" s="1"/>
  <c r="AI11" i="60"/>
  <c r="AJ11" i="60" s="1"/>
  <c r="N11" i="60"/>
  <c r="M11" i="60"/>
  <c r="L11" i="60"/>
  <c r="K11" i="60"/>
  <c r="J11" i="60"/>
  <c r="I11" i="60"/>
  <c r="H11" i="60"/>
  <c r="G11" i="60"/>
  <c r="F11" i="60"/>
  <c r="E11" i="60"/>
  <c r="D11" i="60"/>
  <c r="C11" i="60"/>
  <c r="B11" i="60"/>
  <c r="AG9" i="60"/>
  <c r="H7" i="60"/>
  <c r="C7" i="60"/>
  <c r="H6" i="60"/>
  <c r="C6" i="60"/>
  <c r="H5" i="60"/>
  <c r="C5" i="60"/>
  <c r="H4" i="60"/>
  <c r="C4" i="60"/>
  <c r="H3" i="60"/>
  <c r="C3" i="60"/>
  <c r="H2" i="60"/>
  <c r="C2" i="60"/>
  <c r="A1" i="60"/>
  <c r="AN75" i="59"/>
  <c r="S68" i="59"/>
  <c r="S67" i="59"/>
  <c r="AD66" i="59"/>
  <c r="AN66" i="59" s="1"/>
  <c r="S66" i="59"/>
  <c r="AN65" i="59"/>
  <c r="J65" i="59" s="1"/>
  <c r="S65" i="59" s="1"/>
  <c r="N62" i="59"/>
  <c r="L62" i="59"/>
  <c r="AN61" i="59"/>
  <c r="K61" i="59"/>
  <c r="J61" i="59"/>
  <c r="S61" i="59" s="1"/>
  <c r="AO61" i="59" s="1"/>
  <c r="H61" i="59"/>
  <c r="F61" i="59"/>
  <c r="D61" i="59"/>
  <c r="B61" i="59"/>
  <c r="AN60" i="59"/>
  <c r="J60" i="59" s="1"/>
  <c r="S60" i="59" s="1"/>
  <c r="AO60" i="59" s="1"/>
  <c r="K60" i="59"/>
  <c r="H60" i="59"/>
  <c r="F60" i="59"/>
  <c r="D60" i="59"/>
  <c r="B60" i="59"/>
  <c r="AN59" i="59"/>
  <c r="J59" i="59" s="1"/>
  <c r="S59" i="59"/>
  <c r="AO59" i="59" s="1"/>
  <c r="K59" i="59"/>
  <c r="H59" i="59"/>
  <c r="F59" i="59"/>
  <c r="D59" i="59"/>
  <c r="B59" i="59"/>
  <c r="AN58" i="59"/>
  <c r="J58" i="59" s="1"/>
  <c r="S58" i="59" s="1"/>
  <c r="AO58" i="59" s="1"/>
  <c r="K58" i="59"/>
  <c r="H58" i="59"/>
  <c r="F58" i="59"/>
  <c r="D58" i="59"/>
  <c r="B58" i="59"/>
  <c r="AN57" i="59"/>
  <c r="J57" i="59" s="1"/>
  <c r="S57" i="59" s="1"/>
  <c r="AO57" i="59" s="1"/>
  <c r="K57" i="59"/>
  <c r="H57" i="59"/>
  <c r="F57" i="59"/>
  <c r="D57" i="59"/>
  <c r="B57" i="59"/>
  <c r="AN56" i="59"/>
  <c r="J56" i="59" s="1"/>
  <c r="S56" i="59" s="1"/>
  <c r="AO56" i="59" s="1"/>
  <c r="K56" i="59"/>
  <c r="H56" i="59"/>
  <c r="F56" i="59"/>
  <c r="D56" i="59"/>
  <c r="B56" i="59"/>
  <c r="AN55" i="59"/>
  <c r="J55" i="59" s="1"/>
  <c r="S55" i="59" s="1"/>
  <c r="AO55" i="59" s="1"/>
  <c r="K55" i="59"/>
  <c r="H55" i="59"/>
  <c r="F55" i="59"/>
  <c r="D55" i="59"/>
  <c r="B55" i="59"/>
  <c r="AN54" i="59"/>
  <c r="J54" i="59" s="1"/>
  <c r="S54" i="59" s="1"/>
  <c r="K54" i="59"/>
  <c r="H54" i="59"/>
  <c r="F54" i="59"/>
  <c r="D54" i="59"/>
  <c r="B54" i="59"/>
  <c r="AN50" i="59"/>
  <c r="J50" i="59" s="1"/>
  <c r="S50" i="59" s="1"/>
  <c r="AO50" i="59" s="1"/>
  <c r="K50" i="59"/>
  <c r="H50" i="59"/>
  <c r="F50" i="59"/>
  <c r="D50" i="59"/>
  <c r="B50" i="59"/>
  <c r="AN49" i="59"/>
  <c r="J49" i="59" s="1"/>
  <c r="S49" i="59" s="1"/>
  <c r="AO49" i="59" s="1"/>
  <c r="K49" i="59"/>
  <c r="H49" i="59"/>
  <c r="F49" i="59"/>
  <c r="D49" i="59"/>
  <c r="B49" i="59"/>
  <c r="AN48" i="59"/>
  <c r="J48" i="59" s="1"/>
  <c r="S48" i="59" s="1"/>
  <c r="AO48" i="59" s="1"/>
  <c r="K48" i="59"/>
  <c r="H48" i="59"/>
  <c r="F48" i="59"/>
  <c r="D48" i="59"/>
  <c r="B48" i="59"/>
  <c r="AN47" i="59"/>
  <c r="J47" i="59" s="1"/>
  <c r="S47" i="59" s="1"/>
  <c r="AO47" i="59" s="1"/>
  <c r="K47" i="59"/>
  <c r="H47" i="59"/>
  <c r="F47" i="59"/>
  <c r="D47" i="59"/>
  <c r="B47" i="59"/>
  <c r="AN46" i="59"/>
  <c r="K46" i="59"/>
  <c r="J46" i="59"/>
  <c r="S46" i="59" s="1"/>
  <c r="AO46" i="59" s="1"/>
  <c r="H46" i="59"/>
  <c r="F46" i="59"/>
  <c r="D46" i="59"/>
  <c r="B46" i="59"/>
  <c r="AN45" i="59"/>
  <c r="J45" i="59" s="1"/>
  <c r="S45" i="59" s="1"/>
  <c r="AO45" i="59" s="1"/>
  <c r="AH45" i="59"/>
  <c r="K45" i="59"/>
  <c r="H45" i="59"/>
  <c r="F45" i="59"/>
  <c r="D45" i="59"/>
  <c r="B45" i="59"/>
  <c r="AH44" i="59"/>
  <c r="AN44" i="59" s="1"/>
  <c r="J44" i="59" s="1"/>
  <c r="S44" i="59" s="1"/>
  <c r="AO44" i="59" s="1"/>
  <c r="K44" i="59"/>
  <c r="H44" i="59"/>
  <c r="F44" i="59"/>
  <c r="D44" i="59"/>
  <c r="B44" i="59"/>
  <c r="AH43" i="59"/>
  <c r="AN43" i="59" s="1"/>
  <c r="K43" i="59"/>
  <c r="H43" i="59"/>
  <c r="F43" i="59"/>
  <c r="D43" i="59"/>
  <c r="B43" i="59"/>
  <c r="AD39" i="59"/>
  <c r="AN39" i="59" s="1"/>
  <c r="J39" i="59" s="1"/>
  <c r="S39" i="59"/>
  <c r="AO39" i="59" s="1"/>
  <c r="K39" i="59"/>
  <c r="H39" i="59"/>
  <c r="F39" i="59"/>
  <c r="D39" i="59"/>
  <c r="B39" i="59"/>
  <c r="AD38" i="59"/>
  <c r="AN38" i="59" s="1"/>
  <c r="J38" i="59" s="1"/>
  <c r="S38" i="59" s="1"/>
  <c r="AO38" i="59" s="1"/>
  <c r="K38" i="59"/>
  <c r="H38" i="59"/>
  <c r="F38" i="59"/>
  <c r="D38" i="59"/>
  <c r="B38" i="59"/>
  <c r="AN37" i="59"/>
  <c r="J37" i="59" s="1"/>
  <c r="S37" i="59" s="1"/>
  <c r="AO37" i="59" s="1"/>
  <c r="K37" i="59"/>
  <c r="H37" i="59"/>
  <c r="F37" i="59"/>
  <c r="D37" i="59"/>
  <c r="B37" i="59"/>
  <c r="AD36" i="59"/>
  <c r="AN36" i="59" s="1"/>
  <c r="J36" i="59" s="1"/>
  <c r="S36" i="59" s="1"/>
  <c r="AO36" i="59" s="1"/>
  <c r="K36" i="59"/>
  <c r="H36" i="59"/>
  <c r="F36" i="59"/>
  <c r="D36" i="59"/>
  <c r="B36" i="59"/>
  <c r="AN35" i="59"/>
  <c r="J35" i="59" s="1"/>
  <c r="S35" i="59" s="1"/>
  <c r="AO35" i="59" s="1"/>
  <c r="K35" i="59"/>
  <c r="H35" i="59"/>
  <c r="F35" i="59"/>
  <c r="D35" i="59"/>
  <c r="B35" i="59"/>
  <c r="AN34" i="59"/>
  <c r="J34" i="59" s="1"/>
  <c r="S34" i="59" s="1"/>
  <c r="AO34" i="59" s="1"/>
  <c r="K34" i="59"/>
  <c r="H34" i="59"/>
  <c r="F34" i="59"/>
  <c r="D34" i="59"/>
  <c r="B34" i="59"/>
  <c r="AD33" i="59"/>
  <c r="AN33" i="59" s="1"/>
  <c r="J33" i="59" s="1"/>
  <c r="S33" i="59" s="1"/>
  <c r="AO33" i="59" s="1"/>
  <c r="K33" i="59"/>
  <c r="H33" i="59"/>
  <c r="F33" i="59"/>
  <c r="D33" i="59"/>
  <c r="B33" i="59"/>
  <c r="AD32" i="59"/>
  <c r="AN32" i="59" s="1"/>
  <c r="J32" i="59" s="1"/>
  <c r="S32" i="59" s="1"/>
  <c r="AO32" i="59" s="1"/>
  <c r="K32" i="59"/>
  <c r="H32" i="59"/>
  <c r="F32" i="59"/>
  <c r="D32" i="59"/>
  <c r="B32" i="59"/>
  <c r="AD31" i="59"/>
  <c r="AN31" i="59" s="1"/>
  <c r="J31" i="59" s="1"/>
  <c r="S31" i="59" s="1"/>
  <c r="AO31" i="59" s="1"/>
  <c r="K31" i="59"/>
  <c r="H31" i="59"/>
  <c r="F31" i="59"/>
  <c r="D31" i="59"/>
  <c r="B31" i="59"/>
  <c r="AD30" i="59"/>
  <c r="AN30" i="59" s="1"/>
  <c r="J30" i="59" s="1"/>
  <c r="S30" i="59" s="1"/>
  <c r="AO30" i="59" s="1"/>
  <c r="K30" i="59"/>
  <c r="H30" i="59"/>
  <c r="F30" i="59"/>
  <c r="D30" i="59"/>
  <c r="B30" i="59"/>
  <c r="AD29" i="59"/>
  <c r="AN29" i="59" s="1"/>
  <c r="J29" i="59" s="1"/>
  <c r="S29" i="59" s="1"/>
  <c r="AO29" i="59" s="1"/>
  <c r="K29" i="59"/>
  <c r="H29" i="59"/>
  <c r="F29" i="59"/>
  <c r="D29" i="59"/>
  <c r="B29" i="59"/>
  <c r="AO28" i="59"/>
  <c r="AD28" i="59"/>
  <c r="AN28" i="59" s="1"/>
  <c r="J28" i="59" s="1"/>
  <c r="S28" i="59" s="1"/>
  <c r="K28" i="59"/>
  <c r="H28" i="59"/>
  <c r="F28" i="59"/>
  <c r="D28" i="59"/>
  <c r="B28" i="59"/>
  <c r="AD27" i="59"/>
  <c r="AN27" i="59" s="1"/>
  <c r="J27" i="59" s="1"/>
  <c r="S27" i="59" s="1"/>
  <c r="AO27" i="59" s="1"/>
  <c r="K27" i="59"/>
  <c r="H27" i="59"/>
  <c r="F27" i="59"/>
  <c r="D27" i="59"/>
  <c r="B27" i="59"/>
  <c r="AD26" i="59"/>
  <c r="AN26" i="59" s="1"/>
  <c r="J26" i="59" s="1"/>
  <c r="S26" i="59" s="1"/>
  <c r="AO26" i="59" s="1"/>
  <c r="K26" i="59"/>
  <c r="H26" i="59"/>
  <c r="F26" i="59"/>
  <c r="D26" i="59"/>
  <c r="B26" i="59"/>
  <c r="AD25" i="59"/>
  <c r="AN25" i="59" s="1"/>
  <c r="J25" i="59" s="1"/>
  <c r="S25" i="59" s="1"/>
  <c r="AO25" i="59" s="1"/>
  <c r="K25" i="59"/>
  <c r="H25" i="59"/>
  <c r="F25" i="59"/>
  <c r="D25" i="59"/>
  <c r="B25" i="59"/>
  <c r="AD24" i="59"/>
  <c r="AN24" i="59" s="1"/>
  <c r="J24" i="59" s="1"/>
  <c r="S24" i="59" s="1"/>
  <c r="AO24" i="59" s="1"/>
  <c r="K24" i="59"/>
  <c r="H24" i="59"/>
  <c r="F24" i="59"/>
  <c r="D24" i="59"/>
  <c r="B24" i="59"/>
  <c r="AN23" i="59"/>
  <c r="J23" i="59" s="1"/>
  <c r="S23" i="59" s="1"/>
  <c r="AO23" i="59" s="1"/>
  <c r="K23" i="59"/>
  <c r="H23" i="59"/>
  <c r="F23" i="59"/>
  <c r="D23" i="59"/>
  <c r="B23" i="59"/>
  <c r="AN22" i="59"/>
  <c r="J22" i="59" s="1"/>
  <c r="S22" i="59" s="1"/>
  <c r="AO22" i="59" s="1"/>
  <c r="K22" i="59"/>
  <c r="H22" i="59"/>
  <c r="F22" i="59"/>
  <c r="D22" i="59"/>
  <c r="B22" i="59"/>
  <c r="AN21" i="59"/>
  <c r="J21" i="59" s="1"/>
  <c r="S21" i="59" s="1"/>
  <c r="AO21" i="59" s="1"/>
  <c r="K21" i="59"/>
  <c r="H21" i="59"/>
  <c r="F21" i="59"/>
  <c r="D21" i="59"/>
  <c r="B21" i="59"/>
  <c r="AN20" i="59"/>
  <c r="S20" i="59"/>
  <c r="AO20" i="59" s="1"/>
  <c r="K20" i="59"/>
  <c r="J20" i="59"/>
  <c r="H20" i="59"/>
  <c r="F20" i="59"/>
  <c r="D20" i="59"/>
  <c r="B20" i="59"/>
  <c r="AN19" i="59"/>
  <c r="K19" i="59"/>
  <c r="H19" i="59"/>
  <c r="F19" i="59"/>
  <c r="D19" i="59"/>
  <c r="B19" i="59"/>
  <c r="AM15" i="59"/>
  <c r="P15" i="59" s="1"/>
  <c r="R15" i="59" s="1"/>
  <c r="AI15" i="59"/>
  <c r="AJ15" i="59" s="1"/>
  <c r="AF15" i="59" s="1"/>
  <c r="AN15" i="59" s="1"/>
  <c r="M15" i="59"/>
  <c r="L15" i="59"/>
  <c r="N15" i="59" s="1"/>
  <c r="K15" i="59"/>
  <c r="S15" i="59" s="1"/>
  <c r="J15" i="59"/>
  <c r="I15" i="59"/>
  <c r="H15" i="59"/>
  <c r="G15" i="59"/>
  <c r="F15" i="59"/>
  <c r="E15" i="59"/>
  <c r="D15" i="59"/>
  <c r="C15" i="59"/>
  <c r="B15" i="59"/>
  <c r="AM14" i="59"/>
  <c r="P14" i="59" s="1"/>
  <c r="R14" i="59" s="1"/>
  <c r="AI14" i="59"/>
  <c r="AJ14" i="59" s="1"/>
  <c r="AF14" i="59" s="1"/>
  <c r="AN14" i="59" s="1"/>
  <c r="M14" i="59"/>
  <c r="L14" i="59"/>
  <c r="K14" i="59"/>
  <c r="J14" i="59"/>
  <c r="I14" i="59"/>
  <c r="H14" i="59"/>
  <c r="G14" i="59"/>
  <c r="F14" i="59"/>
  <c r="E14" i="59"/>
  <c r="D14" i="59"/>
  <c r="C14" i="59"/>
  <c r="B14" i="59"/>
  <c r="AM13" i="59"/>
  <c r="AI13" i="59"/>
  <c r="AJ13" i="59" s="1"/>
  <c r="AF13" i="59" s="1"/>
  <c r="AN13" i="59" s="1"/>
  <c r="P13" i="59"/>
  <c r="R13" i="59" s="1"/>
  <c r="M13" i="59"/>
  <c r="L13" i="59"/>
  <c r="K13" i="59"/>
  <c r="J13" i="59"/>
  <c r="I13" i="59"/>
  <c r="H13" i="59"/>
  <c r="G13" i="59"/>
  <c r="F13" i="59"/>
  <c r="E13" i="59"/>
  <c r="D13" i="59"/>
  <c r="C13" i="59"/>
  <c r="B13" i="59"/>
  <c r="AM12" i="59"/>
  <c r="P12" i="59" s="1"/>
  <c r="R12" i="59" s="1"/>
  <c r="AI12" i="59"/>
  <c r="AJ12" i="59" s="1"/>
  <c r="AF12" i="59" s="1"/>
  <c r="M12" i="59"/>
  <c r="L12" i="59"/>
  <c r="N12" i="59" s="1"/>
  <c r="K12" i="59"/>
  <c r="J12" i="59"/>
  <c r="I12" i="59"/>
  <c r="H12" i="59"/>
  <c r="G12" i="59"/>
  <c r="F12" i="59"/>
  <c r="E12" i="59"/>
  <c r="D12" i="59"/>
  <c r="C12" i="59"/>
  <c r="B12" i="59"/>
  <c r="AM11" i="59"/>
  <c r="P11" i="59" s="1"/>
  <c r="R11" i="59" s="1"/>
  <c r="AJ11" i="59"/>
  <c r="AI11" i="59"/>
  <c r="M11" i="59"/>
  <c r="L11" i="59"/>
  <c r="N11" i="59" s="1"/>
  <c r="K11" i="59"/>
  <c r="J11" i="59"/>
  <c r="I11" i="59"/>
  <c r="H11" i="59"/>
  <c r="G11" i="59"/>
  <c r="F11" i="59"/>
  <c r="E11" i="59"/>
  <c r="D11" i="59"/>
  <c r="C11" i="59"/>
  <c r="B11" i="59"/>
  <c r="AG9" i="59"/>
  <c r="H7" i="59"/>
  <c r="C7" i="59"/>
  <c r="H6" i="59"/>
  <c r="C6" i="59"/>
  <c r="H5" i="59"/>
  <c r="C5" i="59"/>
  <c r="H4" i="59"/>
  <c r="C4" i="59"/>
  <c r="H3" i="59"/>
  <c r="C3" i="59"/>
  <c r="H2" i="59"/>
  <c r="C2" i="59"/>
  <c r="A1" i="59"/>
  <c r="AN75" i="58"/>
  <c r="S68" i="58"/>
  <c r="S67" i="58"/>
  <c r="AD66" i="58"/>
  <c r="AN66" i="58" s="1"/>
  <c r="S66" i="58"/>
  <c r="AN65" i="58"/>
  <c r="J65" i="58" s="1"/>
  <c r="S65" i="58" s="1"/>
  <c r="AO65" i="58" s="1"/>
  <c r="N62" i="58"/>
  <c r="L62" i="58"/>
  <c r="AO61" i="58"/>
  <c r="AN61" i="58"/>
  <c r="K61" i="58"/>
  <c r="J61" i="58"/>
  <c r="S61" i="58" s="1"/>
  <c r="H61" i="58"/>
  <c r="F61" i="58"/>
  <c r="D61" i="58"/>
  <c r="B61" i="58"/>
  <c r="AN60" i="58"/>
  <c r="J60" i="58" s="1"/>
  <c r="S60" i="58" s="1"/>
  <c r="AO60" i="58" s="1"/>
  <c r="K60" i="58"/>
  <c r="H60" i="58"/>
  <c r="F60" i="58"/>
  <c r="D60" i="58"/>
  <c r="B60" i="58"/>
  <c r="AN59" i="58"/>
  <c r="J59" i="58" s="1"/>
  <c r="S59" i="58" s="1"/>
  <c r="AO59" i="58" s="1"/>
  <c r="K59" i="58"/>
  <c r="H59" i="58"/>
  <c r="F59" i="58"/>
  <c r="D59" i="58"/>
  <c r="B59" i="58"/>
  <c r="AN58" i="58"/>
  <c r="J58" i="58" s="1"/>
  <c r="S58" i="58" s="1"/>
  <c r="AO58" i="58" s="1"/>
  <c r="K58" i="58"/>
  <c r="H58" i="58"/>
  <c r="F58" i="58"/>
  <c r="D58" i="58"/>
  <c r="B58" i="58"/>
  <c r="AN57" i="58"/>
  <c r="K57" i="58"/>
  <c r="J57" i="58"/>
  <c r="S57" i="58" s="1"/>
  <c r="AO57" i="58" s="1"/>
  <c r="H57" i="58"/>
  <c r="F57" i="58"/>
  <c r="D57" i="58"/>
  <c r="B57" i="58"/>
  <c r="AN56" i="58"/>
  <c r="J56" i="58" s="1"/>
  <c r="S56" i="58" s="1"/>
  <c r="AO56" i="58" s="1"/>
  <c r="K56" i="58"/>
  <c r="H56" i="58"/>
  <c r="F56" i="58"/>
  <c r="D56" i="58"/>
  <c r="B56" i="58"/>
  <c r="AN55" i="58"/>
  <c r="J55" i="58" s="1"/>
  <c r="S55" i="58"/>
  <c r="AO55" i="58" s="1"/>
  <c r="K55" i="58"/>
  <c r="H55" i="58"/>
  <c r="F55" i="58"/>
  <c r="D55" i="58"/>
  <c r="B55" i="58"/>
  <c r="AN54" i="58"/>
  <c r="J54" i="58" s="1"/>
  <c r="S54" i="58" s="1"/>
  <c r="K54" i="58"/>
  <c r="H54" i="58"/>
  <c r="F54" i="58"/>
  <c r="D54" i="58"/>
  <c r="B54" i="58"/>
  <c r="AN50" i="58"/>
  <c r="J50" i="58" s="1"/>
  <c r="S50" i="58" s="1"/>
  <c r="AO50" i="58" s="1"/>
  <c r="K50" i="58"/>
  <c r="H50" i="58"/>
  <c r="F50" i="58"/>
  <c r="D50" i="58"/>
  <c r="B50" i="58"/>
  <c r="AN49" i="58"/>
  <c r="J49" i="58" s="1"/>
  <c r="S49" i="58" s="1"/>
  <c r="AO49" i="58" s="1"/>
  <c r="K49" i="58"/>
  <c r="H49" i="58"/>
  <c r="F49" i="58"/>
  <c r="D49" i="58"/>
  <c r="B49" i="58"/>
  <c r="AN48" i="58"/>
  <c r="J48" i="58" s="1"/>
  <c r="S48" i="58"/>
  <c r="AO48" i="58" s="1"/>
  <c r="K48" i="58"/>
  <c r="H48" i="58"/>
  <c r="F48" i="58"/>
  <c r="D48" i="58"/>
  <c r="B48" i="58"/>
  <c r="AN47" i="58"/>
  <c r="J47" i="58" s="1"/>
  <c r="S47" i="58" s="1"/>
  <c r="AO47" i="58" s="1"/>
  <c r="K47" i="58"/>
  <c r="H47" i="58"/>
  <c r="F47" i="58"/>
  <c r="D47" i="58"/>
  <c r="B47" i="58"/>
  <c r="AN46" i="58"/>
  <c r="J46" i="58" s="1"/>
  <c r="S46" i="58" s="1"/>
  <c r="AO46" i="58" s="1"/>
  <c r="K46" i="58"/>
  <c r="H46" i="58"/>
  <c r="F46" i="58"/>
  <c r="D46" i="58"/>
  <c r="B46" i="58"/>
  <c r="AN45" i="58"/>
  <c r="AH45" i="58"/>
  <c r="K45" i="58"/>
  <c r="J45" i="58"/>
  <c r="S45" i="58" s="1"/>
  <c r="AO45" i="58" s="1"/>
  <c r="H45" i="58"/>
  <c r="F45" i="58"/>
  <c r="D45" i="58"/>
  <c r="B45" i="58"/>
  <c r="AH44" i="58"/>
  <c r="AN44" i="58" s="1"/>
  <c r="J44" i="58" s="1"/>
  <c r="S44" i="58" s="1"/>
  <c r="AO44" i="58" s="1"/>
  <c r="K44" i="58"/>
  <c r="H44" i="58"/>
  <c r="F44" i="58"/>
  <c r="D44" i="58"/>
  <c r="B44" i="58"/>
  <c r="AH43" i="58"/>
  <c r="AN43" i="58" s="1"/>
  <c r="J43" i="58" s="1"/>
  <c r="S43" i="58" s="1"/>
  <c r="K43" i="58"/>
  <c r="H43" i="58"/>
  <c r="F43" i="58"/>
  <c r="D43" i="58"/>
  <c r="B43" i="58"/>
  <c r="AD39" i="58"/>
  <c r="AN39" i="58" s="1"/>
  <c r="J39" i="58" s="1"/>
  <c r="S39" i="58"/>
  <c r="AO39" i="58" s="1"/>
  <c r="K39" i="58"/>
  <c r="H39" i="58"/>
  <c r="F39" i="58"/>
  <c r="D39" i="58"/>
  <c r="B39" i="58"/>
  <c r="AD38" i="58"/>
  <c r="AN38" i="58" s="1"/>
  <c r="J38" i="58" s="1"/>
  <c r="S38" i="58" s="1"/>
  <c r="AO38" i="58" s="1"/>
  <c r="K38" i="58"/>
  <c r="H38" i="58"/>
  <c r="F38" i="58"/>
  <c r="D38" i="58"/>
  <c r="B38" i="58"/>
  <c r="AN37" i="58"/>
  <c r="J37" i="58" s="1"/>
  <c r="S37" i="58" s="1"/>
  <c r="AO37" i="58" s="1"/>
  <c r="K37" i="58"/>
  <c r="H37" i="58"/>
  <c r="F37" i="58"/>
  <c r="D37" i="58"/>
  <c r="B37" i="58"/>
  <c r="AD36" i="58"/>
  <c r="AN36" i="58" s="1"/>
  <c r="J36" i="58" s="1"/>
  <c r="S36" i="58" s="1"/>
  <c r="AO36" i="58" s="1"/>
  <c r="K36" i="58"/>
  <c r="H36" i="58"/>
  <c r="F36" i="58"/>
  <c r="D36" i="58"/>
  <c r="B36" i="58"/>
  <c r="AO35" i="58"/>
  <c r="AN35" i="58"/>
  <c r="K35" i="58"/>
  <c r="J35" i="58"/>
  <c r="S35" i="58" s="1"/>
  <c r="H35" i="58"/>
  <c r="F35" i="58"/>
  <c r="D35" i="58"/>
  <c r="B35" i="58"/>
  <c r="AN34" i="58"/>
  <c r="J34" i="58" s="1"/>
  <c r="S34" i="58" s="1"/>
  <c r="AO34" i="58" s="1"/>
  <c r="K34" i="58"/>
  <c r="H34" i="58"/>
  <c r="F34" i="58"/>
  <c r="D34" i="58"/>
  <c r="B34" i="58"/>
  <c r="AD33" i="58"/>
  <c r="AN33" i="58" s="1"/>
  <c r="J33" i="58" s="1"/>
  <c r="S33" i="58" s="1"/>
  <c r="AO33" i="58" s="1"/>
  <c r="K33" i="58"/>
  <c r="H33" i="58"/>
  <c r="F33" i="58"/>
  <c r="D33" i="58"/>
  <c r="B33" i="58"/>
  <c r="AO32" i="58"/>
  <c r="AD32" i="58"/>
  <c r="AN32" i="58" s="1"/>
  <c r="J32" i="58" s="1"/>
  <c r="S32" i="58" s="1"/>
  <c r="K32" i="58"/>
  <c r="H32" i="58"/>
  <c r="F32" i="58"/>
  <c r="D32" i="58"/>
  <c r="B32" i="58"/>
  <c r="AD31" i="58"/>
  <c r="AN31" i="58" s="1"/>
  <c r="J31" i="58" s="1"/>
  <c r="S31" i="58" s="1"/>
  <c r="AO31" i="58" s="1"/>
  <c r="K31" i="58"/>
  <c r="H31" i="58"/>
  <c r="F31" i="58"/>
  <c r="D31" i="58"/>
  <c r="B31" i="58"/>
  <c r="AD30" i="58"/>
  <c r="AN30" i="58" s="1"/>
  <c r="J30" i="58" s="1"/>
  <c r="S30" i="58" s="1"/>
  <c r="AO30" i="58" s="1"/>
  <c r="K30" i="58"/>
  <c r="H30" i="58"/>
  <c r="F30" i="58"/>
  <c r="D30" i="58"/>
  <c r="B30" i="58"/>
  <c r="AD29" i="58"/>
  <c r="AN29" i="58" s="1"/>
  <c r="J29" i="58" s="1"/>
  <c r="S29" i="58" s="1"/>
  <c r="AO29" i="58" s="1"/>
  <c r="K29" i="58"/>
  <c r="H29" i="58"/>
  <c r="F29" i="58"/>
  <c r="D29" i="58"/>
  <c r="B29" i="58"/>
  <c r="AD28" i="58"/>
  <c r="AN28" i="58" s="1"/>
  <c r="J28" i="58" s="1"/>
  <c r="S28" i="58" s="1"/>
  <c r="AO28" i="58" s="1"/>
  <c r="K28" i="58"/>
  <c r="H28" i="58"/>
  <c r="F28" i="58"/>
  <c r="D28" i="58"/>
  <c r="B28" i="58"/>
  <c r="AD27" i="58"/>
  <c r="AN27" i="58" s="1"/>
  <c r="J27" i="58" s="1"/>
  <c r="S27" i="58" s="1"/>
  <c r="AO27" i="58" s="1"/>
  <c r="K27" i="58"/>
  <c r="H27" i="58"/>
  <c r="F27" i="58"/>
  <c r="D27" i="58"/>
  <c r="B27" i="58"/>
  <c r="AD26" i="58"/>
  <c r="AN26" i="58" s="1"/>
  <c r="J26" i="58" s="1"/>
  <c r="S26" i="58" s="1"/>
  <c r="AO26" i="58" s="1"/>
  <c r="K26" i="58"/>
  <c r="H26" i="58"/>
  <c r="F26" i="58"/>
  <c r="D26" i="58"/>
  <c r="B26" i="58"/>
  <c r="AD25" i="58"/>
  <c r="AN25" i="58" s="1"/>
  <c r="J25" i="58" s="1"/>
  <c r="S25" i="58" s="1"/>
  <c r="AO25" i="58" s="1"/>
  <c r="K25" i="58"/>
  <c r="H25" i="58"/>
  <c r="F25" i="58"/>
  <c r="D25" i="58"/>
  <c r="B25" i="58"/>
  <c r="AD24" i="58"/>
  <c r="AN24" i="58" s="1"/>
  <c r="J24" i="58" s="1"/>
  <c r="S24" i="58" s="1"/>
  <c r="AO24" i="58" s="1"/>
  <c r="K24" i="58"/>
  <c r="H24" i="58"/>
  <c r="F24" i="58"/>
  <c r="D24" i="58"/>
  <c r="B24" i="58"/>
  <c r="AN23" i="58"/>
  <c r="J23" i="58" s="1"/>
  <c r="S23" i="58" s="1"/>
  <c r="AO23" i="58" s="1"/>
  <c r="K23" i="58"/>
  <c r="H23" i="58"/>
  <c r="F23" i="58"/>
  <c r="D23" i="58"/>
  <c r="B23" i="58"/>
  <c r="AN22" i="58"/>
  <c r="J22" i="58" s="1"/>
  <c r="S22" i="58" s="1"/>
  <c r="AO22" i="58" s="1"/>
  <c r="K22" i="58"/>
  <c r="H22" i="58"/>
  <c r="F22" i="58"/>
  <c r="D22" i="58"/>
  <c r="B22" i="58"/>
  <c r="AN21" i="58"/>
  <c r="K21" i="58"/>
  <c r="J21" i="58"/>
  <c r="S21" i="58" s="1"/>
  <c r="AO21" i="58" s="1"/>
  <c r="H21" i="58"/>
  <c r="F21" i="58"/>
  <c r="D21" i="58"/>
  <c r="B21" i="58"/>
  <c r="AN20" i="58"/>
  <c r="K20" i="58"/>
  <c r="J20" i="58"/>
  <c r="S20" i="58" s="1"/>
  <c r="AO20" i="58" s="1"/>
  <c r="H20" i="58"/>
  <c r="F20" i="58"/>
  <c r="D20" i="58"/>
  <c r="B20" i="58"/>
  <c r="AN19" i="58"/>
  <c r="K19" i="58"/>
  <c r="H19" i="58"/>
  <c r="F19" i="58"/>
  <c r="D19" i="58"/>
  <c r="B19" i="58"/>
  <c r="AM15" i="58"/>
  <c r="P15" i="58" s="1"/>
  <c r="R15" i="58" s="1"/>
  <c r="AI15" i="58"/>
  <c r="AJ15" i="58" s="1"/>
  <c r="AF15" i="58" s="1"/>
  <c r="AN15" i="58" s="1"/>
  <c r="M15" i="58"/>
  <c r="N15" i="58" s="1"/>
  <c r="L15" i="58"/>
  <c r="K15" i="58"/>
  <c r="S15" i="58" s="1"/>
  <c r="J15" i="58"/>
  <c r="O15" i="58" s="1"/>
  <c r="I15" i="58"/>
  <c r="H15" i="58"/>
  <c r="G15" i="58"/>
  <c r="F15" i="58"/>
  <c r="E15" i="58"/>
  <c r="D15" i="58"/>
  <c r="C15" i="58"/>
  <c r="B15" i="58"/>
  <c r="AM14" i="58"/>
  <c r="P14" i="58" s="1"/>
  <c r="R14" i="58" s="1"/>
  <c r="AI14" i="58"/>
  <c r="AJ14" i="58" s="1"/>
  <c r="AF14" i="58" s="1"/>
  <c r="AN14" i="58" s="1"/>
  <c r="M14" i="58"/>
  <c r="L14" i="58"/>
  <c r="K14" i="58"/>
  <c r="S14" i="58" s="1"/>
  <c r="J14" i="58"/>
  <c r="I14" i="58"/>
  <c r="H14" i="58"/>
  <c r="G14" i="58"/>
  <c r="F14" i="58"/>
  <c r="E14" i="58"/>
  <c r="D14" i="58"/>
  <c r="C14" i="58"/>
  <c r="B14" i="58"/>
  <c r="AM13" i="58"/>
  <c r="P13" i="58" s="1"/>
  <c r="R13" i="58" s="1"/>
  <c r="AI13" i="58"/>
  <c r="AJ13" i="58" s="1"/>
  <c r="AF13" i="58" s="1"/>
  <c r="M13" i="58"/>
  <c r="L13" i="58"/>
  <c r="N13" i="58" s="1"/>
  <c r="K13" i="58"/>
  <c r="J13" i="58"/>
  <c r="I13" i="58"/>
  <c r="H13" i="58"/>
  <c r="G13" i="58"/>
  <c r="F13" i="58"/>
  <c r="E13" i="58"/>
  <c r="D13" i="58"/>
  <c r="C13" i="58"/>
  <c r="B13" i="58"/>
  <c r="AM12" i="58"/>
  <c r="P12" i="58" s="1"/>
  <c r="R12" i="58" s="1"/>
  <c r="AI12" i="58"/>
  <c r="AJ12" i="58" s="1"/>
  <c r="AF12" i="58" s="1"/>
  <c r="AN12" i="58" s="1"/>
  <c r="M12" i="58"/>
  <c r="L12" i="58"/>
  <c r="N12" i="58" s="1"/>
  <c r="K12" i="58"/>
  <c r="J12" i="58"/>
  <c r="I12" i="58"/>
  <c r="H12" i="58"/>
  <c r="G12" i="58"/>
  <c r="F12" i="58"/>
  <c r="E12" i="58"/>
  <c r="D12" i="58"/>
  <c r="C12" i="58"/>
  <c r="B12" i="58"/>
  <c r="AM11" i="58"/>
  <c r="P11" i="58" s="1"/>
  <c r="R11" i="58" s="1"/>
  <c r="AI11" i="58"/>
  <c r="AJ11" i="58" s="1"/>
  <c r="AF11" i="58" s="1"/>
  <c r="M11" i="58"/>
  <c r="L11" i="58"/>
  <c r="N11" i="58" s="1"/>
  <c r="K11" i="58"/>
  <c r="J11" i="58"/>
  <c r="I11" i="58"/>
  <c r="H11" i="58"/>
  <c r="G11" i="58"/>
  <c r="F11" i="58"/>
  <c r="E11" i="58"/>
  <c r="D11" i="58"/>
  <c r="C11" i="58"/>
  <c r="B11" i="58"/>
  <c r="AG9" i="58"/>
  <c r="H7" i="58"/>
  <c r="C7" i="58"/>
  <c r="H6" i="58"/>
  <c r="C6" i="58"/>
  <c r="H5" i="58"/>
  <c r="C5" i="58"/>
  <c r="H4" i="58"/>
  <c r="C4" i="58"/>
  <c r="H3" i="58"/>
  <c r="C3" i="58"/>
  <c r="H2" i="58"/>
  <c r="C2" i="58"/>
  <c r="A1" i="58"/>
  <c r="AN75" i="57"/>
  <c r="S68" i="57"/>
  <c r="S67" i="57"/>
  <c r="AD66" i="57"/>
  <c r="AN66" i="57" s="1"/>
  <c r="S66" i="57"/>
  <c r="AN65" i="57"/>
  <c r="J65" i="57" s="1"/>
  <c r="S65" i="57" s="1"/>
  <c r="N62" i="57"/>
  <c r="L62" i="57"/>
  <c r="AN61" i="57"/>
  <c r="K61" i="57"/>
  <c r="J61" i="57"/>
  <c r="S61" i="57" s="1"/>
  <c r="AO61" i="57" s="1"/>
  <c r="H61" i="57"/>
  <c r="F61" i="57"/>
  <c r="D61" i="57"/>
  <c r="B61" i="57"/>
  <c r="AN60" i="57"/>
  <c r="K60" i="57"/>
  <c r="J60" i="57"/>
  <c r="S60" i="57" s="1"/>
  <c r="AO60" i="57" s="1"/>
  <c r="H60" i="57"/>
  <c r="F60" i="57"/>
  <c r="D60" i="57"/>
  <c r="B60" i="57"/>
  <c r="AN59" i="57"/>
  <c r="J59" i="57" s="1"/>
  <c r="S59" i="57" s="1"/>
  <c r="AO59" i="57" s="1"/>
  <c r="K59" i="57"/>
  <c r="H59" i="57"/>
  <c r="F59" i="57"/>
  <c r="D59" i="57"/>
  <c r="B59" i="57"/>
  <c r="AN58" i="57"/>
  <c r="J58" i="57" s="1"/>
  <c r="S58" i="57" s="1"/>
  <c r="AO58" i="57" s="1"/>
  <c r="K58" i="57"/>
  <c r="H58" i="57"/>
  <c r="F58" i="57"/>
  <c r="D58" i="57"/>
  <c r="B58" i="57"/>
  <c r="AN57" i="57"/>
  <c r="J57" i="57" s="1"/>
  <c r="S57" i="57" s="1"/>
  <c r="AO57" i="57" s="1"/>
  <c r="K57" i="57"/>
  <c r="H57" i="57"/>
  <c r="F57" i="57"/>
  <c r="D57" i="57"/>
  <c r="B57" i="57"/>
  <c r="AN56" i="57"/>
  <c r="J56" i="57" s="1"/>
  <c r="S56" i="57" s="1"/>
  <c r="AO56" i="57" s="1"/>
  <c r="K56" i="57"/>
  <c r="H56" i="57"/>
  <c r="F56" i="57"/>
  <c r="D56" i="57"/>
  <c r="B56" i="57"/>
  <c r="AN55" i="57"/>
  <c r="J55" i="57" s="1"/>
  <c r="S55" i="57" s="1"/>
  <c r="AO55" i="57" s="1"/>
  <c r="K55" i="57"/>
  <c r="H55" i="57"/>
  <c r="F55" i="57"/>
  <c r="D55" i="57"/>
  <c r="B55" i="57"/>
  <c r="AN54" i="57"/>
  <c r="K54" i="57"/>
  <c r="H54" i="57"/>
  <c r="F54" i="57"/>
  <c r="D54" i="57"/>
  <c r="B54" i="57"/>
  <c r="AN50" i="57"/>
  <c r="J50" i="57" s="1"/>
  <c r="S50" i="57" s="1"/>
  <c r="AO50" i="57" s="1"/>
  <c r="K50" i="57"/>
  <c r="H50" i="57"/>
  <c r="F50" i="57"/>
  <c r="D50" i="57"/>
  <c r="B50" i="57"/>
  <c r="AN49" i="57"/>
  <c r="S49" i="57"/>
  <c r="AO49" i="57" s="1"/>
  <c r="K49" i="57"/>
  <c r="J49" i="57"/>
  <c r="H49" i="57"/>
  <c r="F49" i="57"/>
  <c r="D49" i="57"/>
  <c r="B49" i="57"/>
  <c r="AN48" i="57"/>
  <c r="J48" i="57" s="1"/>
  <c r="S48" i="57" s="1"/>
  <c r="AO48" i="57" s="1"/>
  <c r="K48" i="57"/>
  <c r="H48" i="57"/>
  <c r="F48" i="57"/>
  <c r="D48" i="57"/>
  <c r="B48" i="57"/>
  <c r="AN47" i="57"/>
  <c r="J47" i="57" s="1"/>
  <c r="S47" i="57" s="1"/>
  <c r="AO47" i="57" s="1"/>
  <c r="K47" i="57"/>
  <c r="H47" i="57"/>
  <c r="F47" i="57"/>
  <c r="D47" i="57"/>
  <c r="B47" i="57"/>
  <c r="AN46" i="57"/>
  <c r="K46" i="57"/>
  <c r="J46" i="57"/>
  <c r="S46" i="57" s="1"/>
  <c r="AO46" i="57" s="1"/>
  <c r="H46" i="57"/>
  <c r="F46" i="57"/>
  <c r="D46" i="57"/>
  <c r="B46" i="57"/>
  <c r="AN45" i="57"/>
  <c r="J45" i="57" s="1"/>
  <c r="S45" i="57" s="1"/>
  <c r="AO45" i="57" s="1"/>
  <c r="AH45" i="57"/>
  <c r="K45" i="57"/>
  <c r="H45" i="57"/>
  <c r="F45" i="57"/>
  <c r="D45" i="57"/>
  <c r="B45" i="57"/>
  <c r="AH44" i="57"/>
  <c r="AN44" i="57" s="1"/>
  <c r="J44" i="57" s="1"/>
  <c r="S44" i="57" s="1"/>
  <c r="AO44" i="57" s="1"/>
  <c r="K44" i="57"/>
  <c r="H44" i="57"/>
  <c r="F44" i="57"/>
  <c r="D44" i="57"/>
  <c r="B44" i="57"/>
  <c r="AH43" i="57"/>
  <c r="AN43" i="57" s="1"/>
  <c r="K43" i="57"/>
  <c r="H43" i="57"/>
  <c r="F43" i="57"/>
  <c r="D43" i="57"/>
  <c r="B43" i="57"/>
  <c r="AD39" i="57"/>
  <c r="AN39" i="57" s="1"/>
  <c r="J39" i="57" s="1"/>
  <c r="S39" i="57" s="1"/>
  <c r="AO39" i="57" s="1"/>
  <c r="K39" i="57"/>
  <c r="H39" i="57"/>
  <c r="F39" i="57"/>
  <c r="D39" i="57"/>
  <c r="B39" i="57"/>
  <c r="AN38" i="57"/>
  <c r="J38" i="57" s="1"/>
  <c r="S38" i="57" s="1"/>
  <c r="AO38" i="57" s="1"/>
  <c r="AD38" i="57"/>
  <c r="K38" i="57"/>
  <c r="H38" i="57"/>
  <c r="F38" i="57"/>
  <c r="D38" i="57"/>
  <c r="B38" i="57"/>
  <c r="AN37" i="57"/>
  <c r="J37" i="57" s="1"/>
  <c r="S37" i="57" s="1"/>
  <c r="AO37" i="57" s="1"/>
  <c r="K37" i="57"/>
  <c r="H37" i="57"/>
  <c r="F37" i="57"/>
  <c r="D37" i="57"/>
  <c r="B37" i="57"/>
  <c r="AD36" i="57"/>
  <c r="AN36" i="57" s="1"/>
  <c r="J36" i="57" s="1"/>
  <c r="S36" i="57" s="1"/>
  <c r="AO36" i="57" s="1"/>
  <c r="K36" i="57"/>
  <c r="H36" i="57"/>
  <c r="F36" i="57"/>
  <c r="D36" i="57"/>
  <c r="B36" i="57"/>
  <c r="AN35" i="57"/>
  <c r="J35" i="57" s="1"/>
  <c r="S35" i="57" s="1"/>
  <c r="AO35" i="57" s="1"/>
  <c r="K35" i="57"/>
  <c r="H35" i="57"/>
  <c r="F35" i="57"/>
  <c r="D35" i="57"/>
  <c r="B35" i="57"/>
  <c r="AN34" i="57"/>
  <c r="J34" i="57" s="1"/>
  <c r="S34" i="57" s="1"/>
  <c r="AO34" i="57" s="1"/>
  <c r="K34" i="57"/>
  <c r="H34" i="57"/>
  <c r="F34" i="57"/>
  <c r="D34" i="57"/>
  <c r="B34" i="57"/>
  <c r="AD33" i="57"/>
  <c r="AN33" i="57" s="1"/>
  <c r="J33" i="57" s="1"/>
  <c r="S33" i="57" s="1"/>
  <c r="AO33" i="57" s="1"/>
  <c r="K33" i="57"/>
  <c r="H33" i="57"/>
  <c r="F33" i="57"/>
  <c r="D33" i="57"/>
  <c r="B33" i="57"/>
  <c r="AD32" i="57"/>
  <c r="AN32" i="57" s="1"/>
  <c r="J32" i="57" s="1"/>
  <c r="S32" i="57" s="1"/>
  <c r="AO32" i="57" s="1"/>
  <c r="K32" i="57"/>
  <c r="H32" i="57"/>
  <c r="F32" i="57"/>
  <c r="D32" i="57"/>
  <c r="B32" i="57"/>
  <c r="AD31" i="57"/>
  <c r="AN31" i="57" s="1"/>
  <c r="J31" i="57" s="1"/>
  <c r="S31" i="57" s="1"/>
  <c r="AO31" i="57" s="1"/>
  <c r="K31" i="57"/>
  <c r="H31" i="57"/>
  <c r="F31" i="57"/>
  <c r="D31" i="57"/>
  <c r="B31" i="57"/>
  <c r="AD30" i="57"/>
  <c r="AN30" i="57" s="1"/>
  <c r="J30" i="57" s="1"/>
  <c r="S30" i="57" s="1"/>
  <c r="AO30" i="57" s="1"/>
  <c r="K30" i="57"/>
  <c r="H30" i="57"/>
  <c r="F30" i="57"/>
  <c r="D30" i="57"/>
  <c r="B30" i="57"/>
  <c r="AD29" i="57"/>
  <c r="AN29" i="57" s="1"/>
  <c r="J29" i="57" s="1"/>
  <c r="S29" i="57" s="1"/>
  <c r="AO29" i="57" s="1"/>
  <c r="K29" i="57"/>
  <c r="H29" i="57"/>
  <c r="F29" i="57"/>
  <c r="D29" i="57"/>
  <c r="B29" i="57"/>
  <c r="AD28" i="57"/>
  <c r="AN28" i="57" s="1"/>
  <c r="J28" i="57" s="1"/>
  <c r="S28" i="57" s="1"/>
  <c r="AO28" i="57" s="1"/>
  <c r="K28" i="57"/>
  <c r="H28" i="57"/>
  <c r="F28" i="57"/>
  <c r="D28" i="57"/>
  <c r="B28" i="57"/>
  <c r="AD27" i="57"/>
  <c r="AN27" i="57" s="1"/>
  <c r="J27" i="57" s="1"/>
  <c r="S27" i="57" s="1"/>
  <c r="AO27" i="57" s="1"/>
  <c r="K27" i="57"/>
  <c r="H27" i="57"/>
  <c r="F27" i="57"/>
  <c r="D27" i="57"/>
  <c r="B27" i="57"/>
  <c r="AD26" i="57"/>
  <c r="AN26" i="57" s="1"/>
  <c r="J26" i="57" s="1"/>
  <c r="S26" i="57" s="1"/>
  <c r="AO26" i="57" s="1"/>
  <c r="K26" i="57"/>
  <c r="H26" i="57"/>
  <c r="F26" i="57"/>
  <c r="D26" i="57"/>
  <c r="B26" i="57"/>
  <c r="AD25" i="57"/>
  <c r="AN25" i="57" s="1"/>
  <c r="J25" i="57" s="1"/>
  <c r="S25" i="57" s="1"/>
  <c r="AO25" i="57" s="1"/>
  <c r="K25" i="57"/>
  <c r="H25" i="57"/>
  <c r="F25" i="57"/>
  <c r="D25" i="57"/>
  <c r="B25" i="57"/>
  <c r="AD24" i="57"/>
  <c r="AN24" i="57" s="1"/>
  <c r="J24" i="57" s="1"/>
  <c r="S24" i="57" s="1"/>
  <c r="AO24" i="57" s="1"/>
  <c r="K24" i="57"/>
  <c r="H24" i="57"/>
  <c r="F24" i="57"/>
  <c r="D24" i="57"/>
  <c r="B24" i="57"/>
  <c r="AN23" i="57"/>
  <c r="J23" i="57" s="1"/>
  <c r="S23" i="57" s="1"/>
  <c r="AO23" i="57" s="1"/>
  <c r="K23" i="57"/>
  <c r="H23" i="57"/>
  <c r="F23" i="57"/>
  <c r="D23" i="57"/>
  <c r="B23" i="57"/>
  <c r="AN22" i="57"/>
  <c r="J22" i="57" s="1"/>
  <c r="S22" i="57" s="1"/>
  <c r="AO22" i="57" s="1"/>
  <c r="K22" i="57"/>
  <c r="H22" i="57"/>
  <c r="F22" i="57"/>
  <c r="D22" i="57"/>
  <c r="B22" i="57"/>
  <c r="AN21" i="57"/>
  <c r="J21" i="57" s="1"/>
  <c r="S21" i="57" s="1"/>
  <c r="AO21" i="57" s="1"/>
  <c r="K21" i="57"/>
  <c r="H21" i="57"/>
  <c r="F21" i="57"/>
  <c r="D21" i="57"/>
  <c r="B21" i="57"/>
  <c r="AN20" i="57"/>
  <c r="K20" i="57"/>
  <c r="J20" i="57"/>
  <c r="S20" i="57" s="1"/>
  <c r="AO20" i="57" s="1"/>
  <c r="H20" i="57"/>
  <c r="F20" i="57"/>
  <c r="D20" i="57"/>
  <c r="B20" i="57"/>
  <c r="AN19" i="57"/>
  <c r="J19" i="57" s="1"/>
  <c r="S19" i="57" s="1"/>
  <c r="K19" i="57"/>
  <c r="H19" i="57"/>
  <c r="F19" i="57"/>
  <c r="D19" i="57"/>
  <c r="B19" i="57"/>
  <c r="AM15" i="57"/>
  <c r="P15" i="57" s="1"/>
  <c r="R15" i="57" s="1"/>
  <c r="S15" i="57" s="1"/>
  <c r="AJ15" i="57"/>
  <c r="AF15" i="57" s="1"/>
  <c r="AN15" i="57" s="1"/>
  <c r="AI15" i="57"/>
  <c r="M15" i="57"/>
  <c r="L15" i="57"/>
  <c r="N15" i="57" s="1"/>
  <c r="K15" i="57"/>
  <c r="J15" i="57"/>
  <c r="I15" i="57"/>
  <c r="H15" i="57"/>
  <c r="G15" i="57"/>
  <c r="F15" i="57"/>
  <c r="E15" i="57"/>
  <c r="D15" i="57"/>
  <c r="C15" i="57"/>
  <c r="B15" i="57"/>
  <c r="AM14" i="57"/>
  <c r="AJ14" i="57"/>
  <c r="AF14" i="57" s="1"/>
  <c r="AN14" i="57" s="1"/>
  <c r="AI14" i="57"/>
  <c r="P14" i="57"/>
  <c r="R14" i="57" s="1"/>
  <c r="S14" i="57" s="1"/>
  <c r="M14" i="57"/>
  <c r="L14" i="57"/>
  <c r="K14" i="57"/>
  <c r="J14" i="57"/>
  <c r="I14" i="57"/>
  <c r="H14" i="57"/>
  <c r="G14" i="57"/>
  <c r="F14" i="57"/>
  <c r="E14" i="57"/>
  <c r="D14" i="57"/>
  <c r="C14" i="57"/>
  <c r="B14" i="57"/>
  <c r="AM13" i="57"/>
  <c r="P13" i="57" s="1"/>
  <c r="R13" i="57" s="1"/>
  <c r="AI13" i="57"/>
  <c r="AJ13" i="57" s="1"/>
  <c r="AF13" i="57" s="1"/>
  <c r="M13" i="57"/>
  <c r="L13" i="57"/>
  <c r="N13" i="57" s="1"/>
  <c r="K13" i="57"/>
  <c r="J13" i="57"/>
  <c r="I13" i="57"/>
  <c r="H13" i="57"/>
  <c r="G13" i="57"/>
  <c r="F13" i="57"/>
  <c r="E13" i="57"/>
  <c r="D13" i="57"/>
  <c r="C13" i="57"/>
  <c r="B13" i="57"/>
  <c r="AM12" i="57"/>
  <c r="P12" i="57" s="1"/>
  <c r="R12" i="57" s="1"/>
  <c r="AI12" i="57"/>
  <c r="AJ12" i="57" s="1"/>
  <c r="AF12" i="57" s="1"/>
  <c r="AN12" i="57" s="1"/>
  <c r="N12" i="57"/>
  <c r="M12" i="57"/>
  <c r="L12" i="57"/>
  <c r="K12" i="57"/>
  <c r="S12" i="57" s="1"/>
  <c r="J12" i="57"/>
  <c r="I12" i="57"/>
  <c r="H12" i="57"/>
  <c r="G12" i="57"/>
  <c r="F12" i="57"/>
  <c r="E12" i="57"/>
  <c r="D12" i="57"/>
  <c r="C12" i="57"/>
  <c r="B12" i="57"/>
  <c r="AM11" i="57"/>
  <c r="P11" i="57" s="1"/>
  <c r="R11" i="57" s="1"/>
  <c r="AI11" i="57"/>
  <c r="AJ11" i="57" s="1"/>
  <c r="N11" i="57"/>
  <c r="M11" i="57"/>
  <c r="L11" i="57"/>
  <c r="K11" i="57"/>
  <c r="J11" i="57"/>
  <c r="I11" i="57"/>
  <c r="H11" i="57"/>
  <c r="G11" i="57"/>
  <c r="F11" i="57"/>
  <c r="E11" i="57"/>
  <c r="D11" i="57"/>
  <c r="C11" i="57"/>
  <c r="B11" i="57"/>
  <c r="AG9" i="57"/>
  <c r="H7" i="57"/>
  <c r="C7" i="57"/>
  <c r="H6" i="57"/>
  <c r="C6" i="57"/>
  <c r="H5" i="57"/>
  <c r="C5" i="57"/>
  <c r="H4" i="57"/>
  <c r="C4" i="57"/>
  <c r="H3" i="57"/>
  <c r="C3" i="57"/>
  <c r="H2" i="57"/>
  <c r="C2" i="57"/>
  <c r="A1" i="57"/>
  <c r="AN75" i="56"/>
  <c r="S68" i="56"/>
  <c r="S67" i="56"/>
  <c r="AD66" i="56"/>
  <c r="AN66" i="56" s="1"/>
  <c r="S66" i="56"/>
  <c r="AN65" i="56"/>
  <c r="J65" i="56" s="1"/>
  <c r="S65" i="56" s="1"/>
  <c r="N62" i="56"/>
  <c r="L62" i="56"/>
  <c r="AN61" i="56"/>
  <c r="K61" i="56"/>
  <c r="J61" i="56"/>
  <c r="S61" i="56" s="1"/>
  <c r="AO61" i="56" s="1"/>
  <c r="H61" i="56"/>
  <c r="F61" i="56"/>
  <c r="D61" i="56"/>
  <c r="B61" i="56"/>
  <c r="AN60" i="56"/>
  <c r="K60" i="56"/>
  <c r="J60" i="56"/>
  <c r="S60" i="56" s="1"/>
  <c r="AO60" i="56" s="1"/>
  <c r="H60" i="56"/>
  <c r="F60" i="56"/>
  <c r="D60" i="56"/>
  <c r="B60" i="56"/>
  <c r="AN59" i="56"/>
  <c r="J59" i="56" s="1"/>
  <c r="S59" i="56" s="1"/>
  <c r="AO59" i="56" s="1"/>
  <c r="K59" i="56"/>
  <c r="H59" i="56"/>
  <c r="F59" i="56"/>
  <c r="D59" i="56"/>
  <c r="B59" i="56"/>
  <c r="AN58" i="56"/>
  <c r="J58" i="56" s="1"/>
  <c r="S58" i="56" s="1"/>
  <c r="AO58" i="56" s="1"/>
  <c r="K58" i="56"/>
  <c r="H58" i="56"/>
  <c r="F58" i="56"/>
  <c r="D58" i="56"/>
  <c r="B58" i="56"/>
  <c r="AN57" i="56"/>
  <c r="J57" i="56" s="1"/>
  <c r="S57" i="56" s="1"/>
  <c r="AO57" i="56" s="1"/>
  <c r="K57" i="56"/>
  <c r="H57" i="56"/>
  <c r="F57" i="56"/>
  <c r="D57" i="56"/>
  <c r="B57" i="56"/>
  <c r="AN56" i="56"/>
  <c r="J56" i="56" s="1"/>
  <c r="S56" i="56" s="1"/>
  <c r="AO56" i="56" s="1"/>
  <c r="K56" i="56"/>
  <c r="H56" i="56"/>
  <c r="F56" i="56"/>
  <c r="D56" i="56"/>
  <c r="B56" i="56"/>
  <c r="AN55" i="56"/>
  <c r="J55" i="56" s="1"/>
  <c r="S55" i="56" s="1"/>
  <c r="AO55" i="56" s="1"/>
  <c r="K55" i="56"/>
  <c r="H55" i="56"/>
  <c r="F55" i="56"/>
  <c r="D55" i="56"/>
  <c r="B55" i="56"/>
  <c r="AN54" i="56"/>
  <c r="K54" i="56"/>
  <c r="H54" i="56"/>
  <c r="F54" i="56"/>
  <c r="D54" i="56"/>
  <c r="B54" i="56"/>
  <c r="AN50" i="56"/>
  <c r="J50" i="56" s="1"/>
  <c r="S50" i="56" s="1"/>
  <c r="AO50" i="56" s="1"/>
  <c r="K50" i="56"/>
  <c r="H50" i="56"/>
  <c r="F50" i="56"/>
  <c r="D50" i="56"/>
  <c r="B50" i="56"/>
  <c r="AN49" i="56"/>
  <c r="S49" i="56"/>
  <c r="AO49" i="56" s="1"/>
  <c r="K49" i="56"/>
  <c r="J49" i="56"/>
  <c r="H49" i="56"/>
  <c r="F49" i="56"/>
  <c r="D49" i="56"/>
  <c r="B49" i="56"/>
  <c r="AN48" i="56"/>
  <c r="J48" i="56" s="1"/>
  <c r="S48" i="56" s="1"/>
  <c r="AO48" i="56" s="1"/>
  <c r="K48" i="56"/>
  <c r="H48" i="56"/>
  <c r="F48" i="56"/>
  <c r="D48" i="56"/>
  <c r="B48" i="56"/>
  <c r="AN47" i="56"/>
  <c r="J47" i="56" s="1"/>
  <c r="S47" i="56" s="1"/>
  <c r="AO47" i="56" s="1"/>
  <c r="K47" i="56"/>
  <c r="H47" i="56"/>
  <c r="F47" i="56"/>
  <c r="D47" i="56"/>
  <c r="B47" i="56"/>
  <c r="AN46" i="56"/>
  <c r="K46" i="56"/>
  <c r="J46" i="56"/>
  <c r="S46" i="56" s="1"/>
  <c r="AO46" i="56" s="1"/>
  <c r="H46" i="56"/>
  <c r="F46" i="56"/>
  <c r="D46" i="56"/>
  <c r="B46" i="56"/>
  <c r="AN45" i="56"/>
  <c r="J45" i="56" s="1"/>
  <c r="S45" i="56" s="1"/>
  <c r="AO45" i="56" s="1"/>
  <c r="AH45" i="56"/>
  <c r="K45" i="56"/>
  <c r="H45" i="56"/>
  <c r="F45" i="56"/>
  <c r="D45" i="56"/>
  <c r="B45" i="56"/>
  <c r="AH44" i="56"/>
  <c r="AN44" i="56" s="1"/>
  <c r="J44" i="56" s="1"/>
  <c r="S44" i="56" s="1"/>
  <c r="AO44" i="56" s="1"/>
  <c r="K44" i="56"/>
  <c r="H44" i="56"/>
  <c r="F44" i="56"/>
  <c r="D44" i="56"/>
  <c r="B44" i="56"/>
  <c r="AH43" i="56"/>
  <c r="AN43" i="56" s="1"/>
  <c r="K43" i="56"/>
  <c r="H43" i="56"/>
  <c r="F43" i="56"/>
  <c r="D43" i="56"/>
  <c r="B43" i="56"/>
  <c r="AD39" i="56"/>
  <c r="AN39" i="56" s="1"/>
  <c r="J39" i="56" s="1"/>
  <c r="S39" i="56" s="1"/>
  <c r="AO39" i="56" s="1"/>
  <c r="K39" i="56"/>
  <c r="H39" i="56"/>
  <c r="F39" i="56"/>
  <c r="D39" i="56"/>
  <c r="B39" i="56"/>
  <c r="AN38" i="56"/>
  <c r="J38" i="56" s="1"/>
  <c r="S38" i="56" s="1"/>
  <c r="AO38" i="56" s="1"/>
  <c r="AD38" i="56"/>
  <c r="K38" i="56"/>
  <c r="H38" i="56"/>
  <c r="F38" i="56"/>
  <c r="D38" i="56"/>
  <c r="B38" i="56"/>
  <c r="AN37" i="56"/>
  <c r="J37" i="56" s="1"/>
  <c r="S37" i="56" s="1"/>
  <c r="AO37" i="56" s="1"/>
  <c r="K37" i="56"/>
  <c r="H37" i="56"/>
  <c r="F37" i="56"/>
  <c r="D37" i="56"/>
  <c r="B37" i="56"/>
  <c r="AD36" i="56"/>
  <c r="AN36" i="56" s="1"/>
  <c r="J36" i="56" s="1"/>
  <c r="S36" i="56" s="1"/>
  <c r="AO36" i="56" s="1"/>
  <c r="K36" i="56"/>
  <c r="H36" i="56"/>
  <c r="F36" i="56"/>
  <c r="D36" i="56"/>
  <c r="B36" i="56"/>
  <c r="AN35" i="56"/>
  <c r="J35" i="56" s="1"/>
  <c r="S35" i="56" s="1"/>
  <c r="AO35" i="56" s="1"/>
  <c r="K35" i="56"/>
  <c r="H35" i="56"/>
  <c r="F35" i="56"/>
  <c r="D35" i="56"/>
  <c r="B35" i="56"/>
  <c r="AN34" i="56"/>
  <c r="J34" i="56" s="1"/>
  <c r="S34" i="56" s="1"/>
  <c r="AO34" i="56" s="1"/>
  <c r="K34" i="56"/>
  <c r="H34" i="56"/>
  <c r="F34" i="56"/>
  <c r="D34" i="56"/>
  <c r="B34" i="56"/>
  <c r="AD33" i="56"/>
  <c r="AN33" i="56" s="1"/>
  <c r="J33" i="56" s="1"/>
  <c r="S33" i="56" s="1"/>
  <c r="AO33" i="56" s="1"/>
  <c r="K33" i="56"/>
  <c r="H33" i="56"/>
  <c r="F33" i="56"/>
  <c r="D33" i="56"/>
  <c r="B33" i="56"/>
  <c r="AD32" i="56"/>
  <c r="AN32" i="56" s="1"/>
  <c r="J32" i="56" s="1"/>
  <c r="S32" i="56" s="1"/>
  <c r="AO32" i="56" s="1"/>
  <c r="K32" i="56"/>
  <c r="H32" i="56"/>
  <c r="F32" i="56"/>
  <c r="D32" i="56"/>
  <c r="B32" i="56"/>
  <c r="AD31" i="56"/>
  <c r="AN31" i="56" s="1"/>
  <c r="J31" i="56" s="1"/>
  <c r="S31" i="56" s="1"/>
  <c r="AO31" i="56" s="1"/>
  <c r="K31" i="56"/>
  <c r="H31" i="56"/>
  <c r="F31" i="56"/>
  <c r="D31" i="56"/>
  <c r="B31" i="56"/>
  <c r="AD30" i="56"/>
  <c r="AN30" i="56" s="1"/>
  <c r="J30" i="56" s="1"/>
  <c r="S30" i="56" s="1"/>
  <c r="AO30" i="56" s="1"/>
  <c r="K30" i="56"/>
  <c r="H30" i="56"/>
  <c r="F30" i="56"/>
  <c r="D30" i="56"/>
  <c r="B30" i="56"/>
  <c r="AD29" i="56"/>
  <c r="AN29" i="56" s="1"/>
  <c r="J29" i="56" s="1"/>
  <c r="S29" i="56" s="1"/>
  <c r="AO29" i="56" s="1"/>
  <c r="K29" i="56"/>
  <c r="H29" i="56"/>
  <c r="F29" i="56"/>
  <c r="D29" i="56"/>
  <c r="B29" i="56"/>
  <c r="AD28" i="56"/>
  <c r="AN28" i="56" s="1"/>
  <c r="J28" i="56" s="1"/>
  <c r="S28" i="56" s="1"/>
  <c r="AO28" i="56" s="1"/>
  <c r="K28" i="56"/>
  <c r="H28" i="56"/>
  <c r="F28" i="56"/>
  <c r="D28" i="56"/>
  <c r="B28" i="56"/>
  <c r="AD27" i="56"/>
  <c r="AN27" i="56" s="1"/>
  <c r="J27" i="56" s="1"/>
  <c r="S27" i="56" s="1"/>
  <c r="AO27" i="56" s="1"/>
  <c r="K27" i="56"/>
  <c r="H27" i="56"/>
  <c r="F27" i="56"/>
  <c r="D27" i="56"/>
  <c r="B27" i="56"/>
  <c r="AD26" i="56"/>
  <c r="AN26" i="56" s="1"/>
  <c r="J26" i="56" s="1"/>
  <c r="S26" i="56" s="1"/>
  <c r="AO26" i="56" s="1"/>
  <c r="K26" i="56"/>
  <c r="H26" i="56"/>
  <c r="F26" i="56"/>
  <c r="D26" i="56"/>
  <c r="B26" i="56"/>
  <c r="AD25" i="56"/>
  <c r="AN25" i="56" s="1"/>
  <c r="J25" i="56" s="1"/>
  <c r="S25" i="56" s="1"/>
  <c r="AO25" i="56" s="1"/>
  <c r="K25" i="56"/>
  <c r="H25" i="56"/>
  <c r="F25" i="56"/>
  <c r="D25" i="56"/>
  <c r="B25" i="56"/>
  <c r="AD24" i="56"/>
  <c r="AN24" i="56" s="1"/>
  <c r="J24" i="56" s="1"/>
  <c r="S24" i="56" s="1"/>
  <c r="AO24" i="56" s="1"/>
  <c r="K24" i="56"/>
  <c r="H24" i="56"/>
  <c r="F24" i="56"/>
  <c r="D24" i="56"/>
  <c r="B24" i="56"/>
  <c r="AN23" i="56"/>
  <c r="J23" i="56" s="1"/>
  <c r="S23" i="56" s="1"/>
  <c r="AO23" i="56" s="1"/>
  <c r="K23" i="56"/>
  <c r="H23" i="56"/>
  <c r="F23" i="56"/>
  <c r="D23" i="56"/>
  <c r="B23" i="56"/>
  <c r="AN22" i="56"/>
  <c r="J22" i="56" s="1"/>
  <c r="S22" i="56" s="1"/>
  <c r="AO22" i="56" s="1"/>
  <c r="K22" i="56"/>
  <c r="H22" i="56"/>
  <c r="F22" i="56"/>
  <c r="D22" i="56"/>
  <c r="B22" i="56"/>
  <c r="AN21" i="56"/>
  <c r="K21" i="56"/>
  <c r="J21" i="56"/>
  <c r="S21" i="56" s="1"/>
  <c r="AO21" i="56" s="1"/>
  <c r="H21" i="56"/>
  <c r="F21" i="56"/>
  <c r="D21" i="56"/>
  <c r="B21" i="56"/>
  <c r="AN20" i="56"/>
  <c r="K20" i="56"/>
  <c r="J20" i="56"/>
  <c r="S20" i="56" s="1"/>
  <c r="AO20" i="56" s="1"/>
  <c r="H20" i="56"/>
  <c r="F20" i="56"/>
  <c r="D20" i="56"/>
  <c r="B20" i="56"/>
  <c r="AN19" i="56"/>
  <c r="J19" i="56" s="1"/>
  <c r="S19" i="56" s="1"/>
  <c r="K19" i="56"/>
  <c r="H19" i="56"/>
  <c r="F19" i="56"/>
  <c r="D19" i="56"/>
  <c r="B19" i="56"/>
  <c r="AM15" i="56"/>
  <c r="P15" i="56" s="1"/>
  <c r="R15" i="56" s="1"/>
  <c r="AJ15" i="56"/>
  <c r="AF15" i="56" s="1"/>
  <c r="AN15" i="56" s="1"/>
  <c r="AI15" i="56"/>
  <c r="N15" i="56"/>
  <c r="M15" i="56"/>
  <c r="L15" i="56"/>
  <c r="K15" i="56"/>
  <c r="S15" i="56" s="1"/>
  <c r="J15" i="56"/>
  <c r="O15" i="56" s="1"/>
  <c r="I15" i="56"/>
  <c r="H15" i="56"/>
  <c r="G15" i="56"/>
  <c r="F15" i="56"/>
  <c r="E15" i="56"/>
  <c r="D15" i="56"/>
  <c r="C15" i="56"/>
  <c r="B15" i="56"/>
  <c r="AM14" i="56"/>
  <c r="P14" i="56" s="1"/>
  <c r="R14" i="56" s="1"/>
  <c r="AJ14" i="56"/>
  <c r="AF14" i="56" s="1"/>
  <c r="AN14" i="56" s="1"/>
  <c r="AI14" i="56"/>
  <c r="M14" i="56"/>
  <c r="N14" i="56" s="1"/>
  <c r="L14" i="56"/>
  <c r="K14" i="56"/>
  <c r="J14" i="56"/>
  <c r="I14" i="56"/>
  <c r="H14" i="56"/>
  <c r="G14" i="56"/>
  <c r="F14" i="56"/>
  <c r="E14" i="56"/>
  <c r="D14" i="56"/>
  <c r="C14" i="56"/>
  <c r="B14" i="56"/>
  <c r="AM13" i="56"/>
  <c r="P13" i="56" s="1"/>
  <c r="R13" i="56" s="1"/>
  <c r="AI13" i="56"/>
  <c r="AJ13" i="56" s="1"/>
  <c r="AF13" i="56" s="1"/>
  <c r="M13" i="56"/>
  <c r="L13" i="56"/>
  <c r="N13" i="56" s="1"/>
  <c r="K13" i="56"/>
  <c r="J13" i="56"/>
  <c r="I13" i="56"/>
  <c r="H13" i="56"/>
  <c r="G13" i="56"/>
  <c r="F13" i="56"/>
  <c r="E13" i="56"/>
  <c r="D13" i="56"/>
  <c r="C13" i="56"/>
  <c r="B13" i="56"/>
  <c r="AM12" i="56"/>
  <c r="AI12" i="56"/>
  <c r="AJ12" i="56" s="1"/>
  <c r="AF12" i="56" s="1"/>
  <c r="AN12" i="56" s="1"/>
  <c r="P12" i="56"/>
  <c r="R12" i="56" s="1"/>
  <c r="M12" i="56"/>
  <c r="L12" i="56"/>
  <c r="K12" i="56"/>
  <c r="J12" i="56"/>
  <c r="I12" i="56"/>
  <c r="H12" i="56"/>
  <c r="G12" i="56"/>
  <c r="F12" i="56"/>
  <c r="E12" i="56"/>
  <c r="D12" i="56"/>
  <c r="C12" i="56"/>
  <c r="B12" i="56"/>
  <c r="AM11" i="56"/>
  <c r="P11" i="56" s="1"/>
  <c r="R11" i="56" s="1"/>
  <c r="S11" i="56" s="1"/>
  <c r="AI11" i="56"/>
  <c r="AJ11" i="56" s="1"/>
  <c r="AF11" i="56" s="1"/>
  <c r="M11" i="56"/>
  <c r="L11" i="56"/>
  <c r="N11" i="56" s="1"/>
  <c r="K11" i="56"/>
  <c r="J11" i="56"/>
  <c r="I11" i="56"/>
  <c r="H11" i="56"/>
  <c r="G11" i="56"/>
  <c r="F11" i="56"/>
  <c r="E11" i="56"/>
  <c r="D11" i="56"/>
  <c r="C11" i="56"/>
  <c r="B11" i="56"/>
  <c r="AG9" i="56"/>
  <c r="H7" i="56"/>
  <c r="C7" i="56"/>
  <c r="H6" i="56"/>
  <c r="C6" i="56"/>
  <c r="H5" i="56"/>
  <c r="C5" i="56"/>
  <c r="H4" i="56"/>
  <c r="C4" i="56"/>
  <c r="H3" i="56"/>
  <c r="C3" i="56"/>
  <c r="H2" i="56"/>
  <c r="C2" i="56"/>
  <c r="A1" i="56"/>
  <c r="AD28" i="41"/>
  <c r="AD27" i="41"/>
  <c r="AN27" i="41" s="1"/>
  <c r="J27" i="41" s="1"/>
  <c r="S27" i="41" s="1"/>
  <c r="AO27" i="41" s="1"/>
  <c r="AD28" i="40"/>
  <c r="AD27" i="40"/>
  <c r="AD28" i="39"/>
  <c r="AD27" i="39"/>
  <c r="AD28" i="3"/>
  <c r="AD27" i="3"/>
  <c r="AD33" i="45"/>
  <c r="AN33" i="45" s="1"/>
  <c r="J33" i="45" s="1"/>
  <c r="S33" i="45" s="1"/>
  <c r="AO33" i="45" s="1"/>
  <c r="AD32" i="45"/>
  <c r="AD33" i="44"/>
  <c r="AD32" i="44"/>
  <c r="AD33" i="43"/>
  <c r="AD32" i="43"/>
  <c r="AN32" i="43" s="1"/>
  <c r="J32" i="43" s="1"/>
  <c r="S32" i="43" s="1"/>
  <c r="AO32" i="43" s="1"/>
  <c r="AD33" i="42"/>
  <c r="AD32" i="42"/>
  <c r="AD39" i="55"/>
  <c r="AN39" i="55" s="1"/>
  <c r="J39" i="55" s="1"/>
  <c r="S39" i="55" s="1"/>
  <c r="AO39" i="55" s="1"/>
  <c r="AD38" i="55"/>
  <c r="AD36" i="55"/>
  <c r="AD33" i="55"/>
  <c r="AN33" i="55" s="1"/>
  <c r="J33" i="55" s="1"/>
  <c r="S33" i="55" s="1"/>
  <c r="AO33" i="55" s="1"/>
  <c r="AD32" i="55"/>
  <c r="AD31" i="55"/>
  <c r="AN31" i="55" s="1"/>
  <c r="J31" i="55" s="1"/>
  <c r="S31" i="55" s="1"/>
  <c r="AO31" i="55" s="1"/>
  <c r="AD30" i="55"/>
  <c r="AD29" i="55"/>
  <c r="AN29" i="55" s="1"/>
  <c r="J29" i="55" s="1"/>
  <c r="S29" i="55" s="1"/>
  <c r="AO29" i="55" s="1"/>
  <c r="AD28" i="55"/>
  <c r="AN28" i="55" s="1"/>
  <c r="J28" i="55" s="1"/>
  <c r="S28" i="55" s="1"/>
  <c r="AO28" i="55" s="1"/>
  <c r="AD27" i="55"/>
  <c r="AD26" i="55"/>
  <c r="AD25" i="55"/>
  <c r="AN25" i="55" s="1"/>
  <c r="J25" i="55" s="1"/>
  <c r="S25" i="55" s="1"/>
  <c r="AO25" i="55" s="1"/>
  <c r="AD24" i="55"/>
  <c r="AN24" i="55" s="1"/>
  <c r="J24" i="55" s="1"/>
  <c r="S24" i="55" s="1"/>
  <c r="AO24" i="55" s="1"/>
  <c r="AD39" i="54"/>
  <c r="AD38" i="54"/>
  <c r="AD36" i="54"/>
  <c r="AD33" i="54"/>
  <c r="AD32" i="54"/>
  <c r="AN32" i="54" s="1"/>
  <c r="J32" i="54" s="1"/>
  <c r="S32" i="54" s="1"/>
  <c r="AO32" i="54" s="1"/>
  <c r="AD31" i="54"/>
  <c r="AD30" i="54"/>
  <c r="AN30" i="54" s="1"/>
  <c r="J30" i="54" s="1"/>
  <c r="S30" i="54" s="1"/>
  <c r="AO30" i="54" s="1"/>
  <c r="AD29" i="54"/>
  <c r="AD28" i="54"/>
  <c r="AN28" i="54" s="1"/>
  <c r="J28" i="54" s="1"/>
  <c r="S28" i="54" s="1"/>
  <c r="AO28" i="54" s="1"/>
  <c r="AD27" i="54"/>
  <c r="AD26" i="54"/>
  <c r="AN26" i="54" s="1"/>
  <c r="J26" i="54" s="1"/>
  <c r="S26" i="54" s="1"/>
  <c r="AO26" i="54" s="1"/>
  <c r="AD25" i="54"/>
  <c r="AN25" i="54" s="1"/>
  <c r="J25" i="54" s="1"/>
  <c r="S25" i="54" s="1"/>
  <c r="AO25" i="54" s="1"/>
  <c r="AD24" i="54"/>
  <c r="AD39" i="53"/>
  <c r="AD38" i="53"/>
  <c r="AD36" i="53"/>
  <c r="AN36" i="53" s="1"/>
  <c r="J36" i="53" s="1"/>
  <c r="S36" i="53" s="1"/>
  <c r="AO36" i="53" s="1"/>
  <c r="AD33" i="53"/>
  <c r="AN33" i="53" s="1"/>
  <c r="J33" i="53" s="1"/>
  <c r="S33" i="53" s="1"/>
  <c r="AO33" i="53" s="1"/>
  <c r="AD32" i="53"/>
  <c r="AD31" i="53"/>
  <c r="AD30" i="53"/>
  <c r="AD29" i="53"/>
  <c r="AN29" i="53" s="1"/>
  <c r="J29" i="53" s="1"/>
  <c r="S29" i="53" s="1"/>
  <c r="AO29" i="53" s="1"/>
  <c r="AD28" i="53"/>
  <c r="AD27" i="53"/>
  <c r="AD26" i="53"/>
  <c r="AD25" i="53"/>
  <c r="AN25" i="53" s="1"/>
  <c r="J25" i="53" s="1"/>
  <c r="S25" i="53" s="1"/>
  <c r="AO25" i="53" s="1"/>
  <c r="AD24" i="53"/>
  <c r="AD39" i="51"/>
  <c r="AD38" i="51"/>
  <c r="AD36" i="51"/>
  <c r="AN36" i="51" s="1"/>
  <c r="J36" i="51" s="1"/>
  <c r="S36" i="51" s="1"/>
  <c r="AO36" i="51" s="1"/>
  <c r="AD33" i="51"/>
  <c r="AN33" i="51" s="1"/>
  <c r="J33" i="51" s="1"/>
  <c r="S33" i="51" s="1"/>
  <c r="AO33" i="51" s="1"/>
  <c r="AD32" i="51"/>
  <c r="AD31" i="51"/>
  <c r="AD30" i="51"/>
  <c r="AN30" i="51" s="1"/>
  <c r="J30" i="51" s="1"/>
  <c r="S30" i="51" s="1"/>
  <c r="AO30" i="51" s="1"/>
  <c r="AD29" i="51"/>
  <c r="AD28" i="51"/>
  <c r="AD27" i="51"/>
  <c r="AD26" i="51"/>
  <c r="AN26" i="51" s="1"/>
  <c r="J26" i="51" s="1"/>
  <c r="S26" i="51" s="1"/>
  <c r="AO26" i="51" s="1"/>
  <c r="AD25" i="51"/>
  <c r="AN25" i="51" s="1"/>
  <c r="J25" i="51" s="1"/>
  <c r="S25" i="51" s="1"/>
  <c r="AO25" i="51" s="1"/>
  <c r="AD24" i="51"/>
  <c r="AD39" i="50"/>
  <c r="AD38" i="50"/>
  <c r="AN38" i="50" s="1"/>
  <c r="J38" i="50" s="1"/>
  <c r="S38" i="50" s="1"/>
  <c r="AO38" i="50" s="1"/>
  <c r="AD36" i="50"/>
  <c r="AD33" i="50"/>
  <c r="AN33" i="50" s="1"/>
  <c r="J33" i="50" s="1"/>
  <c r="S33" i="50" s="1"/>
  <c r="AO33" i="50" s="1"/>
  <c r="AD32" i="50"/>
  <c r="AD31" i="50"/>
  <c r="AD30" i="50"/>
  <c r="AD29" i="50"/>
  <c r="AN29" i="50" s="1"/>
  <c r="J29" i="50" s="1"/>
  <c r="S29" i="50" s="1"/>
  <c r="AO29" i="50" s="1"/>
  <c r="AD28" i="50"/>
  <c r="AD27" i="50"/>
  <c r="AD26" i="50"/>
  <c r="AD25" i="50"/>
  <c r="AN25" i="50" s="1"/>
  <c r="J25" i="50" s="1"/>
  <c r="S25" i="50" s="1"/>
  <c r="AO25" i="50" s="1"/>
  <c r="AD24" i="50"/>
  <c r="AD39" i="49"/>
  <c r="AD38" i="49"/>
  <c r="AD36" i="49"/>
  <c r="AN36" i="49" s="1"/>
  <c r="J36" i="49" s="1"/>
  <c r="S36" i="49" s="1"/>
  <c r="AO36" i="49" s="1"/>
  <c r="AD33" i="49"/>
  <c r="AN33" i="49" s="1"/>
  <c r="J33" i="49" s="1"/>
  <c r="S33" i="49" s="1"/>
  <c r="AO33" i="49" s="1"/>
  <c r="AD32" i="49"/>
  <c r="AN32" i="49" s="1"/>
  <c r="J32" i="49" s="1"/>
  <c r="S32" i="49" s="1"/>
  <c r="AO32" i="49" s="1"/>
  <c r="AD31" i="49"/>
  <c r="AD30" i="49"/>
  <c r="AD29" i="49"/>
  <c r="AN29" i="49" s="1"/>
  <c r="J29" i="49" s="1"/>
  <c r="S29" i="49" s="1"/>
  <c r="AO29" i="49" s="1"/>
  <c r="AD28" i="49"/>
  <c r="AD27" i="49"/>
  <c r="AD26" i="49"/>
  <c r="AD25" i="49"/>
  <c r="AN25" i="49" s="1"/>
  <c r="J25" i="49" s="1"/>
  <c r="S25" i="49" s="1"/>
  <c r="AO25" i="49" s="1"/>
  <c r="AD24" i="49"/>
  <c r="AN24" i="49" s="1"/>
  <c r="J24" i="49" s="1"/>
  <c r="S24" i="49" s="1"/>
  <c r="AO24" i="49" s="1"/>
  <c r="AD39" i="48"/>
  <c r="AD38" i="48"/>
  <c r="AD36" i="48"/>
  <c r="AN36" i="48" s="1"/>
  <c r="J36" i="48" s="1"/>
  <c r="S36" i="48" s="1"/>
  <c r="AO36" i="48" s="1"/>
  <c r="AD33" i="48"/>
  <c r="AN33" i="48" s="1"/>
  <c r="J33" i="48" s="1"/>
  <c r="S33" i="48" s="1"/>
  <c r="AO33" i="48" s="1"/>
  <c r="AD32" i="48"/>
  <c r="AD31" i="48"/>
  <c r="AD30" i="48"/>
  <c r="AD29" i="48"/>
  <c r="AN29" i="48" s="1"/>
  <c r="J29" i="48" s="1"/>
  <c r="S29" i="48" s="1"/>
  <c r="AO29" i="48" s="1"/>
  <c r="AD28" i="48"/>
  <c r="AD27" i="48"/>
  <c r="AD26" i="48"/>
  <c r="AD25" i="48"/>
  <c r="AN25" i="48" s="1"/>
  <c r="J25" i="48" s="1"/>
  <c r="S25" i="48" s="1"/>
  <c r="AO25" i="48" s="1"/>
  <c r="AD24" i="48"/>
  <c r="AD39" i="46"/>
  <c r="AD38" i="46"/>
  <c r="AN38" i="46" s="1"/>
  <c r="J38" i="46" s="1"/>
  <c r="S38" i="46" s="1"/>
  <c r="AO38" i="46" s="1"/>
  <c r="AD36" i="46"/>
  <c r="AN36" i="46" s="1"/>
  <c r="J36" i="46" s="1"/>
  <c r="S36" i="46" s="1"/>
  <c r="AO36" i="46" s="1"/>
  <c r="AD33" i="46"/>
  <c r="AN33" i="46" s="1"/>
  <c r="J33" i="46" s="1"/>
  <c r="S33" i="46" s="1"/>
  <c r="AO33" i="46" s="1"/>
  <c r="AD32" i="46"/>
  <c r="AD31" i="46"/>
  <c r="AD30" i="46"/>
  <c r="AN30" i="46" s="1"/>
  <c r="J30" i="46" s="1"/>
  <c r="S30" i="46" s="1"/>
  <c r="AO30" i="46" s="1"/>
  <c r="AD29" i="46"/>
  <c r="AD28" i="46"/>
  <c r="AD27" i="46"/>
  <c r="AD26" i="46"/>
  <c r="AN26" i="46" s="1"/>
  <c r="J26" i="46" s="1"/>
  <c r="S26" i="46" s="1"/>
  <c r="AO26" i="46" s="1"/>
  <c r="AD25" i="46"/>
  <c r="AD24" i="46"/>
  <c r="AD24" i="42"/>
  <c r="AD25" i="42"/>
  <c r="AN25" i="42" s="1"/>
  <c r="J25" i="42" s="1"/>
  <c r="S25" i="42" s="1"/>
  <c r="AO25" i="42" s="1"/>
  <c r="AD26" i="42"/>
  <c r="AD27" i="42"/>
  <c r="AN27" i="42" s="1"/>
  <c r="J27" i="42" s="1"/>
  <c r="S27" i="42" s="1"/>
  <c r="AO27" i="42" s="1"/>
  <c r="AD28" i="42"/>
  <c r="AD29" i="42"/>
  <c r="AN29" i="42" s="1"/>
  <c r="J29" i="42" s="1"/>
  <c r="S29" i="42" s="1"/>
  <c r="AO29" i="42" s="1"/>
  <c r="AD30" i="42"/>
  <c r="AN30" i="42" s="1"/>
  <c r="J30" i="42" s="1"/>
  <c r="S30" i="42" s="1"/>
  <c r="AO30" i="42" s="1"/>
  <c r="AD31" i="42"/>
  <c r="AN31" i="42" s="1"/>
  <c r="J31" i="42" s="1"/>
  <c r="S31" i="42" s="1"/>
  <c r="AO31" i="42" s="1"/>
  <c r="AD36" i="42"/>
  <c r="AD38" i="42"/>
  <c r="AN33" i="42"/>
  <c r="J33" i="42" s="1"/>
  <c r="S33" i="42" s="1"/>
  <c r="AO33" i="42" s="1"/>
  <c r="AD33" i="47"/>
  <c r="AD32" i="47"/>
  <c r="AN32" i="47" s="1"/>
  <c r="J32" i="47" s="1"/>
  <c r="S32" i="47" s="1"/>
  <c r="AO32" i="47" s="1"/>
  <c r="AN75" i="55"/>
  <c r="S68" i="55"/>
  <c r="S67" i="55"/>
  <c r="AD66" i="55"/>
  <c r="AN66" i="55" s="1"/>
  <c r="S66" i="55"/>
  <c r="AN65" i="55"/>
  <c r="J65" i="55" s="1"/>
  <c r="S65" i="55" s="1"/>
  <c r="N62" i="55"/>
  <c r="L62" i="55"/>
  <c r="AN61" i="55"/>
  <c r="J61" i="55" s="1"/>
  <c r="S61" i="55" s="1"/>
  <c r="AO61" i="55" s="1"/>
  <c r="K61" i="55"/>
  <c r="H61" i="55"/>
  <c r="F61" i="55"/>
  <c r="D61" i="55"/>
  <c r="B61" i="55"/>
  <c r="AN60" i="55"/>
  <c r="J60" i="55" s="1"/>
  <c r="S60" i="55" s="1"/>
  <c r="AO60" i="55" s="1"/>
  <c r="K60" i="55"/>
  <c r="H60" i="55"/>
  <c r="F60" i="55"/>
  <c r="D60" i="55"/>
  <c r="B60" i="55"/>
  <c r="AN59" i="55"/>
  <c r="J59" i="55" s="1"/>
  <c r="S59" i="55" s="1"/>
  <c r="AO59" i="55" s="1"/>
  <c r="K59" i="55"/>
  <c r="H59" i="55"/>
  <c r="F59" i="55"/>
  <c r="D59" i="55"/>
  <c r="B59" i="55"/>
  <c r="AN58" i="55"/>
  <c r="J58" i="55" s="1"/>
  <c r="S58" i="55" s="1"/>
  <c r="AO58" i="55" s="1"/>
  <c r="K58" i="55"/>
  <c r="H58" i="55"/>
  <c r="F58" i="55"/>
  <c r="D58" i="55"/>
  <c r="B58" i="55"/>
  <c r="AN57" i="55"/>
  <c r="K57" i="55"/>
  <c r="J57" i="55"/>
  <c r="S57" i="55" s="1"/>
  <c r="AO57" i="55" s="1"/>
  <c r="H57" i="55"/>
  <c r="F57" i="55"/>
  <c r="D57" i="55"/>
  <c r="B57" i="55"/>
  <c r="AN56" i="55"/>
  <c r="J56" i="55" s="1"/>
  <c r="S56" i="55" s="1"/>
  <c r="AO56" i="55" s="1"/>
  <c r="K56" i="55"/>
  <c r="H56" i="55"/>
  <c r="F56" i="55"/>
  <c r="D56" i="55"/>
  <c r="B56" i="55"/>
  <c r="AN55" i="55"/>
  <c r="J55" i="55" s="1"/>
  <c r="S55" i="55" s="1"/>
  <c r="AO55" i="55" s="1"/>
  <c r="K55" i="55"/>
  <c r="H55" i="55"/>
  <c r="F55" i="55"/>
  <c r="D55" i="55"/>
  <c r="B55" i="55"/>
  <c r="AN54" i="55"/>
  <c r="K54" i="55"/>
  <c r="H54" i="55"/>
  <c r="F54" i="55"/>
  <c r="D54" i="55"/>
  <c r="B54" i="55"/>
  <c r="AN50" i="55"/>
  <c r="K50" i="55"/>
  <c r="J50" i="55"/>
  <c r="S50" i="55" s="1"/>
  <c r="AO50" i="55" s="1"/>
  <c r="H50" i="55"/>
  <c r="F50" i="55"/>
  <c r="D50" i="55"/>
  <c r="B50" i="55"/>
  <c r="AN49" i="55"/>
  <c r="K49" i="55"/>
  <c r="J49" i="55"/>
  <c r="S49" i="55" s="1"/>
  <c r="AO49" i="55" s="1"/>
  <c r="H49" i="55"/>
  <c r="F49" i="55"/>
  <c r="D49" i="55"/>
  <c r="B49" i="55"/>
  <c r="AN48" i="55"/>
  <c r="J48" i="55" s="1"/>
  <c r="S48" i="55" s="1"/>
  <c r="AO48" i="55" s="1"/>
  <c r="K48" i="55"/>
  <c r="H48" i="55"/>
  <c r="F48" i="55"/>
  <c r="D48" i="55"/>
  <c r="B48" i="55"/>
  <c r="AN47" i="55"/>
  <c r="J47" i="55" s="1"/>
  <c r="S47" i="55" s="1"/>
  <c r="AO47" i="55" s="1"/>
  <c r="K47" i="55"/>
  <c r="H47" i="55"/>
  <c r="F47" i="55"/>
  <c r="D47" i="55"/>
  <c r="B47" i="55"/>
  <c r="AN46" i="55"/>
  <c r="J46" i="55" s="1"/>
  <c r="S46" i="55" s="1"/>
  <c r="AO46" i="55" s="1"/>
  <c r="K46" i="55"/>
  <c r="H46" i="55"/>
  <c r="F46" i="55"/>
  <c r="D46" i="55"/>
  <c r="B46" i="55"/>
  <c r="AN45" i="55"/>
  <c r="AH45" i="55"/>
  <c r="S45" i="55"/>
  <c r="AO45" i="55" s="1"/>
  <c r="K45" i="55"/>
  <c r="J45" i="55"/>
  <c r="H45" i="55"/>
  <c r="F45" i="55"/>
  <c r="D45" i="55"/>
  <c r="B45" i="55"/>
  <c r="AH44" i="55"/>
  <c r="AN44" i="55" s="1"/>
  <c r="J44" i="55" s="1"/>
  <c r="S44" i="55" s="1"/>
  <c r="AO44" i="55" s="1"/>
  <c r="K44" i="55"/>
  <c r="H44" i="55"/>
  <c r="F44" i="55"/>
  <c r="D44" i="55"/>
  <c r="B44" i="55"/>
  <c r="AH43" i="55"/>
  <c r="AN43" i="55" s="1"/>
  <c r="K43" i="55"/>
  <c r="H43" i="55"/>
  <c r="F43" i="55"/>
  <c r="D43" i="55"/>
  <c r="B43" i="55"/>
  <c r="K39" i="55"/>
  <c r="H39" i="55"/>
  <c r="F39" i="55"/>
  <c r="D39" i="55"/>
  <c r="B39" i="55"/>
  <c r="AN38" i="55"/>
  <c r="J38" i="55" s="1"/>
  <c r="S38" i="55" s="1"/>
  <c r="AO38" i="55" s="1"/>
  <c r="K38" i="55"/>
  <c r="H38" i="55"/>
  <c r="F38" i="55"/>
  <c r="D38" i="55"/>
  <c r="B38" i="55"/>
  <c r="AN37" i="55"/>
  <c r="J37" i="55" s="1"/>
  <c r="S37" i="55" s="1"/>
  <c r="AO37" i="55" s="1"/>
  <c r="K37" i="55"/>
  <c r="H37" i="55"/>
  <c r="F37" i="55"/>
  <c r="D37" i="55"/>
  <c r="B37" i="55"/>
  <c r="AN36" i="55"/>
  <c r="J36" i="55" s="1"/>
  <c r="S36" i="55" s="1"/>
  <c r="AO36" i="55" s="1"/>
  <c r="K36" i="55"/>
  <c r="H36" i="55"/>
  <c r="F36" i="55"/>
  <c r="D36" i="55"/>
  <c r="B36" i="55"/>
  <c r="AN35" i="55"/>
  <c r="J35" i="55" s="1"/>
  <c r="S35" i="55" s="1"/>
  <c r="AO35" i="55" s="1"/>
  <c r="K35" i="55"/>
  <c r="H35" i="55"/>
  <c r="F35" i="55"/>
  <c r="D35" i="55"/>
  <c r="B35" i="55"/>
  <c r="AN34" i="55"/>
  <c r="J34" i="55" s="1"/>
  <c r="S34" i="55" s="1"/>
  <c r="AO34" i="55" s="1"/>
  <c r="K34" i="55"/>
  <c r="H34" i="55"/>
  <c r="F34" i="55"/>
  <c r="D34" i="55"/>
  <c r="B34" i="55"/>
  <c r="K33" i="55"/>
  <c r="H33" i="55"/>
  <c r="F33" i="55"/>
  <c r="D33" i="55"/>
  <c r="B33" i="55"/>
  <c r="AN32" i="55"/>
  <c r="J32" i="55" s="1"/>
  <c r="S32" i="55" s="1"/>
  <c r="AO32" i="55" s="1"/>
  <c r="K32" i="55"/>
  <c r="H32" i="55"/>
  <c r="F32" i="55"/>
  <c r="D32" i="55"/>
  <c r="B32" i="55"/>
  <c r="K31" i="55"/>
  <c r="H31" i="55"/>
  <c r="F31" i="55"/>
  <c r="D31" i="55"/>
  <c r="B31" i="55"/>
  <c r="AN30" i="55"/>
  <c r="J30" i="55" s="1"/>
  <c r="S30" i="55" s="1"/>
  <c r="AO30" i="55" s="1"/>
  <c r="K30" i="55"/>
  <c r="H30" i="55"/>
  <c r="F30" i="55"/>
  <c r="D30" i="55"/>
  <c r="B30" i="55"/>
  <c r="K29" i="55"/>
  <c r="H29" i="55"/>
  <c r="F29" i="55"/>
  <c r="D29" i="55"/>
  <c r="B29" i="55"/>
  <c r="K28" i="55"/>
  <c r="H28" i="55"/>
  <c r="F28" i="55"/>
  <c r="D28" i="55"/>
  <c r="B28" i="55"/>
  <c r="AN27" i="55"/>
  <c r="J27" i="55" s="1"/>
  <c r="S27" i="55" s="1"/>
  <c r="AO27" i="55" s="1"/>
  <c r="K27" i="55"/>
  <c r="H27" i="55"/>
  <c r="F27" i="55"/>
  <c r="D27" i="55"/>
  <c r="B27" i="55"/>
  <c r="AN26" i="55"/>
  <c r="J26" i="55" s="1"/>
  <c r="S26" i="55" s="1"/>
  <c r="AO26" i="55" s="1"/>
  <c r="K26" i="55"/>
  <c r="H26" i="55"/>
  <c r="F26" i="55"/>
  <c r="D26" i="55"/>
  <c r="B26" i="55"/>
  <c r="K25" i="55"/>
  <c r="H25" i="55"/>
  <c r="F25" i="55"/>
  <c r="D25" i="55"/>
  <c r="B25" i="55"/>
  <c r="K24" i="55"/>
  <c r="H24" i="55"/>
  <c r="F24" i="55"/>
  <c r="D24" i="55"/>
  <c r="B24" i="55"/>
  <c r="AN23" i="55"/>
  <c r="J23" i="55" s="1"/>
  <c r="S23" i="55" s="1"/>
  <c r="AO23" i="55" s="1"/>
  <c r="K23" i="55"/>
  <c r="H23" i="55"/>
  <c r="F23" i="55"/>
  <c r="D23" i="55"/>
  <c r="B23" i="55"/>
  <c r="AN22" i="55"/>
  <c r="J22" i="55" s="1"/>
  <c r="S22" i="55" s="1"/>
  <c r="AO22" i="55" s="1"/>
  <c r="K22" i="55"/>
  <c r="H22" i="55"/>
  <c r="F22" i="55"/>
  <c r="D22" i="55"/>
  <c r="B22" i="55"/>
  <c r="AN21" i="55"/>
  <c r="J21" i="55" s="1"/>
  <c r="S21" i="55" s="1"/>
  <c r="AO21" i="55" s="1"/>
  <c r="K21" i="55"/>
  <c r="H21" i="55"/>
  <c r="F21" i="55"/>
  <c r="D21" i="55"/>
  <c r="B21" i="55"/>
  <c r="AN20" i="55"/>
  <c r="K20" i="55"/>
  <c r="H20" i="55"/>
  <c r="F20" i="55"/>
  <c r="D20" i="55"/>
  <c r="B20" i="55"/>
  <c r="AN19" i="55"/>
  <c r="J19" i="55" s="1"/>
  <c r="S19" i="55" s="1"/>
  <c r="AO19" i="55" s="1"/>
  <c r="K19" i="55"/>
  <c r="H19" i="55"/>
  <c r="F19" i="55"/>
  <c r="D19" i="55"/>
  <c r="B19" i="55"/>
  <c r="AM15" i="55"/>
  <c r="AI15" i="55"/>
  <c r="AJ15" i="55" s="1"/>
  <c r="AF15" i="55" s="1"/>
  <c r="AN15" i="55" s="1"/>
  <c r="P15" i="55"/>
  <c r="R15" i="55" s="1"/>
  <c r="S15" i="55" s="1"/>
  <c r="AO15" i="55" s="1"/>
  <c r="M15" i="55"/>
  <c r="L15" i="55"/>
  <c r="N15" i="55" s="1"/>
  <c r="K15" i="55"/>
  <c r="J15" i="55"/>
  <c r="I15" i="55"/>
  <c r="H15" i="55"/>
  <c r="G15" i="55"/>
  <c r="F15" i="55"/>
  <c r="E15" i="55"/>
  <c r="D15" i="55"/>
  <c r="C15" i="55"/>
  <c r="B15" i="55"/>
  <c r="AM14" i="55"/>
  <c r="AI14" i="55"/>
  <c r="AJ14" i="55" s="1"/>
  <c r="AF14" i="55" s="1"/>
  <c r="AN14" i="55" s="1"/>
  <c r="P14" i="55"/>
  <c r="R14" i="55" s="1"/>
  <c r="M14" i="55"/>
  <c r="L14" i="55"/>
  <c r="N14" i="55" s="1"/>
  <c r="K14" i="55"/>
  <c r="J14" i="55"/>
  <c r="O14" i="55" s="1"/>
  <c r="I14" i="55"/>
  <c r="H14" i="55"/>
  <c r="G14" i="55"/>
  <c r="F14" i="55"/>
  <c r="E14" i="55"/>
  <c r="D14" i="55"/>
  <c r="C14" i="55"/>
  <c r="B14" i="55"/>
  <c r="AM13" i="55"/>
  <c r="P13" i="55" s="1"/>
  <c r="R13" i="55" s="1"/>
  <c r="AI13" i="55"/>
  <c r="AJ13" i="55" s="1"/>
  <c r="AF13" i="55" s="1"/>
  <c r="N13" i="55"/>
  <c r="M13" i="55"/>
  <c r="L13" i="55"/>
  <c r="K13" i="55"/>
  <c r="S13" i="55" s="1"/>
  <c r="J13" i="55"/>
  <c r="O13" i="55" s="1"/>
  <c r="I13" i="55"/>
  <c r="H13" i="55"/>
  <c r="G13" i="55"/>
  <c r="F13" i="55"/>
  <c r="E13" i="55"/>
  <c r="D13" i="55"/>
  <c r="C13" i="55"/>
  <c r="B13" i="55"/>
  <c r="AM12" i="55"/>
  <c r="P12" i="55" s="1"/>
  <c r="R12" i="55" s="1"/>
  <c r="AI12" i="55"/>
  <c r="AJ12" i="55" s="1"/>
  <c r="AF12" i="55" s="1"/>
  <c r="M12" i="55"/>
  <c r="L12" i="55"/>
  <c r="K12" i="55"/>
  <c r="J12" i="55"/>
  <c r="I12" i="55"/>
  <c r="H12" i="55"/>
  <c r="G12" i="55"/>
  <c r="F12" i="55"/>
  <c r="E12" i="55"/>
  <c r="D12" i="55"/>
  <c r="C12" i="55"/>
  <c r="B12" i="55"/>
  <c r="AM11" i="55"/>
  <c r="P11" i="55" s="1"/>
  <c r="R11" i="55" s="1"/>
  <c r="AI11" i="55"/>
  <c r="AJ11" i="55" s="1"/>
  <c r="AF11" i="55" s="1"/>
  <c r="M11" i="55"/>
  <c r="L11" i="55"/>
  <c r="K11" i="55"/>
  <c r="J11" i="55"/>
  <c r="I11" i="55"/>
  <c r="H11" i="55"/>
  <c r="G11" i="55"/>
  <c r="F11" i="55"/>
  <c r="E11" i="55"/>
  <c r="D11" i="55"/>
  <c r="C11" i="55"/>
  <c r="B11" i="55"/>
  <c r="AG9" i="55"/>
  <c r="H7" i="55"/>
  <c r="C7" i="55"/>
  <c r="H6" i="55"/>
  <c r="C6" i="55"/>
  <c r="H5" i="55"/>
  <c r="C5" i="55"/>
  <c r="H4" i="55"/>
  <c r="C4" i="55"/>
  <c r="H3" i="55"/>
  <c r="C3" i="55"/>
  <c r="H2" i="55"/>
  <c r="C2" i="55"/>
  <c r="A1" i="55"/>
  <c r="AN75" i="54"/>
  <c r="S68" i="54"/>
  <c r="S67" i="54"/>
  <c r="AD66" i="54"/>
  <c r="AN66" i="54" s="1"/>
  <c r="S66" i="54"/>
  <c r="AN65" i="54"/>
  <c r="J65" i="54" s="1"/>
  <c r="S65" i="54" s="1"/>
  <c r="AO65" i="54" s="1"/>
  <c r="N62" i="54"/>
  <c r="L62" i="54"/>
  <c r="AN61" i="54"/>
  <c r="K61" i="54"/>
  <c r="J61" i="54"/>
  <c r="S61" i="54" s="1"/>
  <c r="AO61" i="54" s="1"/>
  <c r="H61" i="54"/>
  <c r="F61" i="54"/>
  <c r="D61" i="54"/>
  <c r="B61" i="54"/>
  <c r="AN60" i="54"/>
  <c r="J60" i="54" s="1"/>
  <c r="S60" i="54" s="1"/>
  <c r="AO60" i="54" s="1"/>
  <c r="K60" i="54"/>
  <c r="H60" i="54"/>
  <c r="F60" i="54"/>
  <c r="D60" i="54"/>
  <c r="B60" i="54"/>
  <c r="AN59" i="54"/>
  <c r="J59" i="54" s="1"/>
  <c r="S59" i="54" s="1"/>
  <c r="AO59" i="54" s="1"/>
  <c r="K59" i="54"/>
  <c r="H59" i="54"/>
  <c r="F59" i="54"/>
  <c r="D59" i="54"/>
  <c r="B59" i="54"/>
  <c r="AN58" i="54"/>
  <c r="J58" i="54" s="1"/>
  <c r="S58" i="54" s="1"/>
  <c r="AO58" i="54" s="1"/>
  <c r="K58" i="54"/>
  <c r="H58" i="54"/>
  <c r="F58" i="54"/>
  <c r="D58" i="54"/>
  <c r="B58" i="54"/>
  <c r="AN57" i="54"/>
  <c r="J57" i="54" s="1"/>
  <c r="S57" i="54" s="1"/>
  <c r="AO57" i="54" s="1"/>
  <c r="K57" i="54"/>
  <c r="H57" i="54"/>
  <c r="F57" i="54"/>
  <c r="D57" i="54"/>
  <c r="B57" i="54"/>
  <c r="AN56" i="54"/>
  <c r="J56" i="54" s="1"/>
  <c r="S56" i="54" s="1"/>
  <c r="AO56" i="54" s="1"/>
  <c r="K56" i="54"/>
  <c r="H56" i="54"/>
  <c r="F56" i="54"/>
  <c r="D56" i="54"/>
  <c r="B56" i="54"/>
  <c r="AN55" i="54"/>
  <c r="J55" i="54" s="1"/>
  <c r="S55" i="54" s="1"/>
  <c r="AO55" i="54" s="1"/>
  <c r="K55" i="54"/>
  <c r="H55" i="54"/>
  <c r="F55" i="54"/>
  <c r="D55" i="54"/>
  <c r="B55" i="54"/>
  <c r="AN54" i="54"/>
  <c r="J54" i="54" s="1"/>
  <c r="S54" i="54" s="1"/>
  <c r="K54" i="54"/>
  <c r="H54" i="54"/>
  <c r="F54" i="54"/>
  <c r="D54" i="54"/>
  <c r="B54" i="54"/>
  <c r="AN50" i="54"/>
  <c r="K50" i="54"/>
  <c r="J50" i="54"/>
  <c r="S50" i="54" s="1"/>
  <c r="AO50" i="54" s="1"/>
  <c r="H50" i="54"/>
  <c r="F50" i="54"/>
  <c r="D50" i="54"/>
  <c r="B50" i="54"/>
  <c r="AN49" i="54"/>
  <c r="J49" i="54" s="1"/>
  <c r="S49" i="54" s="1"/>
  <c r="AO49" i="54" s="1"/>
  <c r="K49" i="54"/>
  <c r="H49" i="54"/>
  <c r="F49" i="54"/>
  <c r="D49" i="54"/>
  <c r="B49" i="54"/>
  <c r="AN48" i="54"/>
  <c r="J48" i="54" s="1"/>
  <c r="S48" i="54" s="1"/>
  <c r="AO48" i="54" s="1"/>
  <c r="K48" i="54"/>
  <c r="H48" i="54"/>
  <c r="F48" i="54"/>
  <c r="D48" i="54"/>
  <c r="B48" i="54"/>
  <c r="AN47" i="54"/>
  <c r="J47" i="54" s="1"/>
  <c r="S47" i="54" s="1"/>
  <c r="AO47" i="54" s="1"/>
  <c r="K47" i="54"/>
  <c r="H47" i="54"/>
  <c r="F47" i="54"/>
  <c r="D47" i="54"/>
  <c r="B47" i="54"/>
  <c r="AN46" i="54"/>
  <c r="J46" i="54" s="1"/>
  <c r="S46" i="54" s="1"/>
  <c r="AO46" i="54" s="1"/>
  <c r="K46" i="54"/>
  <c r="H46" i="54"/>
  <c r="F46" i="54"/>
  <c r="D46" i="54"/>
  <c r="B46" i="54"/>
  <c r="AN45" i="54"/>
  <c r="J45" i="54" s="1"/>
  <c r="S45" i="54" s="1"/>
  <c r="AO45" i="54" s="1"/>
  <c r="AH45" i="54"/>
  <c r="K45" i="54"/>
  <c r="H45" i="54"/>
  <c r="F45" i="54"/>
  <c r="D45" i="54"/>
  <c r="B45" i="54"/>
  <c r="AN44" i="54"/>
  <c r="J44" i="54" s="1"/>
  <c r="S44" i="54" s="1"/>
  <c r="AO44" i="54" s="1"/>
  <c r="AH44" i="54"/>
  <c r="K44" i="54"/>
  <c r="H44" i="54"/>
  <c r="F44" i="54"/>
  <c r="D44" i="54"/>
  <c r="B44" i="54"/>
  <c r="AH43" i="54"/>
  <c r="AN43" i="54" s="1"/>
  <c r="J43" i="54" s="1"/>
  <c r="S43" i="54" s="1"/>
  <c r="K43" i="54"/>
  <c r="H43" i="54"/>
  <c r="F43" i="54"/>
  <c r="D43" i="54"/>
  <c r="B43" i="54"/>
  <c r="AN39" i="54"/>
  <c r="J39" i="54" s="1"/>
  <c r="S39" i="54" s="1"/>
  <c r="AO39" i="54" s="1"/>
  <c r="K39" i="54"/>
  <c r="H39" i="54"/>
  <c r="F39" i="54"/>
  <c r="D39" i="54"/>
  <c r="B39" i="54"/>
  <c r="AN38" i="54"/>
  <c r="J38" i="54" s="1"/>
  <c r="S38" i="54" s="1"/>
  <c r="AO38" i="54" s="1"/>
  <c r="K38" i="54"/>
  <c r="H38" i="54"/>
  <c r="F38" i="54"/>
  <c r="D38" i="54"/>
  <c r="B38" i="54"/>
  <c r="AN37" i="54"/>
  <c r="J37" i="54" s="1"/>
  <c r="S37" i="54" s="1"/>
  <c r="AO37" i="54" s="1"/>
  <c r="K37" i="54"/>
  <c r="H37" i="54"/>
  <c r="F37" i="54"/>
  <c r="D37" i="54"/>
  <c r="B37" i="54"/>
  <c r="AN36" i="54"/>
  <c r="J36" i="54" s="1"/>
  <c r="S36" i="54" s="1"/>
  <c r="AO36" i="54" s="1"/>
  <c r="K36" i="54"/>
  <c r="H36" i="54"/>
  <c r="F36" i="54"/>
  <c r="D36" i="54"/>
  <c r="B36" i="54"/>
  <c r="AN35" i="54"/>
  <c r="J35" i="54" s="1"/>
  <c r="S35" i="54" s="1"/>
  <c r="AO35" i="54" s="1"/>
  <c r="K35" i="54"/>
  <c r="H35" i="54"/>
  <c r="F35" i="54"/>
  <c r="D35" i="54"/>
  <c r="B35" i="54"/>
  <c r="AN34" i="54"/>
  <c r="J34" i="54" s="1"/>
  <c r="S34" i="54" s="1"/>
  <c r="AO34" i="54" s="1"/>
  <c r="K34" i="54"/>
  <c r="H34" i="54"/>
  <c r="F34" i="54"/>
  <c r="D34" i="54"/>
  <c r="B34" i="54"/>
  <c r="AN33" i="54"/>
  <c r="J33" i="54" s="1"/>
  <c r="S33" i="54" s="1"/>
  <c r="AO33" i="54" s="1"/>
  <c r="K33" i="54"/>
  <c r="H33" i="54"/>
  <c r="F33" i="54"/>
  <c r="D33" i="54"/>
  <c r="B33" i="54"/>
  <c r="K32" i="54"/>
  <c r="H32" i="54"/>
  <c r="F32" i="54"/>
  <c r="D32" i="54"/>
  <c r="B32" i="54"/>
  <c r="AN31" i="54"/>
  <c r="J31" i="54" s="1"/>
  <c r="S31" i="54" s="1"/>
  <c r="AO31" i="54" s="1"/>
  <c r="K31" i="54"/>
  <c r="H31" i="54"/>
  <c r="F31" i="54"/>
  <c r="D31" i="54"/>
  <c r="B31" i="54"/>
  <c r="K30" i="54"/>
  <c r="H30" i="54"/>
  <c r="F30" i="54"/>
  <c r="D30" i="54"/>
  <c r="B30" i="54"/>
  <c r="AN29" i="54"/>
  <c r="J29" i="54" s="1"/>
  <c r="S29" i="54" s="1"/>
  <c r="AO29" i="54" s="1"/>
  <c r="K29" i="54"/>
  <c r="H29" i="54"/>
  <c r="F29" i="54"/>
  <c r="D29" i="54"/>
  <c r="B29" i="54"/>
  <c r="K28" i="54"/>
  <c r="H28" i="54"/>
  <c r="F28" i="54"/>
  <c r="D28" i="54"/>
  <c r="B28" i="54"/>
  <c r="AN27" i="54"/>
  <c r="J27" i="54" s="1"/>
  <c r="S27" i="54" s="1"/>
  <c r="AO27" i="54" s="1"/>
  <c r="K27" i="54"/>
  <c r="H27" i="54"/>
  <c r="F27" i="54"/>
  <c r="D27" i="54"/>
  <c r="B27" i="54"/>
  <c r="K26" i="54"/>
  <c r="H26" i="54"/>
  <c r="F26" i="54"/>
  <c r="D26" i="54"/>
  <c r="B26" i="54"/>
  <c r="K25" i="54"/>
  <c r="H25" i="54"/>
  <c r="F25" i="54"/>
  <c r="D25" i="54"/>
  <c r="B25" i="54"/>
  <c r="AN24" i="54"/>
  <c r="J24" i="54" s="1"/>
  <c r="S24" i="54" s="1"/>
  <c r="AO24" i="54" s="1"/>
  <c r="K24" i="54"/>
  <c r="H24" i="54"/>
  <c r="F24" i="54"/>
  <c r="D24" i="54"/>
  <c r="B24" i="54"/>
  <c r="AN23" i="54"/>
  <c r="J23" i="54" s="1"/>
  <c r="S23" i="54" s="1"/>
  <c r="AO23" i="54" s="1"/>
  <c r="K23" i="54"/>
  <c r="H23" i="54"/>
  <c r="F23" i="54"/>
  <c r="D23" i="54"/>
  <c r="B23" i="54"/>
  <c r="AN22" i="54"/>
  <c r="J22" i="54" s="1"/>
  <c r="S22" i="54" s="1"/>
  <c r="AO22" i="54" s="1"/>
  <c r="K22" i="54"/>
  <c r="H22" i="54"/>
  <c r="F22" i="54"/>
  <c r="D22" i="54"/>
  <c r="B22" i="54"/>
  <c r="AN21" i="54"/>
  <c r="J21" i="54" s="1"/>
  <c r="S21" i="54" s="1"/>
  <c r="AO21" i="54" s="1"/>
  <c r="K21" i="54"/>
  <c r="H21" i="54"/>
  <c r="F21" i="54"/>
  <c r="D21" i="54"/>
  <c r="B21" i="54"/>
  <c r="AN20" i="54"/>
  <c r="K20" i="54"/>
  <c r="H20" i="54"/>
  <c r="F20" i="54"/>
  <c r="D20" i="54"/>
  <c r="B20" i="54"/>
  <c r="AN19" i="54"/>
  <c r="J19" i="54" s="1"/>
  <c r="S19" i="54" s="1"/>
  <c r="AO19" i="54" s="1"/>
  <c r="K19" i="54"/>
  <c r="H19" i="54"/>
  <c r="F19" i="54"/>
  <c r="D19" i="54"/>
  <c r="B19" i="54"/>
  <c r="AM15" i="54"/>
  <c r="P15" i="54" s="1"/>
  <c r="R15" i="54" s="1"/>
  <c r="S15" i="54" s="1"/>
  <c r="AO15" i="54" s="1"/>
  <c r="AI15" i="54"/>
  <c r="AJ15" i="54" s="1"/>
  <c r="AF15" i="54" s="1"/>
  <c r="AN15" i="54" s="1"/>
  <c r="M15" i="54"/>
  <c r="L15" i="54"/>
  <c r="K15" i="54"/>
  <c r="J15" i="54"/>
  <c r="I15" i="54"/>
  <c r="H15" i="54"/>
  <c r="G15" i="54"/>
  <c r="F15" i="54"/>
  <c r="E15" i="54"/>
  <c r="D15" i="54"/>
  <c r="C15" i="54"/>
  <c r="B15" i="54"/>
  <c r="AM14" i="54"/>
  <c r="P14" i="54" s="1"/>
  <c r="R14" i="54" s="1"/>
  <c r="AI14" i="54"/>
  <c r="AJ14" i="54" s="1"/>
  <c r="AF14" i="54"/>
  <c r="AN14" i="54" s="1"/>
  <c r="M14" i="54"/>
  <c r="L14" i="54"/>
  <c r="K14" i="54"/>
  <c r="J14" i="54"/>
  <c r="I14" i="54"/>
  <c r="H14" i="54"/>
  <c r="G14" i="54"/>
  <c r="F14" i="54"/>
  <c r="E14" i="54"/>
  <c r="D14" i="54"/>
  <c r="C14" i="54"/>
  <c r="B14" i="54"/>
  <c r="AM13" i="54"/>
  <c r="P13" i="54" s="1"/>
  <c r="R13" i="54" s="1"/>
  <c r="AI13" i="54"/>
  <c r="AJ13" i="54" s="1"/>
  <c r="AF13" i="54"/>
  <c r="M13" i="54"/>
  <c r="L13" i="54"/>
  <c r="N13" i="54" s="1"/>
  <c r="K13" i="54"/>
  <c r="S13" i="54" s="1"/>
  <c r="J13" i="54"/>
  <c r="I13" i="54"/>
  <c r="H13" i="54"/>
  <c r="G13" i="54"/>
  <c r="F13" i="54"/>
  <c r="E13" i="54"/>
  <c r="D13" i="54"/>
  <c r="C13" i="54"/>
  <c r="B13" i="54"/>
  <c r="AM12" i="54"/>
  <c r="P12" i="54" s="1"/>
  <c r="R12" i="54" s="1"/>
  <c r="S12" i="54" s="1"/>
  <c r="AO12" i="54" s="1"/>
  <c r="AI12" i="54"/>
  <c r="AJ12" i="54" s="1"/>
  <c r="AF12" i="54" s="1"/>
  <c r="AN12" i="54" s="1"/>
  <c r="M12" i="54"/>
  <c r="N12" i="54" s="1"/>
  <c r="L12" i="54"/>
  <c r="K12" i="54"/>
  <c r="J12" i="54"/>
  <c r="I12" i="54"/>
  <c r="H12" i="54"/>
  <c r="G12" i="54"/>
  <c r="F12" i="54"/>
  <c r="E12" i="54"/>
  <c r="D12" i="54"/>
  <c r="C12" i="54"/>
  <c r="B12" i="54"/>
  <c r="AM11" i="54"/>
  <c r="P11" i="54" s="1"/>
  <c r="R11" i="54" s="1"/>
  <c r="AI11" i="54"/>
  <c r="AJ11" i="54" s="1"/>
  <c r="M11" i="54"/>
  <c r="L11" i="54"/>
  <c r="K11" i="54"/>
  <c r="J11" i="54"/>
  <c r="I11" i="54"/>
  <c r="H11" i="54"/>
  <c r="G11" i="54"/>
  <c r="F11" i="54"/>
  <c r="E11" i="54"/>
  <c r="D11" i="54"/>
  <c r="C11" i="54"/>
  <c r="B11" i="54"/>
  <c r="AG9" i="54"/>
  <c r="H7" i="54"/>
  <c r="C7" i="54"/>
  <c r="H6" i="54"/>
  <c r="C6" i="54"/>
  <c r="H5" i="54"/>
  <c r="C5" i="54"/>
  <c r="H4" i="54"/>
  <c r="C4" i="54"/>
  <c r="H3" i="54"/>
  <c r="C3" i="54"/>
  <c r="H2" i="54"/>
  <c r="C2" i="54"/>
  <c r="A1" i="54"/>
  <c r="AN75" i="53"/>
  <c r="S68" i="53"/>
  <c r="S67" i="53"/>
  <c r="AD66" i="53"/>
  <c r="AN66" i="53" s="1"/>
  <c r="S66" i="53"/>
  <c r="AN65" i="53"/>
  <c r="J65" i="53" s="1"/>
  <c r="S65" i="53" s="1"/>
  <c r="N62" i="53"/>
  <c r="L62" i="53"/>
  <c r="AN61" i="53"/>
  <c r="J61" i="53" s="1"/>
  <c r="S61" i="53" s="1"/>
  <c r="AO61" i="53" s="1"/>
  <c r="K61" i="53"/>
  <c r="H61" i="53"/>
  <c r="F61" i="53"/>
  <c r="D61" i="53"/>
  <c r="B61" i="53"/>
  <c r="AN60" i="53"/>
  <c r="J60" i="53" s="1"/>
  <c r="S60" i="53" s="1"/>
  <c r="AO60" i="53" s="1"/>
  <c r="K60" i="53"/>
  <c r="H60" i="53"/>
  <c r="F60" i="53"/>
  <c r="D60" i="53"/>
  <c r="B60" i="53"/>
  <c r="AN59" i="53"/>
  <c r="J59" i="53" s="1"/>
  <c r="S59" i="53" s="1"/>
  <c r="AO59" i="53" s="1"/>
  <c r="K59" i="53"/>
  <c r="H59" i="53"/>
  <c r="F59" i="53"/>
  <c r="D59" i="53"/>
  <c r="B59" i="53"/>
  <c r="AN58" i="53"/>
  <c r="J58" i="53" s="1"/>
  <c r="S58" i="53" s="1"/>
  <c r="AO58" i="53" s="1"/>
  <c r="K58" i="53"/>
  <c r="H58" i="53"/>
  <c r="F58" i="53"/>
  <c r="D58" i="53"/>
  <c r="B58" i="53"/>
  <c r="AN57" i="53"/>
  <c r="K57" i="53"/>
  <c r="J57" i="53"/>
  <c r="S57" i="53" s="1"/>
  <c r="AO57" i="53" s="1"/>
  <c r="H57" i="53"/>
  <c r="F57" i="53"/>
  <c r="D57" i="53"/>
  <c r="B57" i="53"/>
  <c r="AN56" i="53"/>
  <c r="J56" i="53" s="1"/>
  <c r="S56" i="53" s="1"/>
  <c r="AO56" i="53" s="1"/>
  <c r="K56" i="53"/>
  <c r="H56" i="53"/>
  <c r="F56" i="53"/>
  <c r="D56" i="53"/>
  <c r="B56" i="53"/>
  <c r="AN55" i="53"/>
  <c r="J55" i="53" s="1"/>
  <c r="S55" i="53" s="1"/>
  <c r="AO55" i="53" s="1"/>
  <c r="K55" i="53"/>
  <c r="H55" i="53"/>
  <c r="F55" i="53"/>
  <c r="D55" i="53"/>
  <c r="B55" i="53"/>
  <c r="AN54" i="53"/>
  <c r="AN62" i="53" s="1"/>
  <c r="K54" i="53"/>
  <c r="H54" i="53"/>
  <c r="F54" i="53"/>
  <c r="D54" i="53"/>
  <c r="B54" i="53"/>
  <c r="AN50" i="53"/>
  <c r="K50" i="53"/>
  <c r="J50" i="53"/>
  <c r="S50" i="53" s="1"/>
  <c r="AO50" i="53" s="1"/>
  <c r="H50" i="53"/>
  <c r="F50" i="53"/>
  <c r="D50" i="53"/>
  <c r="B50" i="53"/>
  <c r="AN49" i="53"/>
  <c r="K49" i="53"/>
  <c r="J49" i="53"/>
  <c r="S49" i="53" s="1"/>
  <c r="AO49" i="53" s="1"/>
  <c r="H49" i="53"/>
  <c r="F49" i="53"/>
  <c r="D49" i="53"/>
  <c r="B49" i="53"/>
  <c r="AN48" i="53"/>
  <c r="J48" i="53" s="1"/>
  <c r="S48" i="53" s="1"/>
  <c r="AO48" i="53" s="1"/>
  <c r="K48" i="53"/>
  <c r="H48" i="53"/>
  <c r="F48" i="53"/>
  <c r="D48" i="53"/>
  <c r="B48" i="53"/>
  <c r="AN47" i="53"/>
  <c r="J47" i="53" s="1"/>
  <c r="S47" i="53" s="1"/>
  <c r="AO47" i="53" s="1"/>
  <c r="K47" i="53"/>
  <c r="H47" i="53"/>
  <c r="F47" i="53"/>
  <c r="D47" i="53"/>
  <c r="B47" i="53"/>
  <c r="AN46" i="53"/>
  <c r="K46" i="53"/>
  <c r="J46" i="53"/>
  <c r="S46" i="53" s="1"/>
  <c r="AO46" i="53" s="1"/>
  <c r="H46" i="53"/>
  <c r="F46" i="53"/>
  <c r="D46" i="53"/>
  <c r="B46" i="53"/>
  <c r="AN45" i="53"/>
  <c r="AH45" i="53"/>
  <c r="K45" i="53"/>
  <c r="J45" i="53"/>
  <c r="S45" i="53" s="1"/>
  <c r="AO45" i="53" s="1"/>
  <c r="H45" i="53"/>
  <c r="F45" i="53"/>
  <c r="D45" i="53"/>
  <c r="B45" i="53"/>
  <c r="AH44" i="53"/>
  <c r="AN44" i="53"/>
  <c r="J44" i="53" s="1"/>
  <c r="S44" i="53" s="1"/>
  <c r="AO44" i="53" s="1"/>
  <c r="K44" i="53"/>
  <c r="H44" i="53"/>
  <c r="F44" i="53"/>
  <c r="D44" i="53"/>
  <c r="B44" i="53"/>
  <c r="AH43" i="53"/>
  <c r="AN43" i="53" s="1"/>
  <c r="K43" i="53"/>
  <c r="H43" i="53"/>
  <c r="F43" i="53"/>
  <c r="D43" i="53"/>
  <c r="B43" i="53"/>
  <c r="AN39" i="53"/>
  <c r="J39" i="53" s="1"/>
  <c r="S39" i="53" s="1"/>
  <c r="AO39" i="53" s="1"/>
  <c r="K39" i="53"/>
  <c r="H39" i="53"/>
  <c r="F39" i="53"/>
  <c r="D39" i="53"/>
  <c r="B39" i="53"/>
  <c r="AN38" i="53"/>
  <c r="J38" i="53" s="1"/>
  <c r="S38" i="53" s="1"/>
  <c r="AO38" i="53" s="1"/>
  <c r="K38" i="53"/>
  <c r="H38" i="53"/>
  <c r="F38" i="53"/>
  <c r="D38" i="53"/>
  <c r="B38" i="53"/>
  <c r="AN37" i="53"/>
  <c r="J37" i="53" s="1"/>
  <c r="S37" i="53" s="1"/>
  <c r="AO37" i="53" s="1"/>
  <c r="K37" i="53"/>
  <c r="H37" i="53"/>
  <c r="F37" i="53"/>
  <c r="D37" i="53"/>
  <c r="B37" i="53"/>
  <c r="K36" i="53"/>
  <c r="H36" i="53"/>
  <c r="F36" i="53"/>
  <c r="D36" i="53"/>
  <c r="B36" i="53"/>
  <c r="AN35" i="53"/>
  <c r="J35" i="53" s="1"/>
  <c r="S35" i="53" s="1"/>
  <c r="AO35" i="53" s="1"/>
  <c r="K35" i="53"/>
  <c r="H35" i="53"/>
  <c r="F35" i="53"/>
  <c r="D35" i="53"/>
  <c r="B35" i="53"/>
  <c r="AN34" i="53"/>
  <c r="J34" i="53" s="1"/>
  <c r="S34" i="53" s="1"/>
  <c r="AO34" i="53" s="1"/>
  <c r="K34" i="53"/>
  <c r="H34" i="53"/>
  <c r="F34" i="53"/>
  <c r="D34" i="53"/>
  <c r="B34" i="53"/>
  <c r="K33" i="53"/>
  <c r="H33" i="53"/>
  <c r="F33" i="53"/>
  <c r="D33" i="53"/>
  <c r="B33" i="53"/>
  <c r="AN32" i="53"/>
  <c r="J32" i="53" s="1"/>
  <c r="S32" i="53" s="1"/>
  <c r="AO32" i="53" s="1"/>
  <c r="K32" i="53"/>
  <c r="H32" i="53"/>
  <c r="F32" i="53"/>
  <c r="D32" i="53"/>
  <c r="B32" i="53"/>
  <c r="AN31" i="53"/>
  <c r="J31" i="53" s="1"/>
  <c r="S31" i="53" s="1"/>
  <c r="AO31" i="53" s="1"/>
  <c r="K31" i="53"/>
  <c r="H31" i="53"/>
  <c r="F31" i="53"/>
  <c r="D31" i="53"/>
  <c r="B31" i="53"/>
  <c r="AN30" i="53"/>
  <c r="J30" i="53" s="1"/>
  <c r="S30" i="53" s="1"/>
  <c r="AO30" i="53" s="1"/>
  <c r="K30" i="53"/>
  <c r="H30" i="53"/>
  <c r="F30" i="53"/>
  <c r="D30" i="53"/>
  <c r="B30" i="53"/>
  <c r="K29" i="53"/>
  <c r="H29" i="53"/>
  <c r="F29" i="53"/>
  <c r="D29" i="53"/>
  <c r="B29" i="53"/>
  <c r="AN28" i="53"/>
  <c r="J28" i="53" s="1"/>
  <c r="S28" i="53" s="1"/>
  <c r="AO28" i="53" s="1"/>
  <c r="K28" i="53"/>
  <c r="H28" i="53"/>
  <c r="F28" i="53"/>
  <c r="D28" i="53"/>
  <c r="B28" i="53"/>
  <c r="AN27" i="53"/>
  <c r="J27" i="53" s="1"/>
  <c r="S27" i="53" s="1"/>
  <c r="AO27" i="53" s="1"/>
  <c r="K27" i="53"/>
  <c r="H27" i="53"/>
  <c r="F27" i="53"/>
  <c r="D27" i="53"/>
  <c r="B27" i="53"/>
  <c r="AN26" i="53"/>
  <c r="J26" i="53" s="1"/>
  <c r="S26" i="53" s="1"/>
  <c r="AO26" i="53" s="1"/>
  <c r="K26" i="53"/>
  <c r="H26" i="53"/>
  <c r="F26" i="53"/>
  <c r="D26" i="53"/>
  <c r="B26" i="53"/>
  <c r="K25" i="53"/>
  <c r="H25" i="53"/>
  <c r="F25" i="53"/>
  <c r="D25" i="53"/>
  <c r="B25" i="53"/>
  <c r="AN24" i="53"/>
  <c r="J24" i="53" s="1"/>
  <c r="S24" i="53" s="1"/>
  <c r="AO24" i="53" s="1"/>
  <c r="K24" i="53"/>
  <c r="H24" i="53"/>
  <c r="F24" i="53"/>
  <c r="D24" i="53"/>
  <c r="B24" i="53"/>
  <c r="AN23" i="53"/>
  <c r="J23" i="53" s="1"/>
  <c r="S23" i="53" s="1"/>
  <c r="AO23" i="53" s="1"/>
  <c r="K23" i="53"/>
  <c r="H23" i="53"/>
  <c r="F23" i="53"/>
  <c r="D23" i="53"/>
  <c r="B23" i="53"/>
  <c r="AN22" i="53"/>
  <c r="J22" i="53" s="1"/>
  <c r="S22" i="53" s="1"/>
  <c r="AO22" i="53" s="1"/>
  <c r="K22" i="53"/>
  <c r="H22" i="53"/>
  <c r="F22" i="53"/>
  <c r="D22" i="53"/>
  <c r="B22" i="53"/>
  <c r="AN21" i="53"/>
  <c r="J21" i="53" s="1"/>
  <c r="S21" i="53" s="1"/>
  <c r="AO21" i="53" s="1"/>
  <c r="K21" i="53"/>
  <c r="H21" i="53"/>
  <c r="F21" i="53"/>
  <c r="D21" i="53"/>
  <c r="B21" i="53"/>
  <c r="AN20" i="53"/>
  <c r="J20" i="53" s="1"/>
  <c r="S20" i="53" s="1"/>
  <c r="AO20" i="53" s="1"/>
  <c r="K20" i="53"/>
  <c r="H20" i="53"/>
  <c r="F20" i="53"/>
  <c r="D20" i="53"/>
  <c r="B20" i="53"/>
  <c r="AN19" i="53"/>
  <c r="J19" i="53" s="1"/>
  <c r="S19" i="53" s="1"/>
  <c r="K19" i="53"/>
  <c r="H19" i="53"/>
  <c r="F19" i="53"/>
  <c r="D19" i="53"/>
  <c r="B19" i="53"/>
  <c r="AM15" i="53"/>
  <c r="P15" i="53" s="1"/>
  <c r="R15" i="53" s="1"/>
  <c r="S15" i="53" s="1"/>
  <c r="AO15" i="53" s="1"/>
  <c r="AI15" i="53"/>
  <c r="AJ15" i="53" s="1"/>
  <c r="AF15" i="53" s="1"/>
  <c r="AN15" i="53" s="1"/>
  <c r="M15" i="53"/>
  <c r="L15" i="53"/>
  <c r="N15" i="53" s="1"/>
  <c r="K15" i="53"/>
  <c r="J15" i="53"/>
  <c r="I15" i="53"/>
  <c r="H15" i="53"/>
  <c r="G15" i="53"/>
  <c r="F15" i="53"/>
  <c r="E15" i="53"/>
  <c r="D15" i="53"/>
  <c r="C15" i="53"/>
  <c r="B15" i="53"/>
  <c r="AM14" i="53"/>
  <c r="AI14" i="53"/>
  <c r="AJ14" i="53" s="1"/>
  <c r="AF14" i="53" s="1"/>
  <c r="AN14" i="53" s="1"/>
  <c r="P14" i="53"/>
  <c r="R14" i="53" s="1"/>
  <c r="M14" i="53"/>
  <c r="L14" i="53"/>
  <c r="N14" i="53" s="1"/>
  <c r="K14" i="53"/>
  <c r="J14" i="53"/>
  <c r="I14" i="53"/>
  <c r="H14" i="53"/>
  <c r="G14" i="53"/>
  <c r="F14" i="53"/>
  <c r="E14" i="53"/>
  <c r="D14" i="53"/>
  <c r="C14" i="53"/>
  <c r="B14" i="53"/>
  <c r="AM13" i="53"/>
  <c r="P13" i="53" s="1"/>
  <c r="R13" i="53" s="1"/>
  <c r="AI13" i="53"/>
  <c r="AJ13" i="53" s="1"/>
  <c r="AF13" i="53" s="1"/>
  <c r="AN13" i="53" s="1"/>
  <c r="M13" i="53"/>
  <c r="N13" i="53" s="1"/>
  <c r="L13" i="53"/>
  <c r="K13" i="53"/>
  <c r="J13" i="53"/>
  <c r="I13" i="53"/>
  <c r="H13" i="53"/>
  <c r="G13" i="53"/>
  <c r="F13" i="53"/>
  <c r="E13" i="53"/>
  <c r="D13" i="53"/>
  <c r="C13" i="53"/>
  <c r="B13" i="53"/>
  <c r="AM12" i="53"/>
  <c r="P12" i="53" s="1"/>
  <c r="R12" i="53" s="1"/>
  <c r="S12" i="53" s="1"/>
  <c r="AI12" i="53"/>
  <c r="AJ12" i="53" s="1"/>
  <c r="AF12" i="53" s="1"/>
  <c r="M12" i="53"/>
  <c r="L12" i="53"/>
  <c r="K12" i="53"/>
  <c r="J12" i="53"/>
  <c r="I12" i="53"/>
  <c r="H12" i="53"/>
  <c r="G12" i="53"/>
  <c r="F12" i="53"/>
  <c r="E12" i="53"/>
  <c r="D12" i="53"/>
  <c r="C12" i="53"/>
  <c r="B12" i="53"/>
  <c r="AM11" i="53"/>
  <c r="P11" i="53" s="1"/>
  <c r="R11" i="53" s="1"/>
  <c r="AI11" i="53"/>
  <c r="AJ11" i="53" s="1"/>
  <c r="M11" i="53"/>
  <c r="L11" i="53"/>
  <c r="N11" i="53" s="1"/>
  <c r="K11" i="53"/>
  <c r="J11" i="53"/>
  <c r="I11" i="53"/>
  <c r="H11" i="53"/>
  <c r="G11" i="53"/>
  <c r="F11" i="53"/>
  <c r="E11" i="53"/>
  <c r="D11" i="53"/>
  <c r="C11" i="53"/>
  <c r="B11" i="53"/>
  <c r="AG9" i="53"/>
  <c r="H7" i="53"/>
  <c r="C7" i="53"/>
  <c r="H6" i="53"/>
  <c r="C6" i="53"/>
  <c r="H5" i="53"/>
  <c r="C5" i="53"/>
  <c r="H4" i="53"/>
  <c r="C4" i="53"/>
  <c r="H3" i="53"/>
  <c r="C3" i="53"/>
  <c r="H2" i="53"/>
  <c r="C2" i="53"/>
  <c r="A1" i="53"/>
  <c r="AN75" i="51"/>
  <c r="S68" i="51"/>
  <c r="S67" i="51"/>
  <c r="AD66" i="51"/>
  <c r="AN66" i="51" s="1"/>
  <c r="S66" i="51"/>
  <c r="AN65" i="51"/>
  <c r="J65" i="51" s="1"/>
  <c r="S65" i="51" s="1"/>
  <c r="N62" i="51"/>
  <c r="L62" i="51"/>
  <c r="AN61" i="51"/>
  <c r="K61" i="51"/>
  <c r="J61" i="51"/>
  <c r="S61" i="51" s="1"/>
  <c r="AO61" i="51" s="1"/>
  <c r="H61" i="51"/>
  <c r="F61" i="51"/>
  <c r="D61" i="51"/>
  <c r="B61" i="51"/>
  <c r="AN60" i="51"/>
  <c r="J60" i="51" s="1"/>
  <c r="S60" i="51" s="1"/>
  <c r="AO60" i="51" s="1"/>
  <c r="K60" i="51"/>
  <c r="H60" i="51"/>
  <c r="F60" i="51"/>
  <c r="D60" i="51"/>
  <c r="B60" i="51"/>
  <c r="AN59" i="51"/>
  <c r="J59" i="51" s="1"/>
  <c r="S59" i="51" s="1"/>
  <c r="AO59" i="51" s="1"/>
  <c r="K59" i="51"/>
  <c r="H59" i="51"/>
  <c r="F59" i="51"/>
  <c r="D59" i="51"/>
  <c r="B59" i="51"/>
  <c r="AN58" i="51"/>
  <c r="J58" i="51" s="1"/>
  <c r="S58" i="51" s="1"/>
  <c r="AO58" i="51" s="1"/>
  <c r="K58" i="51"/>
  <c r="H58" i="51"/>
  <c r="F58" i="51"/>
  <c r="D58" i="51"/>
  <c r="B58" i="51"/>
  <c r="AN57" i="51"/>
  <c r="K57" i="51"/>
  <c r="J57" i="51"/>
  <c r="S57" i="51" s="1"/>
  <c r="AO57" i="51" s="1"/>
  <c r="H57" i="51"/>
  <c r="F57" i="51"/>
  <c r="D57" i="51"/>
  <c r="B57" i="51"/>
  <c r="AN56" i="51"/>
  <c r="K56" i="51"/>
  <c r="J56" i="51"/>
  <c r="S56" i="51" s="1"/>
  <c r="AO56" i="51" s="1"/>
  <c r="H56" i="51"/>
  <c r="F56" i="51"/>
  <c r="D56" i="51"/>
  <c r="B56" i="51"/>
  <c r="AN55" i="51"/>
  <c r="J55" i="51" s="1"/>
  <c r="S55" i="51" s="1"/>
  <c r="AO55" i="51" s="1"/>
  <c r="K55" i="51"/>
  <c r="H55" i="51"/>
  <c r="F55" i="51"/>
  <c r="D55" i="51"/>
  <c r="B55" i="51"/>
  <c r="AN54" i="51"/>
  <c r="J54" i="51" s="1"/>
  <c r="S54" i="51" s="1"/>
  <c r="K54" i="51"/>
  <c r="H54" i="51"/>
  <c r="F54" i="51"/>
  <c r="D54" i="51"/>
  <c r="B54" i="51"/>
  <c r="AN50" i="51"/>
  <c r="K50" i="51"/>
  <c r="J50" i="51"/>
  <c r="S50" i="51" s="1"/>
  <c r="AO50" i="51" s="1"/>
  <c r="H50" i="51"/>
  <c r="F50" i="51"/>
  <c r="D50" i="51"/>
  <c r="B50" i="51"/>
  <c r="AN49" i="51"/>
  <c r="J49" i="51" s="1"/>
  <c r="S49" i="51" s="1"/>
  <c r="AO49" i="51" s="1"/>
  <c r="K49" i="51"/>
  <c r="H49" i="51"/>
  <c r="F49" i="51"/>
  <c r="D49" i="51"/>
  <c r="B49" i="51"/>
  <c r="AN48" i="51"/>
  <c r="J48" i="51" s="1"/>
  <c r="S48" i="51" s="1"/>
  <c r="AO48" i="51" s="1"/>
  <c r="K48" i="51"/>
  <c r="H48" i="51"/>
  <c r="F48" i="51"/>
  <c r="D48" i="51"/>
  <c r="B48" i="51"/>
  <c r="AN47" i="51"/>
  <c r="J47" i="51" s="1"/>
  <c r="S47" i="51" s="1"/>
  <c r="AO47" i="51" s="1"/>
  <c r="K47" i="51"/>
  <c r="H47" i="51"/>
  <c r="F47" i="51"/>
  <c r="D47" i="51"/>
  <c r="B47" i="51"/>
  <c r="AN46" i="51"/>
  <c r="J46" i="51" s="1"/>
  <c r="S46" i="51" s="1"/>
  <c r="AO46" i="51" s="1"/>
  <c r="K46" i="51"/>
  <c r="H46" i="51"/>
  <c r="F46" i="51"/>
  <c r="D46" i="51"/>
  <c r="B46" i="51"/>
  <c r="AN45" i="51"/>
  <c r="J45" i="51" s="1"/>
  <c r="S45" i="51" s="1"/>
  <c r="AO45" i="51" s="1"/>
  <c r="AH45" i="51"/>
  <c r="K45" i="51"/>
  <c r="H45" i="51"/>
  <c r="F45" i="51"/>
  <c r="D45" i="51"/>
  <c r="B45" i="51"/>
  <c r="AH44" i="51"/>
  <c r="AN44" i="51" s="1"/>
  <c r="J44" i="51" s="1"/>
  <c r="S44" i="51" s="1"/>
  <c r="AO44" i="51" s="1"/>
  <c r="K44" i="51"/>
  <c r="H44" i="51"/>
  <c r="F44" i="51"/>
  <c r="D44" i="51"/>
  <c r="B44" i="51"/>
  <c r="AH43" i="51"/>
  <c r="AN43" i="51" s="1"/>
  <c r="K43" i="51"/>
  <c r="H43" i="51"/>
  <c r="F43" i="51"/>
  <c r="D43" i="51"/>
  <c r="B43" i="51"/>
  <c r="AN39" i="51"/>
  <c r="J39" i="51" s="1"/>
  <c r="S39" i="51" s="1"/>
  <c r="AO39" i="51" s="1"/>
  <c r="K39" i="51"/>
  <c r="H39" i="51"/>
  <c r="F39" i="51"/>
  <c r="D39" i="51"/>
  <c r="B39" i="51"/>
  <c r="AN38" i="51"/>
  <c r="J38" i="51" s="1"/>
  <c r="S38" i="51" s="1"/>
  <c r="AO38" i="51" s="1"/>
  <c r="K38" i="51"/>
  <c r="H38" i="51"/>
  <c r="F38" i="51"/>
  <c r="D38" i="51"/>
  <c r="B38" i="51"/>
  <c r="AN37" i="51"/>
  <c r="J37" i="51" s="1"/>
  <c r="S37" i="51" s="1"/>
  <c r="AO37" i="51" s="1"/>
  <c r="K37" i="51"/>
  <c r="H37" i="51"/>
  <c r="F37" i="51"/>
  <c r="D37" i="51"/>
  <c r="B37" i="51"/>
  <c r="K36" i="51"/>
  <c r="H36" i="51"/>
  <c r="F36" i="51"/>
  <c r="D36" i="51"/>
  <c r="B36" i="51"/>
  <c r="AN35" i="51"/>
  <c r="J35" i="51" s="1"/>
  <c r="S35" i="51" s="1"/>
  <c r="AO35" i="51" s="1"/>
  <c r="K35" i="51"/>
  <c r="H35" i="51"/>
  <c r="F35" i="51"/>
  <c r="D35" i="51"/>
  <c r="B35" i="51"/>
  <c r="AN34" i="51"/>
  <c r="J34" i="51" s="1"/>
  <c r="S34" i="51" s="1"/>
  <c r="AO34" i="51" s="1"/>
  <c r="K34" i="51"/>
  <c r="H34" i="51"/>
  <c r="F34" i="51"/>
  <c r="D34" i="51"/>
  <c r="B34" i="51"/>
  <c r="K33" i="51"/>
  <c r="H33" i="51"/>
  <c r="F33" i="51"/>
  <c r="D33" i="51"/>
  <c r="B33" i="51"/>
  <c r="AN32" i="51"/>
  <c r="J32" i="51" s="1"/>
  <c r="S32" i="51" s="1"/>
  <c r="AO32" i="51" s="1"/>
  <c r="K32" i="51"/>
  <c r="H32" i="51"/>
  <c r="F32" i="51"/>
  <c r="D32" i="51"/>
  <c r="B32" i="51"/>
  <c r="AN31" i="51"/>
  <c r="J31" i="51" s="1"/>
  <c r="S31" i="51" s="1"/>
  <c r="AO31" i="51" s="1"/>
  <c r="K31" i="51"/>
  <c r="H31" i="51"/>
  <c r="F31" i="51"/>
  <c r="D31" i="51"/>
  <c r="B31" i="51"/>
  <c r="K30" i="51"/>
  <c r="H30" i="51"/>
  <c r="F30" i="51"/>
  <c r="D30" i="51"/>
  <c r="B30" i="51"/>
  <c r="AN29" i="51"/>
  <c r="J29" i="51" s="1"/>
  <c r="S29" i="51" s="1"/>
  <c r="AO29" i="51" s="1"/>
  <c r="K29" i="51"/>
  <c r="H29" i="51"/>
  <c r="F29" i="51"/>
  <c r="D29" i="51"/>
  <c r="B29" i="51"/>
  <c r="AN28" i="51"/>
  <c r="J28" i="51" s="1"/>
  <c r="S28" i="51" s="1"/>
  <c r="AO28" i="51" s="1"/>
  <c r="K28" i="51"/>
  <c r="H28" i="51"/>
  <c r="F28" i="51"/>
  <c r="D28" i="51"/>
  <c r="B28" i="51"/>
  <c r="AN27" i="51"/>
  <c r="J27" i="51" s="1"/>
  <c r="S27" i="51" s="1"/>
  <c r="AO27" i="51" s="1"/>
  <c r="K27" i="51"/>
  <c r="H27" i="51"/>
  <c r="F27" i="51"/>
  <c r="D27" i="51"/>
  <c r="B27" i="51"/>
  <c r="K26" i="51"/>
  <c r="H26" i="51"/>
  <c r="F26" i="51"/>
  <c r="D26" i="51"/>
  <c r="B26" i="51"/>
  <c r="K25" i="51"/>
  <c r="H25" i="51"/>
  <c r="F25" i="51"/>
  <c r="D25" i="51"/>
  <c r="B25" i="51"/>
  <c r="AN24" i="51"/>
  <c r="J24" i="51" s="1"/>
  <c r="S24" i="51" s="1"/>
  <c r="AO24" i="51" s="1"/>
  <c r="K24" i="51"/>
  <c r="H24" i="51"/>
  <c r="F24" i="51"/>
  <c r="D24" i="51"/>
  <c r="B24" i="51"/>
  <c r="AN23" i="51"/>
  <c r="J23" i="51" s="1"/>
  <c r="S23" i="51" s="1"/>
  <c r="AO23" i="51" s="1"/>
  <c r="K23" i="51"/>
  <c r="H23" i="51"/>
  <c r="F23" i="51"/>
  <c r="D23" i="51"/>
  <c r="B23" i="51"/>
  <c r="AN22" i="51"/>
  <c r="J22" i="51" s="1"/>
  <c r="S22" i="51" s="1"/>
  <c r="AO22" i="51" s="1"/>
  <c r="K22" i="51"/>
  <c r="H22" i="51"/>
  <c r="F22" i="51"/>
  <c r="D22" i="51"/>
  <c r="B22" i="51"/>
  <c r="AN21" i="51"/>
  <c r="J21" i="51" s="1"/>
  <c r="S21" i="51" s="1"/>
  <c r="AO21" i="51" s="1"/>
  <c r="K21" i="51"/>
  <c r="H21" i="51"/>
  <c r="F21" i="51"/>
  <c r="D21" i="51"/>
  <c r="B21" i="51"/>
  <c r="AN20" i="51"/>
  <c r="K20" i="51"/>
  <c r="H20" i="51"/>
  <c r="F20" i="51"/>
  <c r="D20" i="51"/>
  <c r="B20" i="51"/>
  <c r="AN19" i="51"/>
  <c r="J19" i="51" s="1"/>
  <c r="S19" i="51" s="1"/>
  <c r="AO19" i="51" s="1"/>
  <c r="K19" i="51"/>
  <c r="H19" i="51"/>
  <c r="F19" i="51"/>
  <c r="D19" i="51"/>
  <c r="B19" i="51"/>
  <c r="AM15" i="51"/>
  <c r="AI15" i="51"/>
  <c r="AJ15" i="51" s="1"/>
  <c r="AF15" i="51" s="1"/>
  <c r="AN15" i="51" s="1"/>
  <c r="P15" i="51"/>
  <c r="R15" i="51" s="1"/>
  <c r="M15" i="51"/>
  <c r="L15" i="51"/>
  <c r="N15" i="51" s="1"/>
  <c r="K15" i="51"/>
  <c r="J15" i="51"/>
  <c r="I15" i="51"/>
  <c r="H15" i="51"/>
  <c r="G15" i="51"/>
  <c r="F15" i="51"/>
  <c r="E15" i="51"/>
  <c r="D15" i="51"/>
  <c r="C15" i="51"/>
  <c r="B15" i="51"/>
  <c r="AM14" i="51"/>
  <c r="AI14" i="51"/>
  <c r="AJ14" i="51" s="1"/>
  <c r="AF14" i="51"/>
  <c r="AN14" i="51" s="1"/>
  <c r="P14" i="51"/>
  <c r="R14" i="51" s="1"/>
  <c r="M14" i="51"/>
  <c r="L14" i="51"/>
  <c r="N14" i="51" s="1"/>
  <c r="K14" i="51"/>
  <c r="J14" i="51"/>
  <c r="I14" i="51"/>
  <c r="H14" i="51"/>
  <c r="G14" i="51"/>
  <c r="F14" i="51"/>
  <c r="E14" i="51"/>
  <c r="D14" i="51"/>
  <c r="C14" i="51"/>
  <c r="B14" i="51"/>
  <c r="AM13" i="51"/>
  <c r="P13" i="51" s="1"/>
  <c r="R13" i="51" s="1"/>
  <c r="AI13" i="51"/>
  <c r="AJ13" i="51" s="1"/>
  <c r="AF13" i="51" s="1"/>
  <c r="M13" i="51"/>
  <c r="L13" i="51"/>
  <c r="N13" i="51" s="1"/>
  <c r="K13" i="51"/>
  <c r="S13" i="51" s="1"/>
  <c r="J13" i="51"/>
  <c r="I13" i="51"/>
  <c r="H13" i="51"/>
  <c r="G13" i="51"/>
  <c r="F13" i="51"/>
  <c r="E13" i="51"/>
  <c r="D13" i="51"/>
  <c r="C13" i="51"/>
  <c r="B13" i="51"/>
  <c r="AM12" i="51"/>
  <c r="P12" i="51" s="1"/>
  <c r="R12" i="51" s="1"/>
  <c r="AJ12" i="51"/>
  <c r="AF12" i="51" s="1"/>
  <c r="AI12" i="51"/>
  <c r="M12" i="51"/>
  <c r="L12" i="51"/>
  <c r="K12" i="51"/>
  <c r="J12" i="51"/>
  <c r="I12" i="51"/>
  <c r="H12" i="51"/>
  <c r="G12" i="51"/>
  <c r="F12" i="51"/>
  <c r="E12" i="51"/>
  <c r="D12" i="51"/>
  <c r="C12" i="51"/>
  <c r="B12" i="51"/>
  <c r="AM11" i="51"/>
  <c r="AI11" i="51"/>
  <c r="AJ11" i="51" s="1"/>
  <c r="AF11" i="51" s="1"/>
  <c r="AN11" i="51" s="1"/>
  <c r="P11" i="51"/>
  <c r="R11" i="51" s="1"/>
  <c r="M11" i="51"/>
  <c r="L11" i="51"/>
  <c r="K11" i="51"/>
  <c r="J11" i="51"/>
  <c r="I11" i="51"/>
  <c r="H11" i="51"/>
  <c r="G11" i="51"/>
  <c r="F11" i="51"/>
  <c r="E11" i="51"/>
  <c r="D11" i="51"/>
  <c r="C11" i="51"/>
  <c r="B11" i="51"/>
  <c r="AG9" i="51"/>
  <c r="H7" i="51"/>
  <c r="C7" i="51"/>
  <c r="H6" i="51"/>
  <c r="C6" i="51"/>
  <c r="H5" i="51"/>
  <c r="C5" i="51"/>
  <c r="H4" i="51"/>
  <c r="C4" i="51"/>
  <c r="H3" i="51"/>
  <c r="C3" i="51"/>
  <c r="H2" i="51"/>
  <c r="C2" i="51"/>
  <c r="A1" i="51"/>
  <c r="AN75" i="50"/>
  <c r="S68" i="50"/>
  <c r="S67" i="50"/>
  <c r="AD66" i="50"/>
  <c r="AN66" i="50" s="1"/>
  <c r="S66" i="50"/>
  <c r="AN65" i="50"/>
  <c r="J65" i="50" s="1"/>
  <c r="S65" i="50" s="1"/>
  <c r="N62" i="50"/>
  <c r="L62" i="50"/>
  <c r="AN61" i="50"/>
  <c r="J61" i="50" s="1"/>
  <c r="S61" i="50" s="1"/>
  <c r="AO61" i="50" s="1"/>
  <c r="K61" i="50"/>
  <c r="H61" i="50"/>
  <c r="F61" i="50"/>
  <c r="D61" i="50"/>
  <c r="B61" i="50"/>
  <c r="AN60" i="50"/>
  <c r="K60" i="50"/>
  <c r="J60" i="50"/>
  <c r="S60" i="50" s="1"/>
  <c r="AO60" i="50" s="1"/>
  <c r="H60" i="50"/>
  <c r="F60" i="50"/>
  <c r="D60" i="50"/>
  <c r="B60" i="50"/>
  <c r="AN59" i="50"/>
  <c r="J59" i="50" s="1"/>
  <c r="S59" i="50" s="1"/>
  <c r="AO59" i="50" s="1"/>
  <c r="K59" i="50"/>
  <c r="H59" i="50"/>
  <c r="F59" i="50"/>
  <c r="D59" i="50"/>
  <c r="B59" i="50"/>
  <c r="AN58" i="50"/>
  <c r="J58" i="50" s="1"/>
  <c r="S58" i="50" s="1"/>
  <c r="AO58" i="50" s="1"/>
  <c r="K58" i="50"/>
  <c r="H58" i="50"/>
  <c r="F58" i="50"/>
  <c r="D58" i="50"/>
  <c r="B58" i="50"/>
  <c r="AN57" i="50"/>
  <c r="J57" i="50" s="1"/>
  <c r="S57" i="50" s="1"/>
  <c r="AO57" i="50" s="1"/>
  <c r="K57" i="50"/>
  <c r="H57" i="50"/>
  <c r="F57" i="50"/>
  <c r="D57" i="50"/>
  <c r="B57" i="50"/>
  <c r="AN56" i="50"/>
  <c r="J56" i="50" s="1"/>
  <c r="S56" i="50" s="1"/>
  <c r="AO56" i="50" s="1"/>
  <c r="K56" i="50"/>
  <c r="H56" i="50"/>
  <c r="F56" i="50"/>
  <c r="D56" i="50"/>
  <c r="B56" i="50"/>
  <c r="AN55" i="50"/>
  <c r="J55" i="50" s="1"/>
  <c r="S55" i="50" s="1"/>
  <c r="AO55" i="50" s="1"/>
  <c r="K55" i="50"/>
  <c r="H55" i="50"/>
  <c r="F55" i="50"/>
  <c r="D55" i="50"/>
  <c r="B55" i="50"/>
  <c r="AN54" i="50"/>
  <c r="K54" i="50"/>
  <c r="H54" i="50"/>
  <c r="F54" i="50"/>
  <c r="D54" i="50"/>
  <c r="B54" i="50"/>
  <c r="AN50" i="50"/>
  <c r="J50" i="50" s="1"/>
  <c r="S50" i="50" s="1"/>
  <c r="AO50" i="50" s="1"/>
  <c r="K50" i="50"/>
  <c r="H50" i="50"/>
  <c r="F50" i="50"/>
  <c r="D50" i="50"/>
  <c r="B50" i="50"/>
  <c r="AN49" i="50"/>
  <c r="J49" i="50" s="1"/>
  <c r="S49" i="50" s="1"/>
  <c r="AO49" i="50" s="1"/>
  <c r="K49" i="50"/>
  <c r="H49" i="50"/>
  <c r="F49" i="50"/>
  <c r="D49" i="50"/>
  <c r="B49" i="50"/>
  <c r="AN48" i="50"/>
  <c r="J48" i="50" s="1"/>
  <c r="S48" i="50" s="1"/>
  <c r="AO48" i="50" s="1"/>
  <c r="K48" i="50"/>
  <c r="H48" i="50"/>
  <c r="F48" i="50"/>
  <c r="D48" i="50"/>
  <c r="B48" i="50"/>
  <c r="AN47" i="50"/>
  <c r="J47" i="50" s="1"/>
  <c r="S47" i="50" s="1"/>
  <c r="AO47" i="50" s="1"/>
  <c r="K47" i="50"/>
  <c r="H47" i="50"/>
  <c r="F47" i="50"/>
  <c r="D47" i="50"/>
  <c r="B47" i="50"/>
  <c r="AN46" i="50"/>
  <c r="J46" i="50" s="1"/>
  <c r="S46" i="50" s="1"/>
  <c r="AO46" i="50" s="1"/>
  <c r="K46" i="50"/>
  <c r="H46" i="50"/>
  <c r="F46" i="50"/>
  <c r="D46" i="50"/>
  <c r="B46" i="50"/>
  <c r="AN45" i="50"/>
  <c r="J45" i="50" s="1"/>
  <c r="S45" i="50" s="1"/>
  <c r="AO45" i="50" s="1"/>
  <c r="AH45" i="50"/>
  <c r="K45" i="50"/>
  <c r="H45" i="50"/>
  <c r="F45" i="50"/>
  <c r="D45" i="50"/>
  <c r="B45" i="50"/>
  <c r="AH44" i="50"/>
  <c r="AN44" i="50" s="1"/>
  <c r="J44" i="50" s="1"/>
  <c r="S44" i="50" s="1"/>
  <c r="AO44" i="50" s="1"/>
  <c r="K44" i="50"/>
  <c r="H44" i="50"/>
  <c r="F44" i="50"/>
  <c r="D44" i="50"/>
  <c r="B44" i="50"/>
  <c r="AH43" i="50"/>
  <c r="AN43" i="50" s="1"/>
  <c r="K43" i="50"/>
  <c r="H43" i="50"/>
  <c r="F43" i="50"/>
  <c r="D43" i="50"/>
  <c r="B43" i="50"/>
  <c r="AN39" i="50"/>
  <c r="J39" i="50" s="1"/>
  <c r="S39" i="50" s="1"/>
  <c r="AO39" i="50" s="1"/>
  <c r="K39" i="50"/>
  <c r="H39" i="50"/>
  <c r="F39" i="50"/>
  <c r="D39" i="50"/>
  <c r="B39" i="50"/>
  <c r="K38" i="50"/>
  <c r="H38" i="50"/>
  <c r="F38" i="50"/>
  <c r="D38" i="50"/>
  <c r="B38" i="50"/>
  <c r="AN37" i="50"/>
  <c r="J37" i="50" s="1"/>
  <c r="S37" i="50" s="1"/>
  <c r="AO37" i="50" s="1"/>
  <c r="K37" i="50"/>
  <c r="H37" i="50"/>
  <c r="F37" i="50"/>
  <c r="D37" i="50"/>
  <c r="B37" i="50"/>
  <c r="AN36" i="50"/>
  <c r="J36" i="50" s="1"/>
  <c r="S36" i="50" s="1"/>
  <c r="AO36" i="50" s="1"/>
  <c r="K36" i="50"/>
  <c r="H36" i="50"/>
  <c r="F36" i="50"/>
  <c r="D36" i="50"/>
  <c r="B36" i="50"/>
  <c r="AN35" i="50"/>
  <c r="J35" i="50" s="1"/>
  <c r="S35" i="50" s="1"/>
  <c r="AO35" i="50" s="1"/>
  <c r="K35" i="50"/>
  <c r="H35" i="50"/>
  <c r="F35" i="50"/>
  <c r="D35" i="50"/>
  <c r="B35" i="50"/>
  <c r="AN34" i="50"/>
  <c r="J34" i="50" s="1"/>
  <c r="S34" i="50" s="1"/>
  <c r="AO34" i="50" s="1"/>
  <c r="K34" i="50"/>
  <c r="H34" i="50"/>
  <c r="F34" i="50"/>
  <c r="D34" i="50"/>
  <c r="B34" i="50"/>
  <c r="K33" i="50"/>
  <c r="H33" i="50"/>
  <c r="F33" i="50"/>
  <c r="D33" i="50"/>
  <c r="B33" i="50"/>
  <c r="AN32" i="50"/>
  <c r="J32" i="50" s="1"/>
  <c r="S32" i="50" s="1"/>
  <c r="AO32" i="50" s="1"/>
  <c r="K32" i="50"/>
  <c r="H32" i="50"/>
  <c r="F32" i="50"/>
  <c r="D32" i="50"/>
  <c r="B32" i="50"/>
  <c r="AN31" i="50"/>
  <c r="J31" i="50" s="1"/>
  <c r="S31" i="50" s="1"/>
  <c r="AO31" i="50" s="1"/>
  <c r="K31" i="50"/>
  <c r="H31" i="50"/>
  <c r="F31" i="50"/>
  <c r="D31" i="50"/>
  <c r="B31" i="50"/>
  <c r="AN30" i="50"/>
  <c r="J30" i="50" s="1"/>
  <c r="S30" i="50" s="1"/>
  <c r="AO30" i="50" s="1"/>
  <c r="K30" i="50"/>
  <c r="H30" i="50"/>
  <c r="F30" i="50"/>
  <c r="D30" i="50"/>
  <c r="B30" i="50"/>
  <c r="K29" i="50"/>
  <c r="H29" i="50"/>
  <c r="F29" i="50"/>
  <c r="D29" i="50"/>
  <c r="B29" i="50"/>
  <c r="AN28" i="50"/>
  <c r="J28" i="50" s="1"/>
  <c r="S28" i="50" s="1"/>
  <c r="AO28" i="50" s="1"/>
  <c r="K28" i="50"/>
  <c r="H28" i="50"/>
  <c r="F28" i="50"/>
  <c r="D28" i="50"/>
  <c r="B28" i="50"/>
  <c r="AN27" i="50"/>
  <c r="J27" i="50" s="1"/>
  <c r="S27" i="50" s="1"/>
  <c r="AO27" i="50" s="1"/>
  <c r="K27" i="50"/>
  <c r="H27" i="50"/>
  <c r="F27" i="50"/>
  <c r="D27" i="50"/>
  <c r="B27" i="50"/>
  <c r="AN26" i="50"/>
  <c r="J26" i="50" s="1"/>
  <c r="S26" i="50" s="1"/>
  <c r="AO26" i="50" s="1"/>
  <c r="K26" i="50"/>
  <c r="H26" i="50"/>
  <c r="F26" i="50"/>
  <c r="D26" i="50"/>
  <c r="B26" i="50"/>
  <c r="K25" i="50"/>
  <c r="H25" i="50"/>
  <c r="F25" i="50"/>
  <c r="D25" i="50"/>
  <c r="B25" i="50"/>
  <c r="AN24" i="50"/>
  <c r="J24" i="50" s="1"/>
  <c r="S24" i="50" s="1"/>
  <c r="AO24" i="50" s="1"/>
  <c r="K24" i="50"/>
  <c r="H24" i="50"/>
  <c r="F24" i="50"/>
  <c r="D24" i="50"/>
  <c r="B24" i="50"/>
  <c r="AN23" i="50"/>
  <c r="J23" i="50" s="1"/>
  <c r="S23" i="50" s="1"/>
  <c r="AO23" i="50" s="1"/>
  <c r="K23" i="50"/>
  <c r="H23" i="50"/>
  <c r="F23" i="50"/>
  <c r="D23" i="50"/>
  <c r="B23" i="50"/>
  <c r="AN22" i="50"/>
  <c r="J22" i="50" s="1"/>
  <c r="S22" i="50" s="1"/>
  <c r="AO22" i="50" s="1"/>
  <c r="K22" i="50"/>
  <c r="H22" i="50"/>
  <c r="F22" i="50"/>
  <c r="D22" i="50"/>
  <c r="B22" i="50"/>
  <c r="AN21" i="50"/>
  <c r="J21" i="50" s="1"/>
  <c r="S21" i="50" s="1"/>
  <c r="AO21" i="50" s="1"/>
  <c r="K21" i="50"/>
  <c r="H21" i="50"/>
  <c r="F21" i="50"/>
  <c r="D21" i="50"/>
  <c r="B21" i="50"/>
  <c r="AN20" i="50"/>
  <c r="J20" i="50" s="1"/>
  <c r="S20" i="50" s="1"/>
  <c r="AO20" i="50" s="1"/>
  <c r="K20" i="50"/>
  <c r="H20" i="50"/>
  <c r="F20" i="50"/>
  <c r="D20" i="50"/>
  <c r="B20" i="50"/>
  <c r="AN19" i="50"/>
  <c r="K19" i="50"/>
  <c r="H19" i="50"/>
  <c r="F19" i="50"/>
  <c r="D19" i="50"/>
  <c r="B19" i="50"/>
  <c r="AM15" i="50"/>
  <c r="P15" i="50" s="1"/>
  <c r="R15" i="50" s="1"/>
  <c r="AI15" i="50"/>
  <c r="AJ15" i="50" s="1"/>
  <c r="AF15" i="50"/>
  <c r="AN15" i="50" s="1"/>
  <c r="M15" i="50"/>
  <c r="L15" i="50"/>
  <c r="K15" i="50"/>
  <c r="J15" i="50"/>
  <c r="I15" i="50"/>
  <c r="H15" i="50"/>
  <c r="G15" i="50"/>
  <c r="F15" i="50"/>
  <c r="E15" i="50"/>
  <c r="D15" i="50"/>
  <c r="C15" i="50"/>
  <c r="B15" i="50"/>
  <c r="AM14" i="50"/>
  <c r="P14" i="50" s="1"/>
  <c r="R14" i="50" s="1"/>
  <c r="S14" i="50" s="1"/>
  <c r="AI14" i="50"/>
  <c r="AJ14" i="50" s="1"/>
  <c r="AF14" i="50" s="1"/>
  <c r="N14" i="50"/>
  <c r="M14" i="50"/>
  <c r="L14" i="50"/>
  <c r="K14" i="50"/>
  <c r="J14" i="50"/>
  <c r="I14" i="50"/>
  <c r="H14" i="50"/>
  <c r="G14" i="50"/>
  <c r="F14" i="50"/>
  <c r="E14" i="50"/>
  <c r="D14" i="50"/>
  <c r="C14" i="50"/>
  <c r="B14" i="50"/>
  <c r="AM13" i="50"/>
  <c r="P13" i="50" s="1"/>
  <c r="R13" i="50" s="1"/>
  <c r="AJ13" i="50"/>
  <c r="AF13" i="50" s="1"/>
  <c r="AN13" i="50" s="1"/>
  <c r="AI13" i="50"/>
  <c r="M13" i="50"/>
  <c r="N13" i="50" s="1"/>
  <c r="L13" i="50"/>
  <c r="K13" i="50"/>
  <c r="J13" i="50"/>
  <c r="I13" i="50"/>
  <c r="H13" i="50"/>
  <c r="G13" i="50"/>
  <c r="F13" i="50"/>
  <c r="E13" i="50"/>
  <c r="D13" i="50"/>
  <c r="C13" i="50"/>
  <c r="B13" i="50"/>
  <c r="AM12" i="50"/>
  <c r="P12" i="50" s="1"/>
  <c r="R12" i="50" s="1"/>
  <c r="AI12" i="50"/>
  <c r="AJ12" i="50" s="1"/>
  <c r="AF12" i="50" s="1"/>
  <c r="M12" i="50"/>
  <c r="L12" i="50"/>
  <c r="K12" i="50"/>
  <c r="J12" i="50"/>
  <c r="I12" i="50"/>
  <c r="H12" i="50"/>
  <c r="G12" i="50"/>
  <c r="F12" i="50"/>
  <c r="E12" i="50"/>
  <c r="D12" i="50"/>
  <c r="C12" i="50"/>
  <c r="B12" i="50"/>
  <c r="AM11" i="50"/>
  <c r="AI11" i="50"/>
  <c r="AJ11" i="50" s="1"/>
  <c r="P11" i="50"/>
  <c r="R11" i="50" s="1"/>
  <c r="M11" i="50"/>
  <c r="L11" i="50"/>
  <c r="K11" i="50"/>
  <c r="S11" i="50" s="1"/>
  <c r="J11" i="50"/>
  <c r="I11" i="50"/>
  <c r="H11" i="50"/>
  <c r="G11" i="50"/>
  <c r="F11" i="50"/>
  <c r="E11" i="50"/>
  <c r="D11" i="50"/>
  <c r="C11" i="50"/>
  <c r="B11" i="50"/>
  <c r="AG9" i="50"/>
  <c r="H7" i="50"/>
  <c r="C7" i="50"/>
  <c r="H6" i="50"/>
  <c r="C6" i="50"/>
  <c r="H5" i="50"/>
  <c r="C5" i="50"/>
  <c r="H4" i="50"/>
  <c r="C4" i="50"/>
  <c r="H3" i="50"/>
  <c r="C3" i="50"/>
  <c r="H2" i="50"/>
  <c r="C2" i="50"/>
  <c r="A1" i="50"/>
  <c r="AN75" i="49"/>
  <c r="S68" i="49"/>
  <c r="S67" i="49"/>
  <c r="AD66" i="49"/>
  <c r="AN66" i="49" s="1"/>
  <c r="S66" i="49"/>
  <c r="AN65" i="49"/>
  <c r="J65" i="49" s="1"/>
  <c r="S65" i="49" s="1"/>
  <c r="N62" i="49"/>
  <c r="L62" i="49"/>
  <c r="AN61" i="49"/>
  <c r="J61" i="49" s="1"/>
  <c r="S61" i="49" s="1"/>
  <c r="AO61" i="49" s="1"/>
  <c r="K61" i="49"/>
  <c r="H61" i="49"/>
  <c r="F61" i="49"/>
  <c r="D61" i="49"/>
  <c r="B61" i="49"/>
  <c r="AN60" i="49"/>
  <c r="J60" i="49" s="1"/>
  <c r="S60" i="49" s="1"/>
  <c r="AO60" i="49" s="1"/>
  <c r="K60" i="49"/>
  <c r="H60" i="49"/>
  <c r="F60" i="49"/>
  <c r="D60" i="49"/>
  <c r="B60" i="49"/>
  <c r="AN59" i="49"/>
  <c r="J59" i="49" s="1"/>
  <c r="S59" i="49" s="1"/>
  <c r="AO59" i="49" s="1"/>
  <c r="K59" i="49"/>
  <c r="H59" i="49"/>
  <c r="F59" i="49"/>
  <c r="D59" i="49"/>
  <c r="B59" i="49"/>
  <c r="AN58" i="49"/>
  <c r="J58" i="49" s="1"/>
  <c r="S58" i="49" s="1"/>
  <c r="AO58" i="49" s="1"/>
  <c r="K58" i="49"/>
  <c r="H58" i="49"/>
  <c r="F58" i="49"/>
  <c r="D58" i="49"/>
  <c r="B58" i="49"/>
  <c r="AN57" i="49"/>
  <c r="J57" i="49" s="1"/>
  <c r="S57" i="49" s="1"/>
  <c r="AO57" i="49" s="1"/>
  <c r="K57" i="49"/>
  <c r="H57" i="49"/>
  <c r="F57" i="49"/>
  <c r="D57" i="49"/>
  <c r="B57" i="49"/>
  <c r="AN56" i="49"/>
  <c r="J56" i="49" s="1"/>
  <c r="S56" i="49" s="1"/>
  <c r="AO56" i="49" s="1"/>
  <c r="K56" i="49"/>
  <c r="H56" i="49"/>
  <c r="F56" i="49"/>
  <c r="D56" i="49"/>
  <c r="B56" i="49"/>
  <c r="AN55" i="49"/>
  <c r="J55" i="49" s="1"/>
  <c r="S55" i="49" s="1"/>
  <c r="AO55" i="49" s="1"/>
  <c r="K55" i="49"/>
  <c r="H55" i="49"/>
  <c r="F55" i="49"/>
  <c r="D55" i="49"/>
  <c r="B55" i="49"/>
  <c r="AN54" i="49"/>
  <c r="K54" i="49"/>
  <c r="H54" i="49"/>
  <c r="F54" i="49"/>
  <c r="D54" i="49"/>
  <c r="B54" i="49"/>
  <c r="AN50" i="49"/>
  <c r="K50" i="49"/>
  <c r="J50" i="49"/>
  <c r="S50" i="49" s="1"/>
  <c r="AO50" i="49" s="1"/>
  <c r="H50" i="49"/>
  <c r="F50" i="49"/>
  <c r="D50" i="49"/>
  <c r="B50" i="49"/>
  <c r="AN49" i="49"/>
  <c r="J49" i="49" s="1"/>
  <c r="S49" i="49" s="1"/>
  <c r="AO49" i="49" s="1"/>
  <c r="K49" i="49"/>
  <c r="H49" i="49"/>
  <c r="F49" i="49"/>
  <c r="D49" i="49"/>
  <c r="B49" i="49"/>
  <c r="AN48" i="49"/>
  <c r="J48" i="49" s="1"/>
  <c r="S48" i="49" s="1"/>
  <c r="AO48" i="49" s="1"/>
  <c r="K48" i="49"/>
  <c r="H48" i="49"/>
  <c r="F48" i="49"/>
  <c r="D48" i="49"/>
  <c r="B48" i="49"/>
  <c r="AN47" i="49"/>
  <c r="J47" i="49" s="1"/>
  <c r="S47" i="49" s="1"/>
  <c r="AO47" i="49" s="1"/>
  <c r="K47" i="49"/>
  <c r="H47" i="49"/>
  <c r="F47" i="49"/>
  <c r="D47" i="49"/>
  <c r="B47" i="49"/>
  <c r="AN46" i="49"/>
  <c r="K46" i="49"/>
  <c r="J46" i="49"/>
  <c r="S46" i="49" s="1"/>
  <c r="AO46" i="49" s="1"/>
  <c r="H46" i="49"/>
  <c r="F46" i="49"/>
  <c r="D46" i="49"/>
  <c r="B46" i="49"/>
  <c r="AN45" i="49"/>
  <c r="J45" i="49" s="1"/>
  <c r="S45" i="49" s="1"/>
  <c r="AO45" i="49" s="1"/>
  <c r="AH45" i="49"/>
  <c r="K45" i="49"/>
  <c r="H45" i="49"/>
  <c r="F45" i="49"/>
  <c r="D45" i="49"/>
  <c r="B45" i="49"/>
  <c r="AH44" i="49"/>
  <c r="AN44" i="49"/>
  <c r="J44" i="49" s="1"/>
  <c r="S44" i="49" s="1"/>
  <c r="AO44" i="49" s="1"/>
  <c r="K44" i="49"/>
  <c r="H44" i="49"/>
  <c r="F44" i="49"/>
  <c r="D44" i="49"/>
  <c r="B44" i="49"/>
  <c r="AH43" i="49"/>
  <c r="AN43" i="49" s="1"/>
  <c r="K43" i="49"/>
  <c r="H43" i="49"/>
  <c r="F43" i="49"/>
  <c r="D43" i="49"/>
  <c r="B43" i="49"/>
  <c r="AN39" i="49"/>
  <c r="J39" i="49" s="1"/>
  <c r="S39" i="49" s="1"/>
  <c r="AO39" i="49" s="1"/>
  <c r="K39" i="49"/>
  <c r="H39" i="49"/>
  <c r="F39" i="49"/>
  <c r="D39" i="49"/>
  <c r="B39" i="49"/>
  <c r="AN38" i="49"/>
  <c r="K38" i="49"/>
  <c r="J38" i="49"/>
  <c r="S38" i="49" s="1"/>
  <c r="AO38" i="49" s="1"/>
  <c r="H38" i="49"/>
  <c r="F38" i="49"/>
  <c r="D38" i="49"/>
  <c r="B38" i="49"/>
  <c r="AN37" i="49"/>
  <c r="J37" i="49" s="1"/>
  <c r="S37" i="49" s="1"/>
  <c r="AO37" i="49" s="1"/>
  <c r="K37" i="49"/>
  <c r="H37" i="49"/>
  <c r="F37" i="49"/>
  <c r="D37" i="49"/>
  <c r="B37" i="49"/>
  <c r="K36" i="49"/>
  <c r="H36" i="49"/>
  <c r="F36" i="49"/>
  <c r="D36" i="49"/>
  <c r="B36" i="49"/>
  <c r="AN35" i="49"/>
  <c r="J35" i="49" s="1"/>
  <c r="S35" i="49" s="1"/>
  <c r="AO35" i="49" s="1"/>
  <c r="K35" i="49"/>
  <c r="H35" i="49"/>
  <c r="F35" i="49"/>
  <c r="D35" i="49"/>
  <c r="B35" i="49"/>
  <c r="AN34" i="49"/>
  <c r="J34" i="49" s="1"/>
  <c r="S34" i="49" s="1"/>
  <c r="AO34" i="49" s="1"/>
  <c r="K34" i="49"/>
  <c r="H34" i="49"/>
  <c r="F34" i="49"/>
  <c r="D34" i="49"/>
  <c r="B34" i="49"/>
  <c r="K33" i="49"/>
  <c r="H33" i="49"/>
  <c r="F33" i="49"/>
  <c r="D33" i="49"/>
  <c r="B33" i="49"/>
  <c r="K32" i="49"/>
  <c r="H32" i="49"/>
  <c r="F32" i="49"/>
  <c r="D32" i="49"/>
  <c r="B32" i="49"/>
  <c r="AN31" i="49"/>
  <c r="J31" i="49" s="1"/>
  <c r="S31" i="49" s="1"/>
  <c r="AO31" i="49" s="1"/>
  <c r="K31" i="49"/>
  <c r="H31" i="49"/>
  <c r="F31" i="49"/>
  <c r="D31" i="49"/>
  <c r="B31" i="49"/>
  <c r="AN30" i="49"/>
  <c r="J30" i="49" s="1"/>
  <c r="S30" i="49" s="1"/>
  <c r="AO30" i="49" s="1"/>
  <c r="K30" i="49"/>
  <c r="H30" i="49"/>
  <c r="F30" i="49"/>
  <c r="D30" i="49"/>
  <c r="B30" i="49"/>
  <c r="K29" i="49"/>
  <c r="H29" i="49"/>
  <c r="F29" i="49"/>
  <c r="D29" i="49"/>
  <c r="B29" i="49"/>
  <c r="AN28" i="49"/>
  <c r="J28" i="49" s="1"/>
  <c r="S28" i="49" s="1"/>
  <c r="AO28" i="49" s="1"/>
  <c r="K28" i="49"/>
  <c r="H28" i="49"/>
  <c r="F28" i="49"/>
  <c r="D28" i="49"/>
  <c r="B28" i="49"/>
  <c r="AN27" i="49"/>
  <c r="J27" i="49" s="1"/>
  <c r="S27" i="49" s="1"/>
  <c r="AO27" i="49" s="1"/>
  <c r="K27" i="49"/>
  <c r="H27" i="49"/>
  <c r="F27" i="49"/>
  <c r="D27" i="49"/>
  <c r="B27" i="49"/>
  <c r="AN26" i="49"/>
  <c r="J26" i="49" s="1"/>
  <c r="S26" i="49" s="1"/>
  <c r="AO26" i="49" s="1"/>
  <c r="K26" i="49"/>
  <c r="H26" i="49"/>
  <c r="F26" i="49"/>
  <c r="D26" i="49"/>
  <c r="B26" i="49"/>
  <c r="K25" i="49"/>
  <c r="H25" i="49"/>
  <c r="F25" i="49"/>
  <c r="D25" i="49"/>
  <c r="B25" i="49"/>
  <c r="K24" i="49"/>
  <c r="H24" i="49"/>
  <c r="F24" i="49"/>
  <c r="D24" i="49"/>
  <c r="B24" i="49"/>
  <c r="AN23" i="49"/>
  <c r="J23" i="49" s="1"/>
  <c r="S23" i="49" s="1"/>
  <c r="AO23" i="49" s="1"/>
  <c r="K23" i="49"/>
  <c r="H23" i="49"/>
  <c r="F23" i="49"/>
  <c r="D23" i="49"/>
  <c r="B23" i="49"/>
  <c r="AN22" i="49"/>
  <c r="J22" i="49" s="1"/>
  <c r="S22" i="49" s="1"/>
  <c r="AO22" i="49" s="1"/>
  <c r="K22" i="49"/>
  <c r="H22" i="49"/>
  <c r="F22" i="49"/>
  <c r="D22" i="49"/>
  <c r="B22" i="49"/>
  <c r="AN21" i="49"/>
  <c r="J21" i="49" s="1"/>
  <c r="S21" i="49" s="1"/>
  <c r="AO21" i="49" s="1"/>
  <c r="K21" i="49"/>
  <c r="H21" i="49"/>
  <c r="F21" i="49"/>
  <c r="D21" i="49"/>
  <c r="B21" i="49"/>
  <c r="AN20" i="49"/>
  <c r="J20" i="49" s="1"/>
  <c r="S20" i="49" s="1"/>
  <c r="AO20" i="49" s="1"/>
  <c r="K20" i="49"/>
  <c r="H20" i="49"/>
  <c r="F20" i="49"/>
  <c r="D20" i="49"/>
  <c r="B20" i="49"/>
  <c r="AN19" i="49"/>
  <c r="J19" i="49" s="1"/>
  <c r="S19" i="49" s="1"/>
  <c r="K19" i="49"/>
  <c r="H19" i="49"/>
  <c r="F19" i="49"/>
  <c r="D19" i="49"/>
  <c r="B19" i="49"/>
  <c r="AM15" i="49"/>
  <c r="AI15" i="49"/>
  <c r="AJ15" i="49" s="1"/>
  <c r="AF15" i="49" s="1"/>
  <c r="AN15" i="49" s="1"/>
  <c r="P15" i="49"/>
  <c r="R15" i="49" s="1"/>
  <c r="S15" i="49" s="1"/>
  <c r="AO15" i="49" s="1"/>
  <c r="M15" i="49"/>
  <c r="L15" i="49"/>
  <c r="N15" i="49" s="1"/>
  <c r="K15" i="49"/>
  <c r="J15" i="49"/>
  <c r="O15" i="49" s="1"/>
  <c r="I15" i="49"/>
  <c r="H15" i="49"/>
  <c r="G15" i="49"/>
  <c r="F15" i="49"/>
  <c r="E15" i="49"/>
  <c r="D15" i="49"/>
  <c r="C15" i="49"/>
  <c r="B15" i="49"/>
  <c r="AM14" i="49"/>
  <c r="AI14" i="49"/>
  <c r="AJ14" i="49" s="1"/>
  <c r="AF14" i="49" s="1"/>
  <c r="AN14" i="49" s="1"/>
  <c r="P14" i="49"/>
  <c r="R14" i="49" s="1"/>
  <c r="M14" i="49"/>
  <c r="L14" i="49"/>
  <c r="N14" i="49" s="1"/>
  <c r="K14" i="49"/>
  <c r="J14" i="49"/>
  <c r="I14" i="49"/>
  <c r="H14" i="49"/>
  <c r="G14" i="49"/>
  <c r="F14" i="49"/>
  <c r="E14" i="49"/>
  <c r="D14" i="49"/>
  <c r="C14" i="49"/>
  <c r="B14" i="49"/>
  <c r="AM13" i="49"/>
  <c r="P13" i="49" s="1"/>
  <c r="R13" i="49" s="1"/>
  <c r="AI13" i="49"/>
  <c r="AJ13" i="49" s="1"/>
  <c r="AF13" i="49" s="1"/>
  <c r="AN13" i="49" s="1"/>
  <c r="M13" i="49"/>
  <c r="L13" i="49"/>
  <c r="N13" i="49" s="1"/>
  <c r="K13" i="49"/>
  <c r="J13" i="49"/>
  <c r="I13" i="49"/>
  <c r="H13" i="49"/>
  <c r="G13" i="49"/>
  <c r="F13" i="49"/>
  <c r="E13" i="49"/>
  <c r="D13" i="49"/>
  <c r="C13" i="49"/>
  <c r="B13" i="49"/>
  <c r="AM12" i="49"/>
  <c r="P12" i="49" s="1"/>
  <c r="R12" i="49" s="1"/>
  <c r="AI12" i="49"/>
  <c r="AJ12" i="49" s="1"/>
  <c r="AF12" i="49" s="1"/>
  <c r="AN12" i="49" s="1"/>
  <c r="M12" i="49"/>
  <c r="L12" i="49"/>
  <c r="K12" i="49"/>
  <c r="S12" i="49" s="1"/>
  <c r="J12" i="49"/>
  <c r="I12" i="49"/>
  <c r="H12" i="49"/>
  <c r="G12" i="49"/>
  <c r="F12" i="49"/>
  <c r="E12" i="49"/>
  <c r="D12" i="49"/>
  <c r="C12" i="49"/>
  <c r="B12" i="49"/>
  <c r="AM11" i="49"/>
  <c r="AI11" i="49"/>
  <c r="AJ11" i="49" s="1"/>
  <c r="P11" i="49"/>
  <c r="R11" i="49" s="1"/>
  <c r="S11" i="49" s="1"/>
  <c r="M11" i="49"/>
  <c r="L11" i="49"/>
  <c r="K11" i="49"/>
  <c r="J11" i="49"/>
  <c r="I11" i="49"/>
  <c r="H11" i="49"/>
  <c r="G11" i="49"/>
  <c r="F11" i="49"/>
  <c r="E11" i="49"/>
  <c r="D11" i="49"/>
  <c r="C11" i="49"/>
  <c r="B11" i="49"/>
  <c r="AG9" i="49"/>
  <c r="H7" i="49"/>
  <c r="C7" i="49"/>
  <c r="H6" i="49"/>
  <c r="C6" i="49"/>
  <c r="H5" i="49"/>
  <c r="C5" i="49"/>
  <c r="H4" i="49"/>
  <c r="C4" i="49"/>
  <c r="H3" i="49"/>
  <c r="C3" i="49"/>
  <c r="H2" i="49"/>
  <c r="C2" i="49"/>
  <c r="A1" i="49"/>
  <c r="AN75" i="48"/>
  <c r="S68" i="48"/>
  <c r="S67" i="48"/>
  <c r="AD66" i="48"/>
  <c r="AN66" i="48" s="1"/>
  <c r="S66" i="48"/>
  <c r="AN65" i="48"/>
  <c r="J65" i="48" s="1"/>
  <c r="S65" i="48" s="1"/>
  <c r="N62" i="48"/>
  <c r="L62" i="48"/>
  <c r="AN61" i="48"/>
  <c r="J61" i="48" s="1"/>
  <c r="S61" i="48" s="1"/>
  <c r="AO61" i="48" s="1"/>
  <c r="K61" i="48"/>
  <c r="H61" i="48"/>
  <c r="F61" i="48"/>
  <c r="D61" i="48"/>
  <c r="B61" i="48"/>
  <c r="AN60" i="48"/>
  <c r="J60" i="48" s="1"/>
  <c r="S60" i="48" s="1"/>
  <c r="AO60" i="48" s="1"/>
  <c r="K60" i="48"/>
  <c r="H60" i="48"/>
  <c r="F60" i="48"/>
  <c r="D60" i="48"/>
  <c r="B60" i="48"/>
  <c r="AN59" i="48"/>
  <c r="K59" i="48"/>
  <c r="J59" i="48"/>
  <c r="S59" i="48" s="1"/>
  <c r="AO59" i="48" s="1"/>
  <c r="H59" i="48"/>
  <c r="F59" i="48"/>
  <c r="D59" i="48"/>
  <c r="B59" i="48"/>
  <c r="AN58" i="48"/>
  <c r="J58" i="48" s="1"/>
  <c r="S58" i="48" s="1"/>
  <c r="AO58" i="48" s="1"/>
  <c r="K58" i="48"/>
  <c r="H58" i="48"/>
  <c r="F58" i="48"/>
  <c r="D58" i="48"/>
  <c r="B58" i="48"/>
  <c r="AN57" i="48"/>
  <c r="J57" i="48" s="1"/>
  <c r="S57" i="48" s="1"/>
  <c r="AO57" i="48" s="1"/>
  <c r="K57" i="48"/>
  <c r="H57" i="48"/>
  <c r="F57" i="48"/>
  <c r="D57" i="48"/>
  <c r="B57" i="48"/>
  <c r="AN56" i="48"/>
  <c r="J56" i="48" s="1"/>
  <c r="S56" i="48" s="1"/>
  <c r="AO56" i="48" s="1"/>
  <c r="K56" i="48"/>
  <c r="H56" i="48"/>
  <c r="F56" i="48"/>
  <c r="D56" i="48"/>
  <c r="B56" i="48"/>
  <c r="AN55" i="48"/>
  <c r="J55" i="48" s="1"/>
  <c r="S55" i="48" s="1"/>
  <c r="AO55" i="48" s="1"/>
  <c r="K55" i="48"/>
  <c r="H55" i="48"/>
  <c r="F55" i="48"/>
  <c r="D55" i="48"/>
  <c r="B55" i="48"/>
  <c r="AN54" i="48"/>
  <c r="AN62" i="48" s="1"/>
  <c r="K54" i="48"/>
  <c r="H54" i="48"/>
  <c r="F54" i="48"/>
  <c r="D54" i="48"/>
  <c r="B54" i="48"/>
  <c r="AN50" i="48"/>
  <c r="K50" i="48"/>
  <c r="J50" i="48"/>
  <c r="S50" i="48" s="1"/>
  <c r="AO50" i="48" s="1"/>
  <c r="H50" i="48"/>
  <c r="F50" i="48"/>
  <c r="D50" i="48"/>
  <c r="B50" i="48"/>
  <c r="AN49" i="48"/>
  <c r="J49" i="48" s="1"/>
  <c r="S49" i="48" s="1"/>
  <c r="AO49" i="48" s="1"/>
  <c r="K49" i="48"/>
  <c r="H49" i="48"/>
  <c r="F49" i="48"/>
  <c r="D49" i="48"/>
  <c r="B49" i="48"/>
  <c r="AN48" i="48"/>
  <c r="J48" i="48" s="1"/>
  <c r="S48" i="48" s="1"/>
  <c r="AO48" i="48" s="1"/>
  <c r="K48" i="48"/>
  <c r="H48" i="48"/>
  <c r="F48" i="48"/>
  <c r="D48" i="48"/>
  <c r="B48" i="48"/>
  <c r="AN47" i="48"/>
  <c r="J47" i="48" s="1"/>
  <c r="S47" i="48" s="1"/>
  <c r="AO47" i="48" s="1"/>
  <c r="K47" i="48"/>
  <c r="H47" i="48"/>
  <c r="F47" i="48"/>
  <c r="D47" i="48"/>
  <c r="B47" i="48"/>
  <c r="AN46" i="48"/>
  <c r="K46" i="48"/>
  <c r="J46" i="48"/>
  <c r="S46" i="48" s="1"/>
  <c r="AO46" i="48" s="1"/>
  <c r="H46" i="48"/>
  <c r="F46" i="48"/>
  <c r="D46" i="48"/>
  <c r="B46" i="48"/>
  <c r="AN45" i="48"/>
  <c r="J45" i="48" s="1"/>
  <c r="S45" i="48" s="1"/>
  <c r="AO45" i="48" s="1"/>
  <c r="AH45" i="48"/>
  <c r="K45" i="48"/>
  <c r="H45" i="48"/>
  <c r="F45" i="48"/>
  <c r="D45" i="48"/>
  <c r="B45" i="48"/>
  <c r="AH44" i="48"/>
  <c r="AN44" i="48"/>
  <c r="J44" i="48" s="1"/>
  <c r="S44" i="48" s="1"/>
  <c r="AO44" i="48" s="1"/>
  <c r="K44" i="48"/>
  <c r="H44" i="48"/>
  <c r="F44" i="48"/>
  <c r="D44" i="48"/>
  <c r="B44" i="48"/>
  <c r="AH43" i="48"/>
  <c r="AN43" i="48" s="1"/>
  <c r="K43" i="48"/>
  <c r="H43" i="48"/>
  <c r="F43" i="48"/>
  <c r="D43" i="48"/>
  <c r="B43" i="48"/>
  <c r="AN39" i="48"/>
  <c r="J39" i="48" s="1"/>
  <c r="S39" i="48" s="1"/>
  <c r="AO39" i="48" s="1"/>
  <c r="K39" i="48"/>
  <c r="H39" i="48"/>
  <c r="F39" i="48"/>
  <c r="D39" i="48"/>
  <c r="B39" i="48"/>
  <c r="AN38" i="48"/>
  <c r="J38" i="48" s="1"/>
  <c r="S38" i="48" s="1"/>
  <c r="AO38" i="48" s="1"/>
  <c r="K38" i="48"/>
  <c r="H38" i="48"/>
  <c r="F38" i="48"/>
  <c r="D38" i="48"/>
  <c r="B38" i="48"/>
  <c r="AN37" i="48"/>
  <c r="J37" i="48" s="1"/>
  <c r="S37" i="48" s="1"/>
  <c r="AO37" i="48" s="1"/>
  <c r="K37" i="48"/>
  <c r="H37" i="48"/>
  <c r="F37" i="48"/>
  <c r="D37" i="48"/>
  <c r="B37" i="48"/>
  <c r="K36" i="48"/>
  <c r="H36" i="48"/>
  <c r="F36" i="48"/>
  <c r="D36" i="48"/>
  <c r="B36" i="48"/>
  <c r="AN35" i="48"/>
  <c r="J35" i="48" s="1"/>
  <c r="S35" i="48" s="1"/>
  <c r="AO35" i="48" s="1"/>
  <c r="K35" i="48"/>
  <c r="H35" i="48"/>
  <c r="F35" i="48"/>
  <c r="D35" i="48"/>
  <c r="B35" i="48"/>
  <c r="AN34" i="48"/>
  <c r="J34" i="48" s="1"/>
  <c r="S34" i="48" s="1"/>
  <c r="AO34" i="48" s="1"/>
  <c r="K34" i="48"/>
  <c r="H34" i="48"/>
  <c r="F34" i="48"/>
  <c r="D34" i="48"/>
  <c r="B34" i="48"/>
  <c r="K33" i="48"/>
  <c r="H33" i="48"/>
  <c r="F33" i="48"/>
  <c r="D33" i="48"/>
  <c r="B33" i="48"/>
  <c r="AN32" i="48"/>
  <c r="J32" i="48" s="1"/>
  <c r="S32" i="48" s="1"/>
  <c r="AO32" i="48" s="1"/>
  <c r="K32" i="48"/>
  <c r="H32" i="48"/>
  <c r="F32" i="48"/>
  <c r="D32" i="48"/>
  <c r="B32" i="48"/>
  <c r="AN31" i="48"/>
  <c r="J31" i="48" s="1"/>
  <c r="S31" i="48" s="1"/>
  <c r="AO31" i="48" s="1"/>
  <c r="K31" i="48"/>
  <c r="H31" i="48"/>
  <c r="F31" i="48"/>
  <c r="D31" i="48"/>
  <c r="B31" i="48"/>
  <c r="AN30" i="48"/>
  <c r="J30" i="48" s="1"/>
  <c r="S30" i="48" s="1"/>
  <c r="AO30" i="48" s="1"/>
  <c r="K30" i="48"/>
  <c r="H30" i="48"/>
  <c r="F30" i="48"/>
  <c r="D30" i="48"/>
  <c r="B30" i="48"/>
  <c r="K29" i="48"/>
  <c r="H29" i="48"/>
  <c r="F29" i="48"/>
  <c r="D29" i="48"/>
  <c r="B29" i="48"/>
  <c r="AN28" i="48"/>
  <c r="J28" i="48" s="1"/>
  <c r="S28" i="48" s="1"/>
  <c r="AO28" i="48" s="1"/>
  <c r="K28" i="48"/>
  <c r="H28" i="48"/>
  <c r="F28" i="48"/>
  <c r="D28" i="48"/>
  <c r="B28" i="48"/>
  <c r="AN27" i="48"/>
  <c r="J27" i="48" s="1"/>
  <c r="S27" i="48" s="1"/>
  <c r="AO27" i="48" s="1"/>
  <c r="K27" i="48"/>
  <c r="H27" i="48"/>
  <c r="F27" i="48"/>
  <c r="D27" i="48"/>
  <c r="B27" i="48"/>
  <c r="AN26" i="48"/>
  <c r="J26" i="48" s="1"/>
  <c r="S26" i="48" s="1"/>
  <c r="AO26" i="48" s="1"/>
  <c r="K26" i="48"/>
  <c r="H26" i="48"/>
  <c r="F26" i="48"/>
  <c r="D26" i="48"/>
  <c r="B26" i="48"/>
  <c r="K25" i="48"/>
  <c r="H25" i="48"/>
  <c r="F25" i="48"/>
  <c r="D25" i="48"/>
  <c r="B25" i="48"/>
  <c r="AN24" i="48"/>
  <c r="J24" i="48" s="1"/>
  <c r="S24" i="48" s="1"/>
  <c r="AO24" i="48" s="1"/>
  <c r="K24" i="48"/>
  <c r="H24" i="48"/>
  <c r="F24" i="48"/>
  <c r="D24" i="48"/>
  <c r="B24" i="48"/>
  <c r="AN23" i="48"/>
  <c r="J23" i="48" s="1"/>
  <c r="S23" i="48" s="1"/>
  <c r="AO23" i="48" s="1"/>
  <c r="K23" i="48"/>
  <c r="H23" i="48"/>
  <c r="F23" i="48"/>
  <c r="D23" i="48"/>
  <c r="B23" i="48"/>
  <c r="AN22" i="48"/>
  <c r="J22" i="48" s="1"/>
  <c r="S22" i="48" s="1"/>
  <c r="AO22" i="48" s="1"/>
  <c r="K22" i="48"/>
  <c r="H22" i="48"/>
  <c r="F22" i="48"/>
  <c r="D22" i="48"/>
  <c r="B22" i="48"/>
  <c r="AN21" i="48"/>
  <c r="J21" i="48" s="1"/>
  <c r="S21" i="48" s="1"/>
  <c r="AO21" i="48" s="1"/>
  <c r="K21" i="48"/>
  <c r="H21" i="48"/>
  <c r="F21" i="48"/>
  <c r="D21" i="48"/>
  <c r="B21" i="48"/>
  <c r="AN20" i="48"/>
  <c r="J20" i="48" s="1"/>
  <c r="S20" i="48" s="1"/>
  <c r="AO20" i="48" s="1"/>
  <c r="K20" i="48"/>
  <c r="H20" i="48"/>
  <c r="F20" i="48"/>
  <c r="D20" i="48"/>
  <c r="B20" i="48"/>
  <c r="AN19" i="48"/>
  <c r="J19" i="48" s="1"/>
  <c r="S19" i="48" s="1"/>
  <c r="K19" i="48"/>
  <c r="H19" i="48"/>
  <c r="F19" i="48"/>
  <c r="D19" i="48"/>
  <c r="B19" i="48"/>
  <c r="AM15" i="48"/>
  <c r="P15" i="48" s="1"/>
  <c r="R15" i="48" s="1"/>
  <c r="S15" i="48" s="1"/>
  <c r="AI15" i="48"/>
  <c r="AJ15" i="48" s="1"/>
  <c r="AF15" i="48" s="1"/>
  <c r="AN15" i="48" s="1"/>
  <c r="M15" i="48"/>
  <c r="L15" i="48"/>
  <c r="N15" i="48" s="1"/>
  <c r="K15" i="48"/>
  <c r="J15" i="48"/>
  <c r="I15" i="48"/>
  <c r="H15" i="48"/>
  <c r="G15" i="48"/>
  <c r="F15" i="48"/>
  <c r="E15" i="48"/>
  <c r="D15" i="48"/>
  <c r="C15" i="48"/>
  <c r="B15" i="48"/>
  <c r="AM14" i="48"/>
  <c r="AI14" i="48"/>
  <c r="AJ14" i="48" s="1"/>
  <c r="AF14" i="48" s="1"/>
  <c r="AN14" i="48" s="1"/>
  <c r="P14" i="48"/>
  <c r="R14" i="48" s="1"/>
  <c r="M14" i="48"/>
  <c r="L14" i="48"/>
  <c r="K14" i="48"/>
  <c r="J14" i="48"/>
  <c r="I14" i="48"/>
  <c r="H14" i="48"/>
  <c r="G14" i="48"/>
  <c r="F14" i="48"/>
  <c r="E14" i="48"/>
  <c r="D14" i="48"/>
  <c r="C14" i="48"/>
  <c r="B14" i="48"/>
  <c r="AM13" i="48"/>
  <c r="P13" i="48" s="1"/>
  <c r="R13" i="48" s="1"/>
  <c r="S13" i="48" s="1"/>
  <c r="AI13" i="48"/>
  <c r="AJ13" i="48" s="1"/>
  <c r="AF13" i="48" s="1"/>
  <c r="M13" i="48"/>
  <c r="L13" i="48"/>
  <c r="N13" i="48" s="1"/>
  <c r="K13" i="48"/>
  <c r="J13" i="48"/>
  <c r="I13" i="48"/>
  <c r="H13" i="48"/>
  <c r="G13" i="48"/>
  <c r="F13" i="48"/>
  <c r="E13" i="48"/>
  <c r="D13" i="48"/>
  <c r="C13" i="48"/>
  <c r="B13" i="48"/>
  <c r="AM12" i="48"/>
  <c r="P12" i="48" s="1"/>
  <c r="R12" i="48" s="1"/>
  <c r="AI12" i="48"/>
  <c r="AJ12" i="48" s="1"/>
  <c r="AF12" i="48" s="1"/>
  <c r="M12" i="48"/>
  <c r="L12" i="48"/>
  <c r="K12" i="48"/>
  <c r="J12" i="48"/>
  <c r="I12" i="48"/>
  <c r="H12" i="48"/>
  <c r="G12" i="48"/>
  <c r="F12" i="48"/>
  <c r="E12" i="48"/>
  <c r="D12" i="48"/>
  <c r="C12" i="48"/>
  <c r="B12" i="48"/>
  <c r="AM11" i="48"/>
  <c r="P11" i="48" s="1"/>
  <c r="R11" i="48" s="1"/>
  <c r="AI11" i="48"/>
  <c r="AJ11" i="48" s="1"/>
  <c r="M11" i="48"/>
  <c r="L11" i="48"/>
  <c r="N11" i="48" s="1"/>
  <c r="K11" i="48"/>
  <c r="J11" i="48"/>
  <c r="I11" i="48"/>
  <c r="H11" i="48"/>
  <c r="G11" i="48"/>
  <c r="F11" i="48"/>
  <c r="E11" i="48"/>
  <c r="D11" i="48"/>
  <c r="C11" i="48"/>
  <c r="B11" i="48"/>
  <c r="AG9" i="48"/>
  <c r="H7" i="48"/>
  <c r="C7" i="48"/>
  <c r="H6" i="48"/>
  <c r="C6" i="48"/>
  <c r="H5" i="48"/>
  <c r="C5" i="48"/>
  <c r="H4" i="48"/>
  <c r="C4" i="48"/>
  <c r="H3" i="48"/>
  <c r="C3" i="48"/>
  <c r="H2" i="48"/>
  <c r="C2" i="48"/>
  <c r="A1" i="48"/>
  <c r="AN75" i="47"/>
  <c r="S68" i="47"/>
  <c r="S67" i="47"/>
  <c r="AD66" i="47"/>
  <c r="AN66" i="47" s="1"/>
  <c r="S66" i="47"/>
  <c r="AN65" i="47"/>
  <c r="J65" i="47" s="1"/>
  <c r="S65" i="47" s="1"/>
  <c r="N62" i="47"/>
  <c r="L62" i="47"/>
  <c r="AN61" i="47"/>
  <c r="K61" i="47"/>
  <c r="J61" i="47"/>
  <c r="S61" i="47" s="1"/>
  <c r="AO61" i="47" s="1"/>
  <c r="H61" i="47"/>
  <c r="F61" i="47"/>
  <c r="D61" i="47"/>
  <c r="B61" i="47"/>
  <c r="AN60" i="47"/>
  <c r="J60" i="47" s="1"/>
  <c r="S60" i="47" s="1"/>
  <c r="AO60" i="47" s="1"/>
  <c r="K60" i="47"/>
  <c r="H60" i="47"/>
  <c r="F60" i="47"/>
  <c r="D60" i="47"/>
  <c r="B60" i="47"/>
  <c r="AN59" i="47"/>
  <c r="J59" i="47" s="1"/>
  <c r="S59" i="47" s="1"/>
  <c r="AO59" i="47" s="1"/>
  <c r="K59" i="47"/>
  <c r="H59" i="47"/>
  <c r="F59" i="47"/>
  <c r="D59" i="47"/>
  <c r="B59" i="47"/>
  <c r="AN58" i="47"/>
  <c r="J58" i="47" s="1"/>
  <c r="S58" i="47" s="1"/>
  <c r="AO58" i="47" s="1"/>
  <c r="K58" i="47"/>
  <c r="H58" i="47"/>
  <c r="F58" i="47"/>
  <c r="D58" i="47"/>
  <c r="B58" i="47"/>
  <c r="AN57" i="47"/>
  <c r="J57" i="47" s="1"/>
  <c r="S57" i="47" s="1"/>
  <c r="AO57" i="47" s="1"/>
  <c r="K57" i="47"/>
  <c r="H57" i="47"/>
  <c r="F57" i="47"/>
  <c r="D57" i="47"/>
  <c r="B57" i="47"/>
  <c r="AN56" i="47"/>
  <c r="S56" i="47"/>
  <c r="AO56" i="47" s="1"/>
  <c r="K56" i="47"/>
  <c r="J56" i="47"/>
  <c r="H56" i="47"/>
  <c r="F56" i="47"/>
  <c r="D56" i="47"/>
  <c r="B56" i="47"/>
  <c r="AN55" i="47"/>
  <c r="J55" i="47" s="1"/>
  <c r="S55" i="47" s="1"/>
  <c r="AO55" i="47" s="1"/>
  <c r="K55" i="47"/>
  <c r="H55" i="47"/>
  <c r="F55" i="47"/>
  <c r="D55" i="47"/>
  <c r="B55" i="47"/>
  <c r="AN54" i="47"/>
  <c r="K54" i="47"/>
  <c r="H54" i="47"/>
  <c r="F54" i="47"/>
  <c r="D54" i="47"/>
  <c r="B54" i="47"/>
  <c r="AN50" i="47"/>
  <c r="K50" i="47"/>
  <c r="J50" i="47"/>
  <c r="S50" i="47" s="1"/>
  <c r="AO50" i="47" s="1"/>
  <c r="H50" i="47"/>
  <c r="F50" i="47"/>
  <c r="D50" i="47"/>
  <c r="B50" i="47"/>
  <c r="AN49" i="47"/>
  <c r="J49" i="47" s="1"/>
  <c r="S49" i="47" s="1"/>
  <c r="AO49" i="47" s="1"/>
  <c r="K49" i="47"/>
  <c r="H49" i="47"/>
  <c r="F49" i="47"/>
  <c r="D49" i="47"/>
  <c r="B49" i="47"/>
  <c r="AN48" i="47"/>
  <c r="J48" i="47" s="1"/>
  <c r="S48" i="47" s="1"/>
  <c r="AO48" i="47" s="1"/>
  <c r="K48" i="47"/>
  <c r="H48" i="47"/>
  <c r="F48" i="47"/>
  <c r="D48" i="47"/>
  <c r="B48" i="47"/>
  <c r="AN47" i="47"/>
  <c r="J47" i="47" s="1"/>
  <c r="S47" i="47" s="1"/>
  <c r="AO47" i="47" s="1"/>
  <c r="K47" i="47"/>
  <c r="H47" i="47"/>
  <c r="F47" i="47"/>
  <c r="D47" i="47"/>
  <c r="B47" i="47"/>
  <c r="AN46" i="47"/>
  <c r="K46" i="47"/>
  <c r="J46" i="47"/>
  <c r="S46" i="47" s="1"/>
  <c r="AO46" i="47" s="1"/>
  <c r="H46" i="47"/>
  <c r="F46" i="47"/>
  <c r="D46" i="47"/>
  <c r="B46" i="47"/>
  <c r="AN45" i="47"/>
  <c r="AH45" i="47"/>
  <c r="K45" i="47"/>
  <c r="J45" i="47"/>
  <c r="S45" i="47" s="1"/>
  <c r="AO45" i="47" s="1"/>
  <c r="H45" i="47"/>
  <c r="F45" i="47"/>
  <c r="D45" i="47"/>
  <c r="B45" i="47"/>
  <c r="AH44" i="47"/>
  <c r="AN44" i="47" s="1"/>
  <c r="J44" i="47" s="1"/>
  <c r="S44" i="47" s="1"/>
  <c r="AO44" i="47" s="1"/>
  <c r="K44" i="47"/>
  <c r="H44" i="47"/>
  <c r="F44" i="47"/>
  <c r="D44" i="47"/>
  <c r="B44" i="47"/>
  <c r="AH43" i="47"/>
  <c r="AN43" i="47" s="1"/>
  <c r="K43" i="47"/>
  <c r="H43" i="47"/>
  <c r="F43" i="47"/>
  <c r="D43" i="47"/>
  <c r="B43" i="47"/>
  <c r="AD39" i="47"/>
  <c r="AN39" i="47" s="1"/>
  <c r="J39" i="47" s="1"/>
  <c r="S39" i="47" s="1"/>
  <c r="AO39" i="47" s="1"/>
  <c r="K39" i="47"/>
  <c r="H39" i="47"/>
  <c r="F39" i="47"/>
  <c r="D39" i="47"/>
  <c r="B39" i="47"/>
  <c r="AN38" i="47"/>
  <c r="J38" i="47" s="1"/>
  <c r="S38" i="47" s="1"/>
  <c r="AO38" i="47" s="1"/>
  <c r="AD38" i="47"/>
  <c r="K38" i="47"/>
  <c r="H38" i="47"/>
  <c r="F38" i="47"/>
  <c r="D38" i="47"/>
  <c r="B38" i="47"/>
  <c r="AN37" i="47"/>
  <c r="S37" i="47"/>
  <c r="AO37" i="47" s="1"/>
  <c r="K37" i="47"/>
  <c r="J37" i="47"/>
  <c r="H37" i="47"/>
  <c r="F37" i="47"/>
  <c r="D37" i="47"/>
  <c r="B37" i="47"/>
  <c r="AD36" i="47"/>
  <c r="AN36" i="47" s="1"/>
  <c r="J36" i="47" s="1"/>
  <c r="S36" i="47" s="1"/>
  <c r="AO36" i="47" s="1"/>
  <c r="K36" i="47"/>
  <c r="H36" i="47"/>
  <c r="F36" i="47"/>
  <c r="D36" i="47"/>
  <c r="B36" i="47"/>
  <c r="AN35" i="47"/>
  <c r="K35" i="47"/>
  <c r="J35" i="47"/>
  <c r="S35" i="47" s="1"/>
  <c r="AO35" i="47" s="1"/>
  <c r="H35" i="47"/>
  <c r="F35" i="47"/>
  <c r="D35" i="47"/>
  <c r="B35" i="47"/>
  <c r="AN34" i="47"/>
  <c r="J34" i="47" s="1"/>
  <c r="S34" i="47" s="1"/>
  <c r="AO34" i="47" s="1"/>
  <c r="K34" i="47"/>
  <c r="H34" i="47"/>
  <c r="F34" i="47"/>
  <c r="D34" i="47"/>
  <c r="B34" i="47"/>
  <c r="AN33" i="47"/>
  <c r="J33" i="47" s="1"/>
  <c r="S33" i="47" s="1"/>
  <c r="AO33" i="47" s="1"/>
  <c r="K33" i="47"/>
  <c r="H33" i="47"/>
  <c r="F33" i="47"/>
  <c r="D33" i="47"/>
  <c r="B33" i="47"/>
  <c r="K32" i="47"/>
  <c r="H32" i="47"/>
  <c r="F32" i="47"/>
  <c r="D32" i="47"/>
  <c r="B32" i="47"/>
  <c r="AD31" i="47"/>
  <c r="AN31" i="47" s="1"/>
  <c r="J31" i="47" s="1"/>
  <c r="S31" i="47" s="1"/>
  <c r="AO31" i="47" s="1"/>
  <c r="K31" i="47"/>
  <c r="H31" i="47"/>
  <c r="F31" i="47"/>
  <c r="D31" i="47"/>
  <c r="B31" i="47"/>
  <c r="AD30" i="47"/>
  <c r="AN30" i="47" s="1"/>
  <c r="J30" i="47" s="1"/>
  <c r="S30" i="47" s="1"/>
  <c r="AO30" i="47" s="1"/>
  <c r="K30" i="47"/>
  <c r="H30" i="47"/>
  <c r="F30" i="47"/>
  <c r="D30" i="47"/>
  <c r="B30" i="47"/>
  <c r="AD29" i="47"/>
  <c r="AN29" i="47" s="1"/>
  <c r="J29" i="47" s="1"/>
  <c r="S29" i="47" s="1"/>
  <c r="AO29" i="47" s="1"/>
  <c r="K29" i="47"/>
  <c r="H29" i="47"/>
  <c r="F29" i="47"/>
  <c r="D29" i="47"/>
  <c r="B29" i="47"/>
  <c r="AD28" i="47"/>
  <c r="AN28" i="47" s="1"/>
  <c r="J28" i="47" s="1"/>
  <c r="S28" i="47" s="1"/>
  <c r="AO28" i="47" s="1"/>
  <c r="K28" i="47"/>
  <c r="H28" i="47"/>
  <c r="F28" i="47"/>
  <c r="D28" i="47"/>
  <c r="B28" i="47"/>
  <c r="AD27" i="47"/>
  <c r="AN27" i="47" s="1"/>
  <c r="J27" i="47" s="1"/>
  <c r="S27" i="47" s="1"/>
  <c r="AO27" i="47" s="1"/>
  <c r="K27" i="47"/>
  <c r="H27" i="47"/>
  <c r="F27" i="47"/>
  <c r="D27" i="47"/>
  <c r="B27" i="47"/>
  <c r="AD26" i="47"/>
  <c r="AN26" i="47" s="1"/>
  <c r="J26" i="47" s="1"/>
  <c r="S26" i="47" s="1"/>
  <c r="AO26" i="47" s="1"/>
  <c r="K26" i="47"/>
  <c r="H26" i="47"/>
  <c r="F26" i="47"/>
  <c r="D26" i="47"/>
  <c r="B26" i="47"/>
  <c r="AD25" i="47"/>
  <c r="AN25" i="47" s="1"/>
  <c r="J25" i="47" s="1"/>
  <c r="S25" i="47" s="1"/>
  <c r="AO25" i="47" s="1"/>
  <c r="K25" i="47"/>
  <c r="H25" i="47"/>
  <c r="F25" i="47"/>
  <c r="D25" i="47"/>
  <c r="B25" i="47"/>
  <c r="AD24" i="47"/>
  <c r="AN24" i="47" s="1"/>
  <c r="J24" i="47" s="1"/>
  <c r="S24" i="47" s="1"/>
  <c r="AO24" i="47" s="1"/>
  <c r="K24" i="47"/>
  <c r="H24" i="47"/>
  <c r="F24" i="47"/>
  <c r="D24" i="47"/>
  <c r="B24" i="47"/>
  <c r="AN23" i="47"/>
  <c r="J23" i="47" s="1"/>
  <c r="S23" i="47" s="1"/>
  <c r="AO23" i="47" s="1"/>
  <c r="K23" i="47"/>
  <c r="H23" i="47"/>
  <c r="F23" i="47"/>
  <c r="D23" i="47"/>
  <c r="B23" i="47"/>
  <c r="AN22" i="47"/>
  <c r="J22" i="47" s="1"/>
  <c r="S22" i="47" s="1"/>
  <c r="AO22" i="47" s="1"/>
  <c r="K22" i="47"/>
  <c r="H22" i="47"/>
  <c r="F22" i="47"/>
  <c r="D22" i="47"/>
  <c r="B22" i="47"/>
  <c r="AN21" i="47"/>
  <c r="J21" i="47" s="1"/>
  <c r="S21" i="47" s="1"/>
  <c r="AO21" i="47" s="1"/>
  <c r="K21" i="47"/>
  <c r="H21" i="47"/>
  <c r="F21" i="47"/>
  <c r="D21" i="47"/>
  <c r="B21" i="47"/>
  <c r="AN20" i="47"/>
  <c r="J20" i="47" s="1"/>
  <c r="S20" i="47" s="1"/>
  <c r="AO20" i="47" s="1"/>
  <c r="K20" i="47"/>
  <c r="H20" i="47"/>
  <c r="F20" i="47"/>
  <c r="D20" i="47"/>
  <c r="B20" i="47"/>
  <c r="AN19" i="47"/>
  <c r="J19" i="47" s="1"/>
  <c r="S19" i="47" s="1"/>
  <c r="K19" i="47"/>
  <c r="H19" i="47"/>
  <c r="F19" i="47"/>
  <c r="D19" i="47"/>
  <c r="B19" i="47"/>
  <c r="AM15" i="47"/>
  <c r="P15" i="47" s="1"/>
  <c r="R15" i="47" s="1"/>
  <c r="AI15" i="47"/>
  <c r="AJ15" i="47" s="1"/>
  <c r="AF15" i="47" s="1"/>
  <c r="M15" i="47"/>
  <c r="L15" i="47"/>
  <c r="N15" i="47" s="1"/>
  <c r="K15" i="47"/>
  <c r="J15" i="47"/>
  <c r="I15" i="47"/>
  <c r="H15" i="47"/>
  <c r="G15" i="47"/>
  <c r="F15" i="47"/>
  <c r="E15" i="47"/>
  <c r="D15" i="47"/>
  <c r="C15" i="47"/>
  <c r="B15" i="47"/>
  <c r="AM14" i="47"/>
  <c r="AI14" i="47"/>
  <c r="AJ14" i="47" s="1"/>
  <c r="AF14" i="47" s="1"/>
  <c r="AN14" i="47" s="1"/>
  <c r="P14" i="47"/>
  <c r="R14" i="47" s="1"/>
  <c r="M14" i="47"/>
  <c r="L14" i="47"/>
  <c r="K14" i="47"/>
  <c r="S14" i="47" s="1"/>
  <c r="J14" i="47"/>
  <c r="I14" i="47"/>
  <c r="H14" i="47"/>
  <c r="G14" i="47"/>
  <c r="F14" i="47"/>
  <c r="E14" i="47"/>
  <c r="D14" i="47"/>
  <c r="C14" i="47"/>
  <c r="B14" i="47"/>
  <c r="AM13" i="47"/>
  <c r="P13" i="47" s="1"/>
  <c r="R13" i="47" s="1"/>
  <c r="S13" i="47" s="1"/>
  <c r="AI13" i="47"/>
  <c r="AJ13" i="47" s="1"/>
  <c r="AF13" i="47" s="1"/>
  <c r="AN13" i="47" s="1"/>
  <c r="M13" i="47"/>
  <c r="L13" i="47"/>
  <c r="N13" i="47" s="1"/>
  <c r="K13" i="47"/>
  <c r="J13" i="47"/>
  <c r="I13" i="47"/>
  <c r="H13" i="47"/>
  <c r="G13" i="47"/>
  <c r="F13" i="47"/>
  <c r="E13" i="47"/>
  <c r="D13" i="47"/>
  <c r="C13" i="47"/>
  <c r="B13" i="47"/>
  <c r="AM12" i="47"/>
  <c r="P12" i="47" s="1"/>
  <c r="R12" i="47" s="1"/>
  <c r="AI12" i="47"/>
  <c r="AJ12" i="47" s="1"/>
  <c r="AF12" i="47" s="1"/>
  <c r="AN12" i="47" s="1"/>
  <c r="M12" i="47"/>
  <c r="L12" i="47"/>
  <c r="K12" i="47"/>
  <c r="J12" i="47"/>
  <c r="I12" i="47"/>
  <c r="H12" i="47"/>
  <c r="G12" i="47"/>
  <c r="F12" i="47"/>
  <c r="E12" i="47"/>
  <c r="D12" i="47"/>
  <c r="C12" i="47"/>
  <c r="B12" i="47"/>
  <c r="AM11" i="47"/>
  <c r="P11" i="47" s="1"/>
  <c r="R11" i="47" s="1"/>
  <c r="AI11" i="47"/>
  <c r="AJ11" i="47" s="1"/>
  <c r="M11" i="47"/>
  <c r="L11" i="47"/>
  <c r="K11" i="47"/>
  <c r="J11" i="47"/>
  <c r="I11" i="47"/>
  <c r="H11" i="47"/>
  <c r="G11" i="47"/>
  <c r="F11" i="47"/>
  <c r="E11" i="47"/>
  <c r="D11" i="47"/>
  <c r="C11" i="47"/>
  <c r="B11" i="47"/>
  <c r="AG9" i="47"/>
  <c r="H7" i="47"/>
  <c r="C7" i="47"/>
  <c r="H6" i="47"/>
  <c r="C6" i="47"/>
  <c r="H5" i="47"/>
  <c r="C5" i="47"/>
  <c r="H4" i="47"/>
  <c r="C4" i="47"/>
  <c r="H3" i="47"/>
  <c r="C3" i="47"/>
  <c r="H2" i="47"/>
  <c r="C2" i="47"/>
  <c r="A1" i="47"/>
  <c r="K38" i="46"/>
  <c r="H38" i="46"/>
  <c r="F38" i="46"/>
  <c r="D38" i="46"/>
  <c r="B38" i="46"/>
  <c r="AN75" i="46"/>
  <c r="S68" i="46"/>
  <c r="S67" i="46"/>
  <c r="AD66" i="46"/>
  <c r="AN66" i="46" s="1"/>
  <c r="S66" i="46"/>
  <c r="AN65" i="46"/>
  <c r="J65" i="46" s="1"/>
  <c r="S65" i="46" s="1"/>
  <c r="N62" i="46"/>
  <c r="L62" i="46"/>
  <c r="AN61" i="46"/>
  <c r="J61" i="46" s="1"/>
  <c r="S61" i="46" s="1"/>
  <c r="AO61" i="46" s="1"/>
  <c r="K61" i="46"/>
  <c r="H61" i="46"/>
  <c r="F61" i="46"/>
  <c r="D61" i="46"/>
  <c r="B61" i="46"/>
  <c r="AN60" i="46"/>
  <c r="J60" i="46" s="1"/>
  <c r="S60" i="46" s="1"/>
  <c r="AO60" i="46" s="1"/>
  <c r="K60" i="46"/>
  <c r="H60" i="46"/>
  <c r="F60" i="46"/>
  <c r="D60" i="46"/>
  <c r="B60" i="46"/>
  <c r="AN59" i="46"/>
  <c r="J59" i="46" s="1"/>
  <c r="S59" i="46" s="1"/>
  <c r="AO59" i="46" s="1"/>
  <c r="K59" i="46"/>
  <c r="H59" i="46"/>
  <c r="F59" i="46"/>
  <c r="D59" i="46"/>
  <c r="B59" i="46"/>
  <c r="AN58" i="46"/>
  <c r="J58" i="46" s="1"/>
  <c r="S58" i="46" s="1"/>
  <c r="AO58" i="46" s="1"/>
  <c r="K58" i="46"/>
  <c r="H58" i="46"/>
  <c r="F58" i="46"/>
  <c r="D58" i="46"/>
  <c r="B58" i="46"/>
  <c r="AN57" i="46"/>
  <c r="J57" i="46" s="1"/>
  <c r="S57" i="46" s="1"/>
  <c r="AO57" i="46" s="1"/>
  <c r="K57" i="46"/>
  <c r="H57" i="46"/>
  <c r="F57" i="46"/>
  <c r="D57" i="46"/>
  <c r="B57" i="46"/>
  <c r="AN56" i="46"/>
  <c r="J56" i="46" s="1"/>
  <c r="S56" i="46" s="1"/>
  <c r="AO56" i="46" s="1"/>
  <c r="K56" i="46"/>
  <c r="H56" i="46"/>
  <c r="F56" i="46"/>
  <c r="D56" i="46"/>
  <c r="B56" i="46"/>
  <c r="AN55" i="46"/>
  <c r="J55" i="46" s="1"/>
  <c r="S55" i="46" s="1"/>
  <c r="AO55" i="46" s="1"/>
  <c r="K55" i="46"/>
  <c r="H55" i="46"/>
  <c r="F55" i="46"/>
  <c r="D55" i="46"/>
  <c r="B55" i="46"/>
  <c r="AN54" i="46"/>
  <c r="J54" i="46" s="1"/>
  <c r="S54" i="46" s="1"/>
  <c r="K54" i="46"/>
  <c r="H54" i="46"/>
  <c r="F54" i="46"/>
  <c r="D54" i="46"/>
  <c r="B54" i="46"/>
  <c r="AN50" i="46"/>
  <c r="K50" i="46"/>
  <c r="J50" i="46"/>
  <c r="S50" i="46" s="1"/>
  <c r="AO50" i="46" s="1"/>
  <c r="H50" i="46"/>
  <c r="F50" i="46"/>
  <c r="D50" i="46"/>
  <c r="B50" i="46"/>
  <c r="AN49" i="46"/>
  <c r="J49" i="46" s="1"/>
  <c r="S49" i="46" s="1"/>
  <c r="AO49" i="46" s="1"/>
  <c r="K49" i="46"/>
  <c r="H49" i="46"/>
  <c r="F49" i="46"/>
  <c r="D49" i="46"/>
  <c r="B49" i="46"/>
  <c r="AN48" i="46"/>
  <c r="J48" i="46" s="1"/>
  <c r="S48" i="46" s="1"/>
  <c r="AO48" i="46" s="1"/>
  <c r="K48" i="46"/>
  <c r="H48" i="46"/>
  <c r="F48" i="46"/>
  <c r="D48" i="46"/>
  <c r="B48" i="46"/>
  <c r="AN47" i="46"/>
  <c r="J47" i="46" s="1"/>
  <c r="S47" i="46" s="1"/>
  <c r="AO47" i="46" s="1"/>
  <c r="K47" i="46"/>
  <c r="H47" i="46"/>
  <c r="F47" i="46"/>
  <c r="D47" i="46"/>
  <c r="B47" i="46"/>
  <c r="AN46" i="46"/>
  <c r="J46" i="46" s="1"/>
  <c r="S46" i="46" s="1"/>
  <c r="AO46" i="46" s="1"/>
  <c r="K46" i="46"/>
  <c r="H46" i="46"/>
  <c r="F46" i="46"/>
  <c r="D46" i="46"/>
  <c r="B46" i="46"/>
  <c r="AN45" i="46"/>
  <c r="J45" i="46" s="1"/>
  <c r="S45" i="46" s="1"/>
  <c r="AO45" i="46" s="1"/>
  <c r="AH45" i="46"/>
  <c r="K45" i="46"/>
  <c r="H45" i="46"/>
  <c r="F45" i="46"/>
  <c r="D45" i="46"/>
  <c r="B45" i="46"/>
  <c r="AH44" i="46"/>
  <c r="AN44" i="46"/>
  <c r="J44" i="46" s="1"/>
  <c r="S44" i="46" s="1"/>
  <c r="AO44" i="46" s="1"/>
  <c r="K44" i="46"/>
  <c r="H44" i="46"/>
  <c r="F44" i="46"/>
  <c r="D44" i="46"/>
  <c r="B44" i="46"/>
  <c r="AH43" i="46"/>
  <c r="AN43" i="46" s="1"/>
  <c r="K43" i="46"/>
  <c r="H43" i="46"/>
  <c r="F43" i="46"/>
  <c r="D43" i="46"/>
  <c r="B43" i="46"/>
  <c r="AN39" i="46"/>
  <c r="J39" i="46" s="1"/>
  <c r="S39" i="46" s="1"/>
  <c r="AO39" i="46" s="1"/>
  <c r="K39" i="46"/>
  <c r="H39" i="46"/>
  <c r="F39" i="46"/>
  <c r="D39" i="46"/>
  <c r="B39" i="46"/>
  <c r="AN37" i="46"/>
  <c r="J37" i="46" s="1"/>
  <c r="S37" i="46" s="1"/>
  <c r="AO37" i="46" s="1"/>
  <c r="K37" i="46"/>
  <c r="H37" i="46"/>
  <c r="F37" i="46"/>
  <c r="D37" i="46"/>
  <c r="B37" i="46"/>
  <c r="K36" i="46"/>
  <c r="H36" i="46"/>
  <c r="F36" i="46"/>
  <c r="D36" i="46"/>
  <c r="B36" i="46"/>
  <c r="AN35" i="46"/>
  <c r="J35" i="46" s="1"/>
  <c r="S35" i="46" s="1"/>
  <c r="AO35" i="46" s="1"/>
  <c r="K35" i="46"/>
  <c r="H35" i="46"/>
  <c r="F35" i="46"/>
  <c r="D35" i="46"/>
  <c r="B35" i="46"/>
  <c r="AN34" i="46"/>
  <c r="J34" i="46" s="1"/>
  <c r="S34" i="46" s="1"/>
  <c r="AO34" i="46" s="1"/>
  <c r="K34" i="46"/>
  <c r="H34" i="46"/>
  <c r="F34" i="46"/>
  <c r="D34" i="46"/>
  <c r="B34" i="46"/>
  <c r="K33" i="46"/>
  <c r="H33" i="46"/>
  <c r="F33" i="46"/>
  <c r="D33" i="46"/>
  <c r="B33" i="46"/>
  <c r="AN32" i="46"/>
  <c r="J32" i="46" s="1"/>
  <c r="S32" i="46" s="1"/>
  <c r="AO32" i="46" s="1"/>
  <c r="K32" i="46"/>
  <c r="H32" i="46"/>
  <c r="F32" i="46"/>
  <c r="D32" i="46"/>
  <c r="B32" i="46"/>
  <c r="AN31" i="46"/>
  <c r="J31" i="46" s="1"/>
  <c r="S31" i="46" s="1"/>
  <c r="AO31" i="46" s="1"/>
  <c r="K31" i="46"/>
  <c r="H31" i="46"/>
  <c r="F31" i="46"/>
  <c r="D31" i="46"/>
  <c r="B31" i="46"/>
  <c r="K30" i="46"/>
  <c r="H30" i="46"/>
  <c r="F30" i="46"/>
  <c r="D30" i="46"/>
  <c r="B30" i="46"/>
  <c r="AN29" i="46"/>
  <c r="J29" i="46" s="1"/>
  <c r="S29" i="46" s="1"/>
  <c r="AO29" i="46" s="1"/>
  <c r="K29" i="46"/>
  <c r="H29" i="46"/>
  <c r="F29" i="46"/>
  <c r="D29" i="46"/>
  <c r="B29" i="46"/>
  <c r="AN28" i="46"/>
  <c r="J28" i="46" s="1"/>
  <c r="S28" i="46" s="1"/>
  <c r="AO28" i="46" s="1"/>
  <c r="K28" i="46"/>
  <c r="H28" i="46"/>
  <c r="F28" i="46"/>
  <c r="D28" i="46"/>
  <c r="B28" i="46"/>
  <c r="AN27" i="46"/>
  <c r="J27" i="46" s="1"/>
  <c r="S27" i="46" s="1"/>
  <c r="AO27" i="46" s="1"/>
  <c r="K27" i="46"/>
  <c r="H27" i="46"/>
  <c r="F27" i="46"/>
  <c r="D27" i="46"/>
  <c r="B27" i="46"/>
  <c r="K26" i="46"/>
  <c r="H26" i="46"/>
  <c r="F26" i="46"/>
  <c r="D26" i="46"/>
  <c r="B26" i="46"/>
  <c r="AN25" i="46"/>
  <c r="J25" i="46" s="1"/>
  <c r="S25" i="46" s="1"/>
  <c r="AO25" i="46" s="1"/>
  <c r="K25" i="46"/>
  <c r="H25" i="46"/>
  <c r="F25" i="46"/>
  <c r="D25" i="46"/>
  <c r="B25" i="46"/>
  <c r="AN24" i="46"/>
  <c r="J24" i="46" s="1"/>
  <c r="S24" i="46" s="1"/>
  <c r="AO24" i="46" s="1"/>
  <c r="K24" i="46"/>
  <c r="H24" i="46"/>
  <c r="F24" i="46"/>
  <c r="D24" i="46"/>
  <c r="B24" i="46"/>
  <c r="AN23" i="46"/>
  <c r="J23" i="46" s="1"/>
  <c r="S23" i="46" s="1"/>
  <c r="AO23" i="46" s="1"/>
  <c r="K23" i="46"/>
  <c r="H23" i="46"/>
  <c r="F23" i="46"/>
  <c r="D23" i="46"/>
  <c r="B23" i="46"/>
  <c r="AN22" i="46"/>
  <c r="J22" i="46" s="1"/>
  <c r="S22" i="46" s="1"/>
  <c r="AO22" i="46" s="1"/>
  <c r="K22" i="46"/>
  <c r="H22" i="46"/>
  <c r="F22" i="46"/>
  <c r="D22" i="46"/>
  <c r="B22" i="46"/>
  <c r="AN21" i="46"/>
  <c r="J21" i="46" s="1"/>
  <c r="S21" i="46" s="1"/>
  <c r="AO21" i="46" s="1"/>
  <c r="K21" i="46"/>
  <c r="H21" i="46"/>
  <c r="F21" i="46"/>
  <c r="D21" i="46"/>
  <c r="B21" i="46"/>
  <c r="AN20" i="46"/>
  <c r="J20" i="46" s="1"/>
  <c r="S20" i="46" s="1"/>
  <c r="AO20" i="46" s="1"/>
  <c r="K20" i="46"/>
  <c r="H20" i="46"/>
  <c r="F20" i="46"/>
  <c r="D20" i="46"/>
  <c r="B20" i="46"/>
  <c r="AN19" i="46"/>
  <c r="J19" i="46" s="1"/>
  <c r="S19" i="46" s="1"/>
  <c r="AO19" i="46" s="1"/>
  <c r="K19" i="46"/>
  <c r="H19" i="46"/>
  <c r="F19" i="46"/>
  <c r="D19" i="46"/>
  <c r="B19" i="46"/>
  <c r="AM15" i="46"/>
  <c r="P15" i="46" s="1"/>
  <c r="R15" i="46" s="1"/>
  <c r="AI15" i="46"/>
  <c r="AJ15" i="46" s="1"/>
  <c r="AF15" i="46" s="1"/>
  <c r="AN15" i="46" s="1"/>
  <c r="M15" i="46"/>
  <c r="L15" i="46"/>
  <c r="K15" i="46"/>
  <c r="J15" i="46"/>
  <c r="I15" i="46"/>
  <c r="H15" i="46"/>
  <c r="G15" i="46"/>
  <c r="F15" i="46"/>
  <c r="E15" i="46"/>
  <c r="D15" i="46"/>
  <c r="C15" i="46"/>
  <c r="B15" i="46"/>
  <c r="AM14" i="46"/>
  <c r="P14" i="46" s="1"/>
  <c r="R14" i="46" s="1"/>
  <c r="AI14" i="46"/>
  <c r="AJ14" i="46" s="1"/>
  <c r="AF14" i="46" s="1"/>
  <c r="AN14" i="46" s="1"/>
  <c r="M14" i="46"/>
  <c r="L14" i="46"/>
  <c r="K14" i="46"/>
  <c r="J14" i="46"/>
  <c r="I14" i="46"/>
  <c r="H14" i="46"/>
  <c r="G14" i="46"/>
  <c r="F14" i="46"/>
  <c r="E14" i="46"/>
  <c r="D14" i="46"/>
  <c r="C14" i="46"/>
  <c r="B14" i="46"/>
  <c r="AM13" i="46"/>
  <c r="P13" i="46" s="1"/>
  <c r="R13" i="46" s="1"/>
  <c r="AI13" i="46"/>
  <c r="AJ13" i="46" s="1"/>
  <c r="AF13" i="46" s="1"/>
  <c r="AN13" i="46" s="1"/>
  <c r="M13" i="46"/>
  <c r="L13" i="46"/>
  <c r="N13" i="46" s="1"/>
  <c r="K13" i="46"/>
  <c r="J13" i="46"/>
  <c r="I13" i="46"/>
  <c r="H13" i="46"/>
  <c r="G13" i="46"/>
  <c r="F13" i="46"/>
  <c r="E13" i="46"/>
  <c r="D13" i="46"/>
  <c r="C13" i="46"/>
  <c r="B13" i="46"/>
  <c r="AM12" i="46"/>
  <c r="P12" i="46" s="1"/>
  <c r="R12" i="46" s="1"/>
  <c r="AI12" i="46"/>
  <c r="AJ12" i="46" s="1"/>
  <c r="AF12" i="46" s="1"/>
  <c r="AN12" i="46" s="1"/>
  <c r="M12" i="46"/>
  <c r="L12" i="46"/>
  <c r="N12" i="46" s="1"/>
  <c r="K12" i="46"/>
  <c r="J12" i="46"/>
  <c r="I12" i="46"/>
  <c r="H12" i="46"/>
  <c r="G12" i="46"/>
  <c r="F12" i="46"/>
  <c r="E12" i="46"/>
  <c r="D12" i="46"/>
  <c r="C12" i="46"/>
  <c r="B12" i="46"/>
  <c r="AM11" i="46"/>
  <c r="P11" i="46" s="1"/>
  <c r="R11" i="46" s="1"/>
  <c r="AI11" i="46"/>
  <c r="AJ11" i="46" s="1"/>
  <c r="M11" i="46"/>
  <c r="L11" i="46"/>
  <c r="N11" i="46" s="1"/>
  <c r="K11" i="46"/>
  <c r="S11" i="46" s="1"/>
  <c r="J11" i="46"/>
  <c r="I11" i="46"/>
  <c r="H11" i="46"/>
  <c r="G11" i="46"/>
  <c r="F11" i="46"/>
  <c r="E11" i="46"/>
  <c r="D11" i="46"/>
  <c r="C11" i="46"/>
  <c r="B11" i="46"/>
  <c r="AG9" i="46"/>
  <c r="H7" i="46"/>
  <c r="C7" i="46"/>
  <c r="H6" i="46"/>
  <c r="C6" i="46"/>
  <c r="H5" i="46"/>
  <c r="C5" i="46"/>
  <c r="H4" i="46"/>
  <c r="C4" i="46"/>
  <c r="H3" i="46"/>
  <c r="C3" i="46"/>
  <c r="H2" i="46"/>
  <c r="C2" i="46"/>
  <c r="A1" i="46"/>
  <c r="AN74" i="45"/>
  <c r="S67" i="45"/>
  <c r="S66" i="45"/>
  <c r="AD65" i="45"/>
  <c r="AN65" i="45" s="1"/>
  <c r="S65" i="45"/>
  <c r="AN64" i="45"/>
  <c r="J64" i="45" s="1"/>
  <c r="S64" i="45" s="1"/>
  <c r="N61" i="45"/>
  <c r="L61" i="45"/>
  <c r="AN60" i="45"/>
  <c r="K60" i="45"/>
  <c r="J60" i="45"/>
  <c r="S60" i="45" s="1"/>
  <c r="AO60" i="45" s="1"/>
  <c r="H60" i="45"/>
  <c r="F60" i="45"/>
  <c r="D60" i="45"/>
  <c r="B60" i="45"/>
  <c r="AN59" i="45"/>
  <c r="J59" i="45" s="1"/>
  <c r="S59" i="45" s="1"/>
  <c r="AO59" i="45" s="1"/>
  <c r="K59" i="45"/>
  <c r="H59" i="45"/>
  <c r="F59" i="45"/>
  <c r="D59" i="45"/>
  <c r="B59" i="45"/>
  <c r="AN58" i="45"/>
  <c r="J58" i="45" s="1"/>
  <c r="S58" i="45" s="1"/>
  <c r="AO58" i="45" s="1"/>
  <c r="K58" i="45"/>
  <c r="H58" i="45"/>
  <c r="F58" i="45"/>
  <c r="D58" i="45"/>
  <c r="B58" i="45"/>
  <c r="AN57" i="45"/>
  <c r="J57" i="45" s="1"/>
  <c r="S57" i="45" s="1"/>
  <c r="AO57" i="45" s="1"/>
  <c r="K57" i="45"/>
  <c r="H57" i="45"/>
  <c r="F57" i="45"/>
  <c r="D57" i="45"/>
  <c r="B57" i="45"/>
  <c r="AN56" i="45"/>
  <c r="K56" i="45"/>
  <c r="J56" i="45"/>
  <c r="S56" i="45" s="1"/>
  <c r="AO56" i="45" s="1"/>
  <c r="H56" i="45"/>
  <c r="F56" i="45"/>
  <c r="D56" i="45"/>
  <c r="B56" i="45"/>
  <c r="AN55" i="45"/>
  <c r="K55" i="45"/>
  <c r="J55" i="45"/>
  <c r="S55" i="45" s="1"/>
  <c r="AO55" i="45" s="1"/>
  <c r="H55" i="45"/>
  <c r="F55" i="45"/>
  <c r="D55" i="45"/>
  <c r="B55" i="45"/>
  <c r="AN54" i="45"/>
  <c r="J54" i="45" s="1"/>
  <c r="S54" i="45" s="1"/>
  <c r="AO54" i="45" s="1"/>
  <c r="K54" i="45"/>
  <c r="H54" i="45"/>
  <c r="F54" i="45"/>
  <c r="D54" i="45"/>
  <c r="B54" i="45"/>
  <c r="AN53" i="45"/>
  <c r="J53" i="45" s="1"/>
  <c r="S53" i="45" s="1"/>
  <c r="K53" i="45"/>
  <c r="H53" i="45"/>
  <c r="F53" i="45"/>
  <c r="D53" i="45"/>
  <c r="B53" i="45"/>
  <c r="AN49" i="45"/>
  <c r="K49" i="45"/>
  <c r="J49" i="45"/>
  <c r="S49" i="45" s="1"/>
  <c r="AO49" i="45" s="1"/>
  <c r="H49" i="45"/>
  <c r="F49" i="45"/>
  <c r="D49" i="45"/>
  <c r="B49" i="45"/>
  <c r="AN48" i="45"/>
  <c r="K48" i="45"/>
  <c r="J48" i="45"/>
  <c r="S48" i="45" s="1"/>
  <c r="AO48" i="45" s="1"/>
  <c r="H48" i="45"/>
  <c r="F48" i="45"/>
  <c r="D48" i="45"/>
  <c r="B48" i="45"/>
  <c r="AN47" i="45"/>
  <c r="J47" i="45" s="1"/>
  <c r="S47" i="45" s="1"/>
  <c r="AO47" i="45" s="1"/>
  <c r="K47" i="45"/>
  <c r="H47" i="45"/>
  <c r="F47" i="45"/>
  <c r="D47" i="45"/>
  <c r="B47" i="45"/>
  <c r="AN46" i="45"/>
  <c r="J46" i="45" s="1"/>
  <c r="S46" i="45" s="1"/>
  <c r="AO46" i="45" s="1"/>
  <c r="K46" i="45"/>
  <c r="H46" i="45"/>
  <c r="F46" i="45"/>
  <c r="D46" i="45"/>
  <c r="B46" i="45"/>
  <c r="AN45" i="45"/>
  <c r="J45" i="45" s="1"/>
  <c r="S45" i="45" s="1"/>
  <c r="AO45" i="45" s="1"/>
  <c r="K45" i="45"/>
  <c r="H45" i="45"/>
  <c r="F45" i="45"/>
  <c r="D45" i="45"/>
  <c r="B45" i="45"/>
  <c r="AN44" i="45"/>
  <c r="J44" i="45" s="1"/>
  <c r="S44" i="45" s="1"/>
  <c r="AO44" i="45" s="1"/>
  <c r="AH44" i="45"/>
  <c r="K44" i="45"/>
  <c r="H44" i="45"/>
  <c r="F44" i="45"/>
  <c r="D44" i="45"/>
  <c r="B44" i="45"/>
  <c r="AH43" i="45"/>
  <c r="AN43" i="45" s="1"/>
  <c r="J43" i="45" s="1"/>
  <c r="S43" i="45" s="1"/>
  <c r="AO43" i="45" s="1"/>
  <c r="K43" i="45"/>
  <c r="H43" i="45"/>
  <c r="F43" i="45"/>
  <c r="D43" i="45"/>
  <c r="B43" i="45"/>
  <c r="AH42" i="45"/>
  <c r="AN42" i="45" s="1"/>
  <c r="K42" i="45"/>
  <c r="H42" i="45"/>
  <c r="F42" i="45"/>
  <c r="D42" i="45"/>
  <c r="B42" i="45"/>
  <c r="AD38" i="45"/>
  <c r="AN38" i="45" s="1"/>
  <c r="J38" i="45" s="1"/>
  <c r="S38" i="45" s="1"/>
  <c r="AO38" i="45" s="1"/>
  <c r="K38" i="45"/>
  <c r="H38" i="45"/>
  <c r="F38" i="45"/>
  <c r="D38" i="45"/>
  <c r="B38" i="45"/>
  <c r="AN37" i="45"/>
  <c r="J37" i="45" s="1"/>
  <c r="S37" i="45" s="1"/>
  <c r="AO37" i="45" s="1"/>
  <c r="K37" i="45"/>
  <c r="H37" i="45"/>
  <c r="F37" i="45"/>
  <c r="D37" i="45"/>
  <c r="B37" i="45"/>
  <c r="AD36" i="45"/>
  <c r="AN36" i="45" s="1"/>
  <c r="J36" i="45" s="1"/>
  <c r="S36" i="45" s="1"/>
  <c r="AO36" i="45" s="1"/>
  <c r="K36" i="45"/>
  <c r="H36" i="45"/>
  <c r="F36" i="45"/>
  <c r="D36" i="45"/>
  <c r="B36" i="45"/>
  <c r="AN35" i="45"/>
  <c r="J35" i="45" s="1"/>
  <c r="S35" i="45" s="1"/>
  <c r="AO35" i="45" s="1"/>
  <c r="K35" i="45"/>
  <c r="H35" i="45"/>
  <c r="F35" i="45"/>
  <c r="D35" i="45"/>
  <c r="B35" i="45"/>
  <c r="AN34" i="45"/>
  <c r="J34" i="45" s="1"/>
  <c r="S34" i="45" s="1"/>
  <c r="AO34" i="45" s="1"/>
  <c r="K34" i="45"/>
  <c r="H34" i="45"/>
  <c r="F34" i="45"/>
  <c r="D34" i="45"/>
  <c r="B34" i="45"/>
  <c r="K33" i="45"/>
  <c r="H33" i="45"/>
  <c r="F33" i="45"/>
  <c r="D33" i="45"/>
  <c r="B33" i="45"/>
  <c r="AN32" i="45"/>
  <c r="J32" i="45" s="1"/>
  <c r="S32" i="45" s="1"/>
  <c r="AO32" i="45" s="1"/>
  <c r="K32" i="45"/>
  <c r="H32" i="45"/>
  <c r="F32" i="45"/>
  <c r="D32" i="45"/>
  <c r="B32" i="45"/>
  <c r="AD31" i="45"/>
  <c r="AN31" i="45" s="1"/>
  <c r="J31" i="45" s="1"/>
  <c r="S31" i="45" s="1"/>
  <c r="AO31" i="45" s="1"/>
  <c r="K31" i="45"/>
  <c r="H31" i="45"/>
  <c r="F31" i="45"/>
  <c r="D31" i="45"/>
  <c r="B31" i="45"/>
  <c r="AD30" i="45"/>
  <c r="AN30" i="45" s="1"/>
  <c r="J30" i="45" s="1"/>
  <c r="S30" i="45" s="1"/>
  <c r="AO30" i="45" s="1"/>
  <c r="K30" i="45"/>
  <c r="H30" i="45"/>
  <c r="F30" i="45"/>
  <c r="D30" i="45"/>
  <c r="B30" i="45"/>
  <c r="AD29" i="45"/>
  <c r="AN29" i="45" s="1"/>
  <c r="J29" i="45" s="1"/>
  <c r="S29" i="45" s="1"/>
  <c r="AO29" i="45" s="1"/>
  <c r="K29" i="45"/>
  <c r="H29" i="45"/>
  <c r="F29" i="45"/>
  <c r="D29" i="45"/>
  <c r="B29" i="45"/>
  <c r="AD28" i="45"/>
  <c r="AN28" i="45" s="1"/>
  <c r="J28" i="45" s="1"/>
  <c r="S28" i="45" s="1"/>
  <c r="AO28" i="45" s="1"/>
  <c r="K28" i="45"/>
  <c r="H28" i="45"/>
  <c r="F28" i="45"/>
  <c r="D28" i="45"/>
  <c r="B28" i="45"/>
  <c r="AD27" i="45"/>
  <c r="AN27" i="45" s="1"/>
  <c r="J27" i="45" s="1"/>
  <c r="S27" i="45" s="1"/>
  <c r="AO27" i="45" s="1"/>
  <c r="K27" i="45"/>
  <c r="H27" i="45"/>
  <c r="F27" i="45"/>
  <c r="D27" i="45"/>
  <c r="B27" i="45"/>
  <c r="AD26" i="45"/>
  <c r="AN26" i="45" s="1"/>
  <c r="J26" i="45" s="1"/>
  <c r="S26" i="45" s="1"/>
  <c r="AO26" i="45" s="1"/>
  <c r="K26" i="45"/>
  <c r="H26" i="45"/>
  <c r="F26" i="45"/>
  <c r="D26" i="45"/>
  <c r="B26" i="45"/>
  <c r="AD25" i="45"/>
  <c r="AN25" i="45" s="1"/>
  <c r="J25" i="45" s="1"/>
  <c r="S25" i="45" s="1"/>
  <c r="AO25" i="45" s="1"/>
  <c r="K25" i="45"/>
  <c r="H25" i="45"/>
  <c r="F25" i="45"/>
  <c r="D25" i="45"/>
  <c r="B25" i="45"/>
  <c r="AD24" i="45"/>
  <c r="AN24" i="45" s="1"/>
  <c r="J24" i="45" s="1"/>
  <c r="S24" i="45" s="1"/>
  <c r="AO24" i="45" s="1"/>
  <c r="K24" i="45"/>
  <c r="H24" i="45"/>
  <c r="F24" i="45"/>
  <c r="D24" i="45"/>
  <c r="B24" i="45"/>
  <c r="AN23" i="45"/>
  <c r="J23" i="45" s="1"/>
  <c r="S23" i="45" s="1"/>
  <c r="AO23" i="45" s="1"/>
  <c r="K23" i="45"/>
  <c r="H23" i="45"/>
  <c r="F23" i="45"/>
  <c r="D23" i="45"/>
  <c r="B23" i="45"/>
  <c r="AN22" i="45"/>
  <c r="J22" i="45" s="1"/>
  <c r="S22" i="45" s="1"/>
  <c r="AO22" i="45" s="1"/>
  <c r="K22" i="45"/>
  <c r="H22" i="45"/>
  <c r="F22" i="45"/>
  <c r="D22" i="45"/>
  <c r="B22" i="45"/>
  <c r="AN21" i="45"/>
  <c r="J21" i="45" s="1"/>
  <c r="S21" i="45" s="1"/>
  <c r="AO21" i="45" s="1"/>
  <c r="K21" i="45"/>
  <c r="H21" i="45"/>
  <c r="F21" i="45"/>
  <c r="D21" i="45"/>
  <c r="B21" i="45"/>
  <c r="AN20" i="45"/>
  <c r="J20" i="45" s="1"/>
  <c r="S20" i="45" s="1"/>
  <c r="AO20" i="45" s="1"/>
  <c r="K20" i="45"/>
  <c r="H20" i="45"/>
  <c r="F20" i="45"/>
  <c r="D20" i="45"/>
  <c r="B20" i="45"/>
  <c r="AN19" i="45"/>
  <c r="J19" i="45" s="1"/>
  <c r="S19" i="45" s="1"/>
  <c r="K19" i="45"/>
  <c r="H19" i="45"/>
  <c r="F19" i="45"/>
  <c r="D19" i="45"/>
  <c r="B19" i="45"/>
  <c r="AM15" i="45"/>
  <c r="P15" i="45" s="1"/>
  <c r="R15" i="45" s="1"/>
  <c r="S15" i="45" s="1"/>
  <c r="AI15" i="45"/>
  <c r="AJ15" i="45" s="1"/>
  <c r="AF15" i="45" s="1"/>
  <c r="M15" i="45"/>
  <c r="L15" i="45"/>
  <c r="N15" i="45" s="1"/>
  <c r="K15" i="45"/>
  <c r="J15" i="45"/>
  <c r="I15" i="45"/>
  <c r="H15" i="45"/>
  <c r="G15" i="45"/>
  <c r="F15" i="45"/>
  <c r="E15" i="45"/>
  <c r="D15" i="45"/>
  <c r="C15" i="45"/>
  <c r="B15" i="45"/>
  <c r="AM14" i="45"/>
  <c r="AJ14" i="45"/>
  <c r="AF14" i="45" s="1"/>
  <c r="AN14" i="45" s="1"/>
  <c r="AI14" i="45"/>
  <c r="R14" i="45"/>
  <c r="P14" i="45"/>
  <c r="M14" i="45"/>
  <c r="L14" i="45"/>
  <c r="K14" i="45"/>
  <c r="S14" i="45" s="1"/>
  <c r="J14" i="45"/>
  <c r="I14" i="45"/>
  <c r="H14" i="45"/>
  <c r="G14" i="45"/>
  <c r="F14" i="45"/>
  <c r="E14" i="45"/>
  <c r="D14" i="45"/>
  <c r="C14" i="45"/>
  <c r="B14" i="45"/>
  <c r="AM13" i="45"/>
  <c r="P13" i="45" s="1"/>
  <c r="R13" i="45" s="1"/>
  <c r="AI13" i="45"/>
  <c r="AJ13" i="45" s="1"/>
  <c r="AF13" i="45" s="1"/>
  <c r="M13" i="45"/>
  <c r="L13" i="45"/>
  <c r="N13" i="45" s="1"/>
  <c r="K13" i="45"/>
  <c r="J13" i="45"/>
  <c r="I13" i="45"/>
  <c r="H13" i="45"/>
  <c r="G13" i="45"/>
  <c r="F13" i="45"/>
  <c r="E13" i="45"/>
  <c r="D13" i="45"/>
  <c r="C13" i="45"/>
  <c r="B13" i="45"/>
  <c r="AM12" i="45"/>
  <c r="AJ12" i="45"/>
  <c r="AF12" i="45" s="1"/>
  <c r="AN12" i="45" s="1"/>
  <c r="AI12" i="45"/>
  <c r="R12" i="45"/>
  <c r="P12" i="45"/>
  <c r="M12" i="45"/>
  <c r="L12" i="45"/>
  <c r="K12" i="45"/>
  <c r="S12" i="45" s="1"/>
  <c r="J12" i="45"/>
  <c r="I12" i="45"/>
  <c r="H12" i="45"/>
  <c r="G12" i="45"/>
  <c r="F12" i="45"/>
  <c r="E12" i="45"/>
  <c r="D12" i="45"/>
  <c r="C12" i="45"/>
  <c r="B12" i="45"/>
  <c r="AM11" i="45"/>
  <c r="P11" i="45" s="1"/>
  <c r="R11" i="45" s="1"/>
  <c r="AI11" i="45"/>
  <c r="AJ11" i="45" s="1"/>
  <c r="M11" i="45"/>
  <c r="L11" i="45"/>
  <c r="N11" i="45" s="1"/>
  <c r="K11" i="45"/>
  <c r="J11" i="45"/>
  <c r="I11" i="45"/>
  <c r="H11" i="45"/>
  <c r="G11" i="45"/>
  <c r="F11" i="45"/>
  <c r="E11" i="45"/>
  <c r="D11" i="45"/>
  <c r="C11" i="45"/>
  <c r="B11" i="45"/>
  <c r="AG9" i="45"/>
  <c r="H7" i="45"/>
  <c r="C7" i="45"/>
  <c r="H6" i="45"/>
  <c r="C6" i="45"/>
  <c r="H5" i="45"/>
  <c r="C5" i="45"/>
  <c r="H4" i="45"/>
  <c r="C4" i="45"/>
  <c r="H3" i="45"/>
  <c r="C3" i="45"/>
  <c r="H2" i="45"/>
  <c r="C2" i="45"/>
  <c r="A1" i="45"/>
  <c r="AN74" i="44"/>
  <c r="S67" i="44"/>
  <c r="S66" i="44"/>
  <c r="AD65" i="44"/>
  <c r="AN65" i="44" s="1"/>
  <c r="S65" i="44"/>
  <c r="AN64" i="44"/>
  <c r="J64" i="44" s="1"/>
  <c r="S64" i="44" s="1"/>
  <c r="N61" i="44"/>
  <c r="L61" i="44"/>
  <c r="AN60" i="44"/>
  <c r="J60" i="44" s="1"/>
  <c r="S60" i="44" s="1"/>
  <c r="AO60" i="44" s="1"/>
  <c r="K60" i="44"/>
  <c r="H60" i="44"/>
  <c r="F60" i="44"/>
  <c r="D60" i="44"/>
  <c r="B60" i="44"/>
  <c r="AN59" i="44"/>
  <c r="J59" i="44" s="1"/>
  <c r="S59" i="44" s="1"/>
  <c r="AO59" i="44" s="1"/>
  <c r="K59" i="44"/>
  <c r="H59" i="44"/>
  <c r="F59" i="44"/>
  <c r="D59" i="44"/>
  <c r="B59" i="44"/>
  <c r="AN58" i="44"/>
  <c r="J58" i="44" s="1"/>
  <c r="S58" i="44" s="1"/>
  <c r="AO58" i="44" s="1"/>
  <c r="K58" i="44"/>
  <c r="H58" i="44"/>
  <c r="F58" i="44"/>
  <c r="D58" i="44"/>
  <c r="B58" i="44"/>
  <c r="AN57" i="44"/>
  <c r="J57" i="44" s="1"/>
  <c r="S57" i="44" s="1"/>
  <c r="AO57" i="44" s="1"/>
  <c r="K57" i="44"/>
  <c r="H57" i="44"/>
  <c r="F57" i="44"/>
  <c r="D57" i="44"/>
  <c r="B57" i="44"/>
  <c r="AN56" i="44"/>
  <c r="J56" i="44" s="1"/>
  <c r="S56" i="44" s="1"/>
  <c r="AO56" i="44" s="1"/>
  <c r="K56" i="44"/>
  <c r="H56" i="44"/>
  <c r="F56" i="44"/>
  <c r="D56" i="44"/>
  <c r="B56" i="44"/>
  <c r="AN55" i="44"/>
  <c r="J55" i="44" s="1"/>
  <c r="S55" i="44" s="1"/>
  <c r="AO55" i="44" s="1"/>
  <c r="K55" i="44"/>
  <c r="H55" i="44"/>
  <c r="F55" i="44"/>
  <c r="D55" i="44"/>
  <c r="B55" i="44"/>
  <c r="AN54" i="44"/>
  <c r="K54" i="44"/>
  <c r="J54" i="44"/>
  <c r="S54" i="44" s="1"/>
  <c r="AO54" i="44" s="1"/>
  <c r="H54" i="44"/>
  <c r="F54" i="44"/>
  <c r="D54" i="44"/>
  <c r="B54" i="44"/>
  <c r="AN53" i="44"/>
  <c r="J53" i="44" s="1"/>
  <c r="S53" i="44" s="1"/>
  <c r="K53" i="44"/>
  <c r="H53" i="44"/>
  <c r="F53" i="44"/>
  <c r="D53" i="44"/>
  <c r="B53" i="44"/>
  <c r="AN49" i="44"/>
  <c r="J49" i="44" s="1"/>
  <c r="S49" i="44" s="1"/>
  <c r="AO49" i="44" s="1"/>
  <c r="K49" i="44"/>
  <c r="H49" i="44"/>
  <c r="F49" i="44"/>
  <c r="D49" i="44"/>
  <c r="B49" i="44"/>
  <c r="AN48" i="44"/>
  <c r="J48" i="44" s="1"/>
  <c r="S48" i="44" s="1"/>
  <c r="AO48" i="44" s="1"/>
  <c r="K48" i="44"/>
  <c r="H48" i="44"/>
  <c r="F48" i="44"/>
  <c r="D48" i="44"/>
  <c r="B48" i="44"/>
  <c r="AN47" i="44"/>
  <c r="J47" i="44" s="1"/>
  <c r="S47" i="44" s="1"/>
  <c r="AO47" i="44" s="1"/>
  <c r="K47" i="44"/>
  <c r="H47" i="44"/>
  <c r="F47" i="44"/>
  <c r="D47" i="44"/>
  <c r="B47" i="44"/>
  <c r="AN46" i="44"/>
  <c r="J46" i="44" s="1"/>
  <c r="S46" i="44" s="1"/>
  <c r="AO46" i="44" s="1"/>
  <c r="K46" i="44"/>
  <c r="H46" i="44"/>
  <c r="F46" i="44"/>
  <c r="D46" i="44"/>
  <c r="B46" i="44"/>
  <c r="AN45" i="44"/>
  <c r="K45" i="44"/>
  <c r="J45" i="44"/>
  <c r="S45" i="44" s="1"/>
  <c r="AO45" i="44" s="1"/>
  <c r="H45" i="44"/>
  <c r="F45" i="44"/>
  <c r="D45" i="44"/>
  <c r="B45" i="44"/>
  <c r="AN44" i="44"/>
  <c r="J44" i="44" s="1"/>
  <c r="S44" i="44" s="1"/>
  <c r="AO44" i="44" s="1"/>
  <c r="AH44" i="44"/>
  <c r="K44" i="44"/>
  <c r="H44" i="44"/>
  <c r="F44" i="44"/>
  <c r="D44" i="44"/>
  <c r="B44" i="44"/>
  <c r="AH43" i="44"/>
  <c r="AN43" i="44"/>
  <c r="J43" i="44" s="1"/>
  <c r="S43" i="44" s="1"/>
  <c r="AO43" i="44" s="1"/>
  <c r="K43" i="44"/>
  <c r="H43" i="44"/>
  <c r="F43" i="44"/>
  <c r="D43" i="44"/>
  <c r="B43" i="44"/>
  <c r="AH42" i="44"/>
  <c r="AN42" i="44" s="1"/>
  <c r="K42" i="44"/>
  <c r="H42" i="44"/>
  <c r="F42" i="44"/>
  <c r="D42" i="44"/>
  <c r="B42" i="44"/>
  <c r="AN38" i="44"/>
  <c r="J38" i="44" s="1"/>
  <c r="S38" i="44" s="1"/>
  <c r="AO38" i="44" s="1"/>
  <c r="AD38" i="44"/>
  <c r="K38" i="44"/>
  <c r="H38" i="44"/>
  <c r="F38" i="44"/>
  <c r="D38" i="44"/>
  <c r="B38" i="44"/>
  <c r="AN37" i="44"/>
  <c r="J37" i="44" s="1"/>
  <c r="S37" i="44" s="1"/>
  <c r="AO37" i="44" s="1"/>
  <c r="K37" i="44"/>
  <c r="H37" i="44"/>
  <c r="F37" i="44"/>
  <c r="D37" i="44"/>
  <c r="B37" i="44"/>
  <c r="AD36" i="44"/>
  <c r="AN36" i="44" s="1"/>
  <c r="J36" i="44" s="1"/>
  <c r="S36" i="44" s="1"/>
  <c r="AO36" i="44" s="1"/>
  <c r="K36" i="44"/>
  <c r="H36" i="44"/>
  <c r="F36" i="44"/>
  <c r="D36" i="44"/>
  <c r="B36" i="44"/>
  <c r="AN35" i="44"/>
  <c r="K35" i="44"/>
  <c r="J35" i="44"/>
  <c r="S35" i="44" s="1"/>
  <c r="AO35" i="44" s="1"/>
  <c r="H35" i="44"/>
  <c r="F35" i="44"/>
  <c r="D35" i="44"/>
  <c r="B35" i="44"/>
  <c r="AN34" i="44"/>
  <c r="J34" i="44" s="1"/>
  <c r="S34" i="44" s="1"/>
  <c r="AO34" i="44" s="1"/>
  <c r="K34" i="44"/>
  <c r="H34" i="44"/>
  <c r="F34" i="44"/>
  <c r="D34" i="44"/>
  <c r="B34" i="44"/>
  <c r="AN33" i="44"/>
  <c r="J33" i="44" s="1"/>
  <c r="S33" i="44" s="1"/>
  <c r="AO33" i="44" s="1"/>
  <c r="K33" i="44"/>
  <c r="H33" i="44"/>
  <c r="F33" i="44"/>
  <c r="D33" i="44"/>
  <c r="B33" i="44"/>
  <c r="AN32" i="44"/>
  <c r="J32" i="44" s="1"/>
  <c r="S32" i="44" s="1"/>
  <c r="AO32" i="44" s="1"/>
  <c r="K32" i="44"/>
  <c r="H32" i="44"/>
  <c r="F32" i="44"/>
  <c r="D32" i="44"/>
  <c r="B32" i="44"/>
  <c r="AD31" i="44"/>
  <c r="AN31" i="44" s="1"/>
  <c r="J31" i="44" s="1"/>
  <c r="S31" i="44" s="1"/>
  <c r="AO31" i="44" s="1"/>
  <c r="K31" i="44"/>
  <c r="H31" i="44"/>
  <c r="F31" i="44"/>
  <c r="D31" i="44"/>
  <c r="B31" i="44"/>
  <c r="AD30" i="44"/>
  <c r="AN30" i="44" s="1"/>
  <c r="J30" i="44" s="1"/>
  <c r="S30" i="44" s="1"/>
  <c r="AO30" i="44" s="1"/>
  <c r="K30" i="44"/>
  <c r="H30" i="44"/>
  <c r="F30" i="44"/>
  <c r="D30" i="44"/>
  <c r="B30" i="44"/>
  <c r="AD29" i="44"/>
  <c r="AN29" i="44" s="1"/>
  <c r="J29" i="44" s="1"/>
  <c r="S29" i="44" s="1"/>
  <c r="AO29" i="44" s="1"/>
  <c r="K29" i="44"/>
  <c r="H29" i="44"/>
  <c r="F29" i="44"/>
  <c r="D29" i="44"/>
  <c r="B29" i="44"/>
  <c r="AD28" i="44"/>
  <c r="AN28" i="44" s="1"/>
  <c r="J28" i="44" s="1"/>
  <c r="S28" i="44" s="1"/>
  <c r="AO28" i="44" s="1"/>
  <c r="K28" i="44"/>
  <c r="H28" i="44"/>
  <c r="F28" i="44"/>
  <c r="D28" i="44"/>
  <c r="B28" i="44"/>
  <c r="AD27" i="44"/>
  <c r="AN27" i="44" s="1"/>
  <c r="J27" i="44" s="1"/>
  <c r="S27" i="44" s="1"/>
  <c r="AO27" i="44" s="1"/>
  <c r="K27" i="44"/>
  <c r="H27" i="44"/>
  <c r="F27" i="44"/>
  <c r="D27" i="44"/>
  <c r="B27" i="44"/>
  <c r="AD26" i="44"/>
  <c r="AN26" i="44" s="1"/>
  <c r="J26" i="44" s="1"/>
  <c r="S26" i="44" s="1"/>
  <c r="AO26" i="44" s="1"/>
  <c r="K26" i="44"/>
  <c r="H26" i="44"/>
  <c r="F26" i="44"/>
  <c r="D26" i="44"/>
  <c r="B26" i="44"/>
  <c r="AD25" i="44"/>
  <c r="AN25" i="44" s="1"/>
  <c r="J25" i="44" s="1"/>
  <c r="S25" i="44" s="1"/>
  <c r="AO25" i="44" s="1"/>
  <c r="K25" i="44"/>
  <c r="H25" i="44"/>
  <c r="F25" i="44"/>
  <c r="D25" i="44"/>
  <c r="B25" i="44"/>
  <c r="AD24" i="44"/>
  <c r="AN24" i="44" s="1"/>
  <c r="J24" i="44" s="1"/>
  <c r="S24" i="44" s="1"/>
  <c r="AO24" i="44" s="1"/>
  <c r="K24" i="44"/>
  <c r="H24" i="44"/>
  <c r="F24" i="44"/>
  <c r="D24" i="44"/>
  <c r="B24" i="44"/>
  <c r="AN23" i="44"/>
  <c r="J23" i="44" s="1"/>
  <c r="S23" i="44" s="1"/>
  <c r="AO23" i="44" s="1"/>
  <c r="K23" i="44"/>
  <c r="H23" i="44"/>
  <c r="F23" i="44"/>
  <c r="D23" i="44"/>
  <c r="B23" i="44"/>
  <c r="AN22" i="44"/>
  <c r="J22" i="44" s="1"/>
  <c r="S22" i="44" s="1"/>
  <c r="AO22" i="44" s="1"/>
  <c r="K22" i="44"/>
  <c r="H22" i="44"/>
  <c r="F22" i="44"/>
  <c r="D22" i="44"/>
  <c r="B22" i="44"/>
  <c r="AN21" i="44"/>
  <c r="J21" i="44" s="1"/>
  <c r="S21" i="44" s="1"/>
  <c r="AO21" i="44" s="1"/>
  <c r="K21" i="44"/>
  <c r="H21" i="44"/>
  <c r="F21" i="44"/>
  <c r="D21" i="44"/>
  <c r="B21" i="44"/>
  <c r="AN20" i="44"/>
  <c r="J20" i="44" s="1"/>
  <c r="S20" i="44" s="1"/>
  <c r="AO20" i="44" s="1"/>
  <c r="K20" i="44"/>
  <c r="H20" i="44"/>
  <c r="F20" i="44"/>
  <c r="D20" i="44"/>
  <c r="B20" i="44"/>
  <c r="AN19" i="44"/>
  <c r="K19" i="44"/>
  <c r="J19" i="44"/>
  <c r="S19" i="44" s="1"/>
  <c r="AO19" i="44" s="1"/>
  <c r="H19" i="44"/>
  <c r="F19" i="44"/>
  <c r="D19" i="44"/>
  <c r="B19" i="44"/>
  <c r="AM15" i="44"/>
  <c r="P15" i="44" s="1"/>
  <c r="R15" i="44" s="1"/>
  <c r="AI15" i="44"/>
  <c r="AJ15" i="44" s="1"/>
  <c r="AF15" i="44" s="1"/>
  <c r="AN15" i="44" s="1"/>
  <c r="M15" i="44"/>
  <c r="N15" i="44" s="1"/>
  <c r="L15" i="44"/>
  <c r="K15" i="44"/>
  <c r="J15" i="44"/>
  <c r="I15" i="44"/>
  <c r="H15" i="44"/>
  <c r="G15" i="44"/>
  <c r="F15" i="44"/>
  <c r="E15" i="44"/>
  <c r="D15" i="44"/>
  <c r="C15" i="44"/>
  <c r="B15" i="44"/>
  <c r="AM14" i="44"/>
  <c r="AI14" i="44"/>
  <c r="AJ14" i="44" s="1"/>
  <c r="AF14" i="44" s="1"/>
  <c r="AN14" i="44" s="1"/>
  <c r="P14" i="44"/>
  <c r="R14" i="44" s="1"/>
  <c r="M14" i="44"/>
  <c r="L14" i="44"/>
  <c r="N14" i="44" s="1"/>
  <c r="K14" i="44"/>
  <c r="J14" i="44"/>
  <c r="I14" i="44"/>
  <c r="H14" i="44"/>
  <c r="G14" i="44"/>
  <c r="F14" i="44"/>
  <c r="E14" i="44"/>
  <c r="D14" i="44"/>
  <c r="C14" i="44"/>
  <c r="B14" i="44"/>
  <c r="AM13" i="44"/>
  <c r="AI13" i="44"/>
  <c r="AJ13" i="44" s="1"/>
  <c r="AF13" i="44" s="1"/>
  <c r="AN13" i="44" s="1"/>
  <c r="P13" i="44"/>
  <c r="R13" i="44" s="1"/>
  <c r="S13" i="44" s="1"/>
  <c r="M13" i="44"/>
  <c r="L13" i="44"/>
  <c r="K13" i="44"/>
  <c r="J13" i="44"/>
  <c r="I13" i="44"/>
  <c r="H13" i="44"/>
  <c r="G13" i="44"/>
  <c r="F13" i="44"/>
  <c r="E13" i="44"/>
  <c r="D13" i="44"/>
  <c r="C13" i="44"/>
  <c r="B13" i="44"/>
  <c r="AM12" i="44"/>
  <c r="P12" i="44" s="1"/>
  <c r="R12" i="44" s="1"/>
  <c r="AI12" i="44"/>
  <c r="AJ12" i="44" s="1"/>
  <c r="AF12" i="44" s="1"/>
  <c r="AN12" i="44" s="1"/>
  <c r="M12" i="44"/>
  <c r="L12" i="44"/>
  <c r="K12" i="44"/>
  <c r="J12" i="44"/>
  <c r="I12" i="44"/>
  <c r="H12" i="44"/>
  <c r="G12" i="44"/>
  <c r="F12" i="44"/>
  <c r="E12" i="44"/>
  <c r="D12" i="44"/>
  <c r="C12" i="44"/>
  <c r="B12" i="44"/>
  <c r="AM11" i="44"/>
  <c r="P11" i="44" s="1"/>
  <c r="R11" i="44" s="1"/>
  <c r="AI11" i="44"/>
  <c r="AJ11" i="44" s="1"/>
  <c r="M11" i="44"/>
  <c r="L11" i="44"/>
  <c r="K11" i="44"/>
  <c r="J11" i="44"/>
  <c r="I11" i="44"/>
  <c r="H11" i="44"/>
  <c r="G11" i="44"/>
  <c r="F11" i="44"/>
  <c r="E11" i="44"/>
  <c r="D11" i="44"/>
  <c r="C11" i="44"/>
  <c r="B11" i="44"/>
  <c r="AG9" i="44"/>
  <c r="H7" i="44"/>
  <c r="C7" i="44"/>
  <c r="H6" i="44"/>
  <c r="C6" i="44"/>
  <c r="H5" i="44"/>
  <c r="C5" i="44"/>
  <c r="H4" i="44"/>
  <c r="C4" i="44"/>
  <c r="H3" i="44"/>
  <c r="C3" i="44"/>
  <c r="H2" i="44"/>
  <c r="C2" i="44"/>
  <c r="A1" i="44"/>
  <c r="AN74" i="43"/>
  <c r="S67" i="43"/>
  <c r="S66" i="43"/>
  <c r="AD65" i="43"/>
  <c r="AN65" i="43" s="1"/>
  <c r="S65" i="43"/>
  <c r="AN64" i="43"/>
  <c r="J64" i="43" s="1"/>
  <c r="S64" i="43" s="1"/>
  <c r="N61" i="43"/>
  <c r="L61" i="43"/>
  <c r="AN60" i="43"/>
  <c r="J60" i="43" s="1"/>
  <c r="S60" i="43" s="1"/>
  <c r="AO60" i="43" s="1"/>
  <c r="K60" i="43"/>
  <c r="H60" i="43"/>
  <c r="F60" i="43"/>
  <c r="D60" i="43"/>
  <c r="B60" i="43"/>
  <c r="AN59" i="43"/>
  <c r="J59" i="43" s="1"/>
  <c r="S59" i="43" s="1"/>
  <c r="AO59" i="43" s="1"/>
  <c r="K59" i="43"/>
  <c r="H59" i="43"/>
  <c r="F59" i="43"/>
  <c r="D59" i="43"/>
  <c r="B59" i="43"/>
  <c r="AN58" i="43"/>
  <c r="J58" i="43" s="1"/>
  <c r="S58" i="43" s="1"/>
  <c r="AO58" i="43" s="1"/>
  <c r="K58" i="43"/>
  <c r="H58" i="43"/>
  <c r="F58" i="43"/>
  <c r="D58" i="43"/>
  <c r="B58" i="43"/>
  <c r="AN57" i="43"/>
  <c r="J57" i="43" s="1"/>
  <c r="S57" i="43" s="1"/>
  <c r="AO57" i="43" s="1"/>
  <c r="K57" i="43"/>
  <c r="H57" i="43"/>
  <c r="F57" i="43"/>
  <c r="D57" i="43"/>
  <c r="B57" i="43"/>
  <c r="AN56" i="43"/>
  <c r="J56" i="43" s="1"/>
  <c r="S56" i="43" s="1"/>
  <c r="AO56" i="43" s="1"/>
  <c r="K56" i="43"/>
  <c r="H56" i="43"/>
  <c r="F56" i="43"/>
  <c r="D56" i="43"/>
  <c r="B56" i="43"/>
  <c r="AN55" i="43"/>
  <c r="S55" i="43"/>
  <c r="AO55" i="43" s="1"/>
  <c r="K55" i="43"/>
  <c r="J55" i="43"/>
  <c r="H55" i="43"/>
  <c r="F55" i="43"/>
  <c r="D55" i="43"/>
  <c r="B55" i="43"/>
  <c r="AN54" i="43"/>
  <c r="J54" i="43" s="1"/>
  <c r="S54" i="43" s="1"/>
  <c r="AO54" i="43" s="1"/>
  <c r="K54" i="43"/>
  <c r="H54" i="43"/>
  <c r="F54" i="43"/>
  <c r="D54" i="43"/>
  <c r="B54" i="43"/>
  <c r="AN53" i="43"/>
  <c r="J53" i="43" s="1"/>
  <c r="S53" i="43" s="1"/>
  <c r="K53" i="43"/>
  <c r="H53" i="43"/>
  <c r="F53" i="43"/>
  <c r="D53" i="43"/>
  <c r="B53" i="43"/>
  <c r="AN49" i="43"/>
  <c r="K49" i="43"/>
  <c r="J49" i="43"/>
  <c r="S49" i="43" s="1"/>
  <c r="AO49" i="43" s="1"/>
  <c r="H49" i="43"/>
  <c r="F49" i="43"/>
  <c r="D49" i="43"/>
  <c r="B49" i="43"/>
  <c r="AN48" i="43"/>
  <c r="J48" i="43" s="1"/>
  <c r="S48" i="43" s="1"/>
  <c r="AO48" i="43" s="1"/>
  <c r="K48" i="43"/>
  <c r="H48" i="43"/>
  <c r="F48" i="43"/>
  <c r="D48" i="43"/>
  <c r="B48" i="43"/>
  <c r="AN47" i="43"/>
  <c r="J47" i="43" s="1"/>
  <c r="S47" i="43" s="1"/>
  <c r="AO47" i="43" s="1"/>
  <c r="K47" i="43"/>
  <c r="H47" i="43"/>
  <c r="F47" i="43"/>
  <c r="D47" i="43"/>
  <c r="B47" i="43"/>
  <c r="AN46" i="43"/>
  <c r="J46" i="43" s="1"/>
  <c r="S46" i="43" s="1"/>
  <c r="AO46" i="43" s="1"/>
  <c r="K46" i="43"/>
  <c r="H46" i="43"/>
  <c r="F46" i="43"/>
  <c r="D46" i="43"/>
  <c r="B46" i="43"/>
  <c r="AN45" i="43"/>
  <c r="K45" i="43"/>
  <c r="J45" i="43"/>
  <c r="S45" i="43" s="1"/>
  <c r="AO45" i="43" s="1"/>
  <c r="H45" i="43"/>
  <c r="F45" i="43"/>
  <c r="D45" i="43"/>
  <c r="B45" i="43"/>
  <c r="AN44" i="43"/>
  <c r="AH44" i="43"/>
  <c r="K44" i="43"/>
  <c r="J44" i="43"/>
  <c r="S44" i="43" s="1"/>
  <c r="AO44" i="43" s="1"/>
  <c r="H44" i="43"/>
  <c r="F44" i="43"/>
  <c r="D44" i="43"/>
  <c r="B44" i="43"/>
  <c r="AH43" i="43"/>
  <c r="AN43" i="43" s="1"/>
  <c r="J43" i="43" s="1"/>
  <c r="S43" i="43" s="1"/>
  <c r="AO43" i="43" s="1"/>
  <c r="K43" i="43"/>
  <c r="H43" i="43"/>
  <c r="F43" i="43"/>
  <c r="D43" i="43"/>
  <c r="B43" i="43"/>
  <c r="AH42" i="43"/>
  <c r="AN42" i="43" s="1"/>
  <c r="K42" i="43"/>
  <c r="H42" i="43"/>
  <c r="F42" i="43"/>
  <c r="D42" i="43"/>
  <c r="B42" i="43"/>
  <c r="AD38" i="43"/>
  <c r="AN38" i="43" s="1"/>
  <c r="J38" i="43" s="1"/>
  <c r="S38" i="43" s="1"/>
  <c r="AO38" i="43" s="1"/>
  <c r="K38" i="43"/>
  <c r="H38" i="43"/>
  <c r="F38" i="43"/>
  <c r="D38" i="43"/>
  <c r="B38" i="43"/>
  <c r="AN37" i="43"/>
  <c r="J37" i="43" s="1"/>
  <c r="S37" i="43" s="1"/>
  <c r="AO37" i="43" s="1"/>
  <c r="K37" i="43"/>
  <c r="H37" i="43"/>
  <c r="F37" i="43"/>
  <c r="D37" i="43"/>
  <c r="B37" i="43"/>
  <c r="AD36" i="43"/>
  <c r="AN36" i="43" s="1"/>
  <c r="J36" i="43" s="1"/>
  <c r="S36" i="43" s="1"/>
  <c r="AO36" i="43" s="1"/>
  <c r="K36" i="43"/>
  <c r="H36" i="43"/>
  <c r="F36" i="43"/>
  <c r="D36" i="43"/>
  <c r="B36" i="43"/>
  <c r="AN35" i="43"/>
  <c r="J35" i="43" s="1"/>
  <c r="S35" i="43" s="1"/>
  <c r="AO35" i="43" s="1"/>
  <c r="K35" i="43"/>
  <c r="H35" i="43"/>
  <c r="F35" i="43"/>
  <c r="D35" i="43"/>
  <c r="B35" i="43"/>
  <c r="AN34" i="43"/>
  <c r="J34" i="43" s="1"/>
  <c r="S34" i="43" s="1"/>
  <c r="AO34" i="43" s="1"/>
  <c r="K34" i="43"/>
  <c r="H34" i="43"/>
  <c r="F34" i="43"/>
  <c r="D34" i="43"/>
  <c r="B34" i="43"/>
  <c r="AN33" i="43"/>
  <c r="J33" i="43" s="1"/>
  <c r="S33" i="43" s="1"/>
  <c r="AO33" i="43" s="1"/>
  <c r="K33" i="43"/>
  <c r="H33" i="43"/>
  <c r="F33" i="43"/>
  <c r="D33" i="43"/>
  <c r="B33" i="43"/>
  <c r="K32" i="43"/>
  <c r="H32" i="43"/>
  <c r="F32" i="43"/>
  <c r="D32" i="43"/>
  <c r="B32" i="43"/>
  <c r="AD31" i="43"/>
  <c r="AN31" i="43" s="1"/>
  <c r="J31" i="43" s="1"/>
  <c r="S31" i="43" s="1"/>
  <c r="AO31" i="43" s="1"/>
  <c r="K31" i="43"/>
  <c r="H31" i="43"/>
  <c r="F31" i="43"/>
  <c r="D31" i="43"/>
  <c r="B31" i="43"/>
  <c r="AN30" i="43"/>
  <c r="J30" i="43" s="1"/>
  <c r="S30" i="43" s="1"/>
  <c r="AO30" i="43" s="1"/>
  <c r="AD30" i="43"/>
  <c r="K30" i="43"/>
  <c r="H30" i="43"/>
  <c r="F30" i="43"/>
  <c r="D30" i="43"/>
  <c r="B30" i="43"/>
  <c r="AD29" i="43"/>
  <c r="AN29" i="43" s="1"/>
  <c r="J29" i="43" s="1"/>
  <c r="S29" i="43" s="1"/>
  <c r="AO29" i="43" s="1"/>
  <c r="K29" i="43"/>
  <c r="H29" i="43"/>
  <c r="F29" i="43"/>
  <c r="D29" i="43"/>
  <c r="B29" i="43"/>
  <c r="AN28" i="43"/>
  <c r="AD28" i="43"/>
  <c r="K28" i="43"/>
  <c r="J28" i="43"/>
  <c r="S28" i="43" s="1"/>
  <c r="AO28" i="43" s="1"/>
  <c r="H28" i="43"/>
  <c r="F28" i="43"/>
  <c r="D28" i="43"/>
  <c r="B28" i="43"/>
  <c r="AD27" i="43"/>
  <c r="AN27" i="43" s="1"/>
  <c r="J27" i="43" s="1"/>
  <c r="S27" i="43" s="1"/>
  <c r="AO27" i="43" s="1"/>
  <c r="K27" i="43"/>
  <c r="H27" i="43"/>
  <c r="F27" i="43"/>
  <c r="D27" i="43"/>
  <c r="B27" i="43"/>
  <c r="AN26" i="43"/>
  <c r="AD26" i="43"/>
  <c r="K26" i="43"/>
  <c r="J26" i="43"/>
  <c r="S26" i="43" s="1"/>
  <c r="AO26" i="43" s="1"/>
  <c r="H26" i="43"/>
  <c r="F26" i="43"/>
  <c r="D26" i="43"/>
  <c r="B26" i="43"/>
  <c r="AD25" i="43"/>
  <c r="AN25" i="43" s="1"/>
  <c r="J25" i="43" s="1"/>
  <c r="S25" i="43" s="1"/>
  <c r="AO25" i="43" s="1"/>
  <c r="K25" i="43"/>
  <c r="H25" i="43"/>
  <c r="F25" i="43"/>
  <c r="D25" i="43"/>
  <c r="B25" i="43"/>
  <c r="AN24" i="43"/>
  <c r="AD24" i="43"/>
  <c r="K24" i="43"/>
  <c r="J24" i="43"/>
  <c r="S24" i="43" s="1"/>
  <c r="AO24" i="43" s="1"/>
  <c r="H24" i="43"/>
  <c r="F24" i="43"/>
  <c r="D24" i="43"/>
  <c r="B24" i="43"/>
  <c r="AN23" i="43"/>
  <c r="J23" i="43" s="1"/>
  <c r="S23" i="43" s="1"/>
  <c r="AO23" i="43" s="1"/>
  <c r="K23" i="43"/>
  <c r="H23" i="43"/>
  <c r="F23" i="43"/>
  <c r="D23" i="43"/>
  <c r="B23" i="43"/>
  <c r="AN22" i="43"/>
  <c r="J22" i="43" s="1"/>
  <c r="S22" i="43" s="1"/>
  <c r="AO22" i="43" s="1"/>
  <c r="K22" i="43"/>
  <c r="H22" i="43"/>
  <c r="F22" i="43"/>
  <c r="D22" i="43"/>
  <c r="B22" i="43"/>
  <c r="AN21" i="43"/>
  <c r="J21" i="43" s="1"/>
  <c r="S21" i="43" s="1"/>
  <c r="AO21" i="43" s="1"/>
  <c r="K21" i="43"/>
  <c r="H21" i="43"/>
  <c r="F21" i="43"/>
  <c r="D21" i="43"/>
  <c r="B21" i="43"/>
  <c r="AN20" i="43"/>
  <c r="K20" i="43"/>
  <c r="J20" i="43"/>
  <c r="S20" i="43" s="1"/>
  <c r="AO20" i="43" s="1"/>
  <c r="H20" i="43"/>
  <c r="F20" i="43"/>
  <c r="D20" i="43"/>
  <c r="B20" i="43"/>
  <c r="AN19" i="43"/>
  <c r="J19" i="43" s="1"/>
  <c r="S19" i="43" s="1"/>
  <c r="K19" i="43"/>
  <c r="H19" i="43"/>
  <c r="F19" i="43"/>
  <c r="D19" i="43"/>
  <c r="B19" i="43"/>
  <c r="AM15" i="43"/>
  <c r="P15" i="43" s="1"/>
  <c r="R15" i="43" s="1"/>
  <c r="S15" i="43" s="1"/>
  <c r="AI15" i="43"/>
  <c r="AJ15" i="43" s="1"/>
  <c r="AF15" i="43" s="1"/>
  <c r="AN15" i="43" s="1"/>
  <c r="M15" i="43"/>
  <c r="L15" i="43"/>
  <c r="N15" i="43" s="1"/>
  <c r="K15" i="43"/>
  <c r="J15" i="43"/>
  <c r="I15" i="43"/>
  <c r="H15" i="43"/>
  <c r="G15" i="43"/>
  <c r="F15" i="43"/>
  <c r="E15" i="43"/>
  <c r="D15" i="43"/>
  <c r="C15" i="43"/>
  <c r="B15" i="43"/>
  <c r="AM14" i="43"/>
  <c r="AI14" i="43"/>
  <c r="AJ14" i="43" s="1"/>
  <c r="AF14" i="43" s="1"/>
  <c r="AN14" i="43" s="1"/>
  <c r="P14" i="43"/>
  <c r="R14" i="43" s="1"/>
  <c r="S14" i="43" s="1"/>
  <c r="M14" i="43"/>
  <c r="L14" i="43"/>
  <c r="N14" i="43" s="1"/>
  <c r="K14" i="43"/>
  <c r="J14" i="43"/>
  <c r="I14" i="43"/>
  <c r="H14" i="43"/>
  <c r="G14" i="43"/>
  <c r="F14" i="43"/>
  <c r="E14" i="43"/>
  <c r="D14" i="43"/>
  <c r="C14" i="43"/>
  <c r="B14" i="43"/>
  <c r="AM13" i="43"/>
  <c r="P13" i="43" s="1"/>
  <c r="R13" i="43" s="1"/>
  <c r="AI13" i="43"/>
  <c r="AJ13" i="43" s="1"/>
  <c r="AF13" i="43" s="1"/>
  <c r="AN13" i="43" s="1"/>
  <c r="M13" i="43"/>
  <c r="L13" i="43"/>
  <c r="K13" i="43"/>
  <c r="J13" i="43"/>
  <c r="I13" i="43"/>
  <c r="H13" i="43"/>
  <c r="G13" i="43"/>
  <c r="F13" i="43"/>
  <c r="E13" i="43"/>
  <c r="D13" i="43"/>
  <c r="C13" i="43"/>
  <c r="B13" i="43"/>
  <c r="AM12" i="43"/>
  <c r="P12" i="43" s="1"/>
  <c r="R12" i="43" s="1"/>
  <c r="AI12" i="43"/>
  <c r="AJ12" i="43" s="1"/>
  <c r="AF12" i="43" s="1"/>
  <c r="M12" i="43"/>
  <c r="L12" i="43"/>
  <c r="K12" i="43"/>
  <c r="J12" i="43"/>
  <c r="I12" i="43"/>
  <c r="H12" i="43"/>
  <c r="G12" i="43"/>
  <c r="F12" i="43"/>
  <c r="E12" i="43"/>
  <c r="D12" i="43"/>
  <c r="C12" i="43"/>
  <c r="B12" i="43"/>
  <c r="AM11" i="43"/>
  <c r="P11" i="43" s="1"/>
  <c r="R11" i="43" s="1"/>
  <c r="S11" i="43" s="1"/>
  <c r="AI11" i="43"/>
  <c r="AJ11" i="43" s="1"/>
  <c r="M11" i="43"/>
  <c r="L11" i="43"/>
  <c r="K11" i="43"/>
  <c r="J11" i="43"/>
  <c r="I11" i="43"/>
  <c r="H11" i="43"/>
  <c r="G11" i="43"/>
  <c r="F11" i="43"/>
  <c r="E11" i="43"/>
  <c r="D11" i="43"/>
  <c r="C11" i="43"/>
  <c r="B11" i="43"/>
  <c r="AG9" i="43"/>
  <c r="H7" i="43"/>
  <c r="C7" i="43"/>
  <c r="H6" i="43"/>
  <c r="C6" i="43"/>
  <c r="H5" i="43"/>
  <c r="C5" i="43"/>
  <c r="H4" i="43"/>
  <c r="C4" i="43"/>
  <c r="H3" i="43"/>
  <c r="C3" i="43"/>
  <c r="H2" i="43"/>
  <c r="C2" i="43"/>
  <c r="A1" i="43"/>
  <c r="AN28" i="42"/>
  <c r="J28" i="42" s="1"/>
  <c r="S28" i="42" s="1"/>
  <c r="AO28" i="42" s="1"/>
  <c r="AN26" i="42"/>
  <c r="J26" i="42" s="1"/>
  <c r="S26" i="42" s="1"/>
  <c r="AO26" i="42" s="1"/>
  <c r="AN24" i="42"/>
  <c r="J24" i="42" s="1"/>
  <c r="S24" i="42" s="1"/>
  <c r="AO24" i="42" s="1"/>
  <c r="K26" i="42"/>
  <c r="H26" i="42"/>
  <c r="F26" i="42"/>
  <c r="D26" i="42"/>
  <c r="B26" i="42"/>
  <c r="K25" i="42"/>
  <c r="H25" i="42"/>
  <c r="F25" i="42"/>
  <c r="D25" i="42"/>
  <c r="B25" i="42"/>
  <c r="K24" i="42"/>
  <c r="H24" i="42"/>
  <c r="F24" i="42"/>
  <c r="D24" i="42"/>
  <c r="B24" i="42"/>
  <c r="K29" i="42"/>
  <c r="H29" i="42"/>
  <c r="F29" i="42"/>
  <c r="D29" i="42"/>
  <c r="B29" i="42"/>
  <c r="K28" i="42"/>
  <c r="H28" i="42"/>
  <c r="F28" i="42"/>
  <c r="D28" i="42"/>
  <c r="B28" i="42"/>
  <c r="K27" i="42"/>
  <c r="H27" i="42"/>
  <c r="F27" i="42"/>
  <c r="D27" i="42"/>
  <c r="B27" i="42"/>
  <c r="AI12" i="42"/>
  <c r="AJ12" i="42" s="1"/>
  <c r="AF12" i="42" s="1"/>
  <c r="AN12" i="42" s="1"/>
  <c r="AM12" i="42"/>
  <c r="P12" i="42" s="1"/>
  <c r="R12" i="42" s="1"/>
  <c r="AI13" i="42"/>
  <c r="AJ13" i="42" s="1"/>
  <c r="AF13" i="42" s="1"/>
  <c r="AM13" i="42"/>
  <c r="P13" i="42" s="1"/>
  <c r="R13" i="42" s="1"/>
  <c r="AN74" i="42"/>
  <c r="S67" i="42"/>
  <c r="S66" i="42"/>
  <c r="AD65" i="42"/>
  <c r="AN65" i="42" s="1"/>
  <c r="S65" i="42"/>
  <c r="AN64" i="42"/>
  <c r="J64" i="42" s="1"/>
  <c r="S64" i="42" s="1"/>
  <c r="N61" i="42"/>
  <c r="L61" i="42"/>
  <c r="AN60" i="42"/>
  <c r="J60" i="42" s="1"/>
  <c r="S60" i="42" s="1"/>
  <c r="AO60" i="42" s="1"/>
  <c r="K60" i="42"/>
  <c r="H60" i="42"/>
  <c r="F60" i="42"/>
  <c r="D60" i="42"/>
  <c r="B60" i="42"/>
  <c r="AN59" i="42"/>
  <c r="J59" i="42" s="1"/>
  <c r="S59" i="42" s="1"/>
  <c r="AO59" i="42" s="1"/>
  <c r="K59" i="42"/>
  <c r="H59" i="42"/>
  <c r="F59" i="42"/>
  <c r="D59" i="42"/>
  <c r="B59" i="42"/>
  <c r="AN58" i="42"/>
  <c r="J58" i="42" s="1"/>
  <c r="S58" i="42" s="1"/>
  <c r="AO58" i="42" s="1"/>
  <c r="K58" i="42"/>
  <c r="H58" i="42"/>
  <c r="F58" i="42"/>
  <c r="D58" i="42"/>
  <c r="B58" i="42"/>
  <c r="AN57" i="42"/>
  <c r="J57" i="42" s="1"/>
  <c r="S57" i="42" s="1"/>
  <c r="AO57" i="42" s="1"/>
  <c r="K57" i="42"/>
  <c r="H57" i="42"/>
  <c r="F57" i="42"/>
  <c r="D57" i="42"/>
  <c r="B57" i="42"/>
  <c r="AN56" i="42"/>
  <c r="J56" i="42" s="1"/>
  <c r="S56" i="42" s="1"/>
  <c r="AO56" i="42" s="1"/>
  <c r="K56" i="42"/>
  <c r="H56" i="42"/>
  <c r="F56" i="42"/>
  <c r="D56" i="42"/>
  <c r="B56" i="42"/>
  <c r="AN55" i="42"/>
  <c r="J55" i="42" s="1"/>
  <c r="S55" i="42" s="1"/>
  <c r="AO55" i="42" s="1"/>
  <c r="K55" i="42"/>
  <c r="H55" i="42"/>
  <c r="F55" i="42"/>
  <c r="D55" i="42"/>
  <c r="B55" i="42"/>
  <c r="AN54" i="42"/>
  <c r="J54" i="42" s="1"/>
  <c r="S54" i="42" s="1"/>
  <c r="AO54" i="42" s="1"/>
  <c r="K54" i="42"/>
  <c r="H54" i="42"/>
  <c r="F54" i="42"/>
  <c r="D54" i="42"/>
  <c r="B54" i="42"/>
  <c r="AN53" i="42"/>
  <c r="K53" i="42"/>
  <c r="H53" i="42"/>
  <c r="F53" i="42"/>
  <c r="D53" i="42"/>
  <c r="B53" i="42"/>
  <c r="AN49" i="42"/>
  <c r="J49" i="42" s="1"/>
  <c r="S49" i="42" s="1"/>
  <c r="AO49" i="42" s="1"/>
  <c r="K49" i="42"/>
  <c r="H49" i="42"/>
  <c r="F49" i="42"/>
  <c r="D49" i="42"/>
  <c r="B49" i="42"/>
  <c r="AN48" i="42"/>
  <c r="J48" i="42" s="1"/>
  <c r="S48" i="42" s="1"/>
  <c r="AO48" i="42" s="1"/>
  <c r="K48" i="42"/>
  <c r="H48" i="42"/>
  <c r="F48" i="42"/>
  <c r="D48" i="42"/>
  <c r="B48" i="42"/>
  <c r="AN47" i="42"/>
  <c r="J47" i="42" s="1"/>
  <c r="S47" i="42" s="1"/>
  <c r="AO47" i="42" s="1"/>
  <c r="K47" i="42"/>
  <c r="H47" i="42"/>
  <c r="F47" i="42"/>
  <c r="D47" i="42"/>
  <c r="B47" i="42"/>
  <c r="AN46" i="42"/>
  <c r="J46" i="42" s="1"/>
  <c r="S46" i="42" s="1"/>
  <c r="AO46" i="42" s="1"/>
  <c r="K46" i="42"/>
  <c r="H46" i="42"/>
  <c r="F46" i="42"/>
  <c r="D46" i="42"/>
  <c r="B46" i="42"/>
  <c r="AN45" i="42"/>
  <c r="J45" i="42" s="1"/>
  <c r="S45" i="42" s="1"/>
  <c r="AO45" i="42" s="1"/>
  <c r="K45" i="42"/>
  <c r="H45" i="42"/>
  <c r="F45" i="42"/>
  <c r="D45" i="42"/>
  <c r="B45" i="42"/>
  <c r="AN44" i="42"/>
  <c r="J44" i="42" s="1"/>
  <c r="S44" i="42" s="1"/>
  <c r="AO44" i="42" s="1"/>
  <c r="AH44" i="42"/>
  <c r="K44" i="42"/>
  <c r="H44" i="42"/>
  <c r="F44" i="42"/>
  <c r="D44" i="42"/>
  <c r="B44" i="42"/>
  <c r="AH43" i="42"/>
  <c r="AN43" i="42" s="1"/>
  <c r="J43" i="42" s="1"/>
  <c r="S43" i="42" s="1"/>
  <c r="AO43" i="42" s="1"/>
  <c r="K43" i="42"/>
  <c r="H43" i="42"/>
  <c r="F43" i="42"/>
  <c r="D43" i="42"/>
  <c r="B43" i="42"/>
  <c r="AH42" i="42"/>
  <c r="AN42" i="42" s="1"/>
  <c r="K42" i="42"/>
  <c r="H42" i="42"/>
  <c r="F42" i="42"/>
  <c r="D42" i="42"/>
  <c r="B42" i="42"/>
  <c r="AN38" i="42"/>
  <c r="J38" i="42" s="1"/>
  <c r="S38" i="42" s="1"/>
  <c r="AO38" i="42" s="1"/>
  <c r="K38" i="42"/>
  <c r="H38" i="42"/>
  <c r="F38" i="42"/>
  <c r="D38" i="42"/>
  <c r="B38" i="42"/>
  <c r="AN37" i="42"/>
  <c r="J37" i="42" s="1"/>
  <c r="S37" i="42" s="1"/>
  <c r="AO37" i="42" s="1"/>
  <c r="K37" i="42"/>
  <c r="H37" i="42"/>
  <c r="F37" i="42"/>
  <c r="D37" i="42"/>
  <c r="B37" i="42"/>
  <c r="AN36" i="42"/>
  <c r="J36" i="42" s="1"/>
  <c r="S36" i="42" s="1"/>
  <c r="AO36" i="42" s="1"/>
  <c r="K36" i="42"/>
  <c r="H36" i="42"/>
  <c r="F36" i="42"/>
  <c r="D36" i="42"/>
  <c r="B36" i="42"/>
  <c r="AN35" i="42"/>
  <c r="J35" i="42" s="1"/>
  <c r="S35" i="42" s="1"/>
  <c r="AO35" i="42" s="1"/>
  <c r="K35" i="42"/>
  <c r="H35" i="42"/>
  <c r="F35" i="42"/>
  <c r="D35" i="42"/>
  <c r="B35" i="42"/>
  <c r="AN34" i="42"/>
  <c r="J34" i="42" s="1"/>
  <c r="S34" i="42" s="1"/>
  <c r="AO34" i="42" s="1"/>
  <c r="K34" i="42"/>
  <c r="H34" i="42"/>
  <c r="F34" i="42"/>
  <c r="D34" i="42"/>
  <c r="B34" i="42"/>
  <c r="K33" i="42"/>
  <c r="H33" i="42"/>
  <c r="F33" i="42"/>
  <c r="D33" i="42"/>
  <c r="B33" i="42"/>
  <c r="AN32" i="42"/>
  <c r="J32" i="42" s="1"/>
  <c r="S32" i="42" s="1"/>
  <c r="AO32" i="42" s="1"/>
  <c r="K32" i="42"/>
  <c r="H32" i="42"/>
  <c r="F32" i="42"/>
  <c r="D32" i="42"/>
  <c r="B32" i="42"/>
  <c r="K31" i="42"/>
  <c r="H31" i="42"/>
  <c r="F31" i="42"/>
  <c r="D31" i="42"/>
  <c r="B31" i="42"/>
  <c r="K30" i="42"/>
  <c r="H30" i="42"/>
  <c r="F30" i="42"/>
  <c r="D30" i="42"/>
  <c r="B30" i="42"/>
  <c r="AN23" i="42"/>
  <c r="J23" i="42" s="1"/>
  <c r="S23" i="42" s="1"/>
  <c r="AO23" i="42" s="1"/>
  <c r="K23" i="42"/>
  <c r="H23" i="42"/>
  <c r="F23" i="42"/>
  <c r="D23" i="42"/>
  <c r="B23" i="42"/>
  <c r="AN22" i="42"/>
  <c r="J22" i="42" s="1"/>
  <c r="S22" i="42" s="1"/>
  <c r="AO22" i="42" s="1"/>
  <c r="K22" i="42"/>
  <c r="H22" i="42"/>
  <c r="F22" i="42"/>
  <c r="D22" i="42"/>
  <c r="B22" i="42"/>
  <c r="AN21" i="42"/>
  <c r="J21" i="42" s="1"/>
  <c r="S21" i="42" s="1"/>
  <c r="AO21" i="42" s="1"/>
  <c r="K21" i="42"/>
  <c r="H21" i="42"/>
  <c r="F21" i="42"/>
  <c r="D21" i="42"/>
  <c r="B21" i="42"/>
  <c r="AN20" i="42"/>
  <c r="J20" i="42" s="1"/>
  <c r="S20" i="42" s="1"/>
  <c r="AO20" i="42" s="1"/>
  <c r="K20" i="42"/>
  <c r="H20" i="42"/>
  <c r="F20" i="42"/>
  <c r="D20" i="42"/>
  <c r="B20" i="42"/>
  <c r="AN19" i="42"/>
  <c r="J19" i="42" s="1"/>
  <c r="S19" i="42" s="1"/>
  <c r="K19" i="42"/>
  <c r="H19" i="42"/>
  <c r="F19" i="42"/>
  <c r="D19" i="42"/>
  <c r="B19" i="42"/>
  <c r="AM15" i="42"/>
  <c r="P15" i="42" s="1"/>
  <c r="R15" i="42" s="1"/>
  <c r="AI15" i="42"/>
  <c r="AJ15" i="42" s="1"/>
  <c r="AF15" i="42" s="1"/>
  <c r="M15" i="42"/>
  <c r="L15" i="42"/>
  <c r="K15" i="42"/>
  <c r="J15" i="42"/>
  <c r="I15" i="42"/>
  <c r="H15" i="42"/>
  <c r="G15" i="42"/>
  <c r="F15" i="42"/>
  <c r="E15" i="42"/>
  <c r="D15" i="42"/>
  <c r="C15" i="42"/>
  <c r="B15" i="42"/>
  <c r="AM14" i="42"/>
  <c r="P14" i="42" s="1"/>
  <c r="R14" i="42" s="1"/>
  <c r="AI14" i="42"/>
  <c r="AJ14" i="42" s="1"/>
  <c r="AF14" i="42" s="1"/>
  <c r="M14" i="42"/>
  <c r="L14" i="42"/>
  <c r="K14" i="42"/>
  <c r="J14" i="42"/>
  <c r="I14" i="42"/>
  <c r="H14" i="42"/>
  <c r="G14" i="42"/>
  <c r="F14" i="42"/>
  <c r="E14" i="42"/>
  <c r="D14" i="42"/>
  <c r="C14" i="42"/>
  <c r="B14" i="42"/>
  <c r="M13" i="42"/>
  <c r="L13" i="42"/>
  <c r="K13" i="42"/>
  <c r="J13" i="42"/>
  <c r="I13" i="42"/>
  <c r="H13" i="42"/>
  <c r="G13" i="42"/>
  <c r="F13" i="42"/>
  <c r="E13" i="42"/>
  <c r="D13" i="42"/>
  <c r="C13" i="42"/>
  <c r="B13" i="42"/>
  <c r="M12" i="42"/>
  <c r="L12" i="42"/>
  <c r="K12" i="42"/>
  <c r="J12" i="42"/>
  <c r="I12" i="42"/>
  <c r="H12" i="42"/>
  <c r="G12" i="42"/>
  <c r="F12" i="42"/>
  <c r="E12" i="42"/>
  <c r="D12" i="42"/>
  <c r="C12" i="42"/>
  <c r="B12" i="42"/>
  <c r="AM11" i="42"/>
  <c r="P11" i="42" s="1"/>
  <c r="R11" i="42" s="1"/>
  <c r="AI11" i="42"/>
  <c r="AJ11" i="42" s="1"/>
  <c r="M11" i="42"/>
  <c r="L11" i="42"/>
  <c r="K11" i="42"/>
  <c r="J11" i="42"/>
  <c r="I11" i="42"/>
  <c r="H11" i="42"/>
  <c r="G11" i="42"/>
  <c r="F11" i="42"/>
  <c r="E11" i="42"/>
  <c r="D11" i="42"/>
  <c r="C11" i="42"/>
  <c r="B11" i="42"/>
  <c r="AG9" i="42"/>
  <c r="H7" i="42"/>
  <c r="C7" i="42"/>
  <c r="H6" i="42"/>
  <c r="C6" i="42"/>
  <c r="H5" i="42"/>
  <c r="C5" i="42"/>
  <c r="H4" i="42"/>
  <c r="C4" i="42"/>
  <c r="H3" i="42"/>
  <c r="C3" i="42"/>
  <c r="H2" i="42"/>
  <c r="C2" i="42"/>
  <c r="A1" i="42"/>
  <c r="AM11" i="41"/>
  <c r="AI11" i="41"/>
  <c r="AJ11" i="41" s="1"/>
  <c r="AF11" i="41" s="1"/>
  <c r="AN11" i="41" s="1"/>
  <c r="AN69" i="41"/>
  <c r="S62" i="41"/>
  <c r="S61" i="41"/>
  <c r="AD60" i="41"/>
  <c r="AN60" i="41" s="1"/>
  <c r="S60" i="41"/>
  <c r="AN59" i="41"/>
  <c r="J59" i="41" s="1"/>
  <c r="S59" i="41" s="1"/>
  <c r="AO59" i="41" s="1"/>
  <c r="N56" i="41"/>
  <c r="L56" i="41"/>
  <c r="AN55" i="41"/>
  <c r="J55" i="41" s="1"/>
  <c r="S55" i="41" s="1"/>
  <c r="AO55" i="41" s="1"/>
  <c r="K55" i="41"/>
  <c r="H55" i="41"/>
  <c r="F55" i="41"/>
  <c r="D55" i="41"/>
  <c r="B55" i="41"/>
  <c r="AN54" i="41"/>
  <c r="J54" i="41" s="1"/>
  <c r="S54" i="41" s="1"/>
  <c r="AO54" i="41" s="1"/>
  <c r="K54" i="41"/>
  <c r="H54" i="41"/>
  <c r="F54" i="41"/>
  <c r="D54" i="41"/>
  <c r="B54" i="41"/>
  <c r="AN53" i="41"/>
  <c r="J53" i="41" s="1"/>
  <c r="S53" i="41" s="1"/>
  <c r="AO53" i="41" s="1"/>
  <c r="K53" i="41"/>
  <c r="H53" i="41"/>
  <c r="F53" i="41"/>
  <c r="D53" i="41"/>
  <c r="B53" i="41"/>
  <c r="AN52" i="41"/>
  <c r="J52" i="41" s="1"/>
  <c r="S52" i="41" s="1"/>
  <c r="AO52" i="41" s="1"/>
  <c r="K52" i="41"/>
  <c r="H52" i="41"/>
  <c r="F52" i="41"/>
  <c r="D52" i="41"/>
  <c r="B52" i="41"/>
  <c r="AN51" i="41"/>
  <c r="K51" i="41"/>
  <c r="J51" i="41"/>
  <c r="S51" i="41" s="1"/>
  <c r="AO51" i="41" s="1"/>
  <c r="H51" i="41"/>
  <c r="F51" i="41"/>
  <c r="D51" i="41"/>
  <c r="B51" i="41"/>
  <c r="AN50" i="41"/>
  <c r="J50" i="41" s="1"/>
  <c r="S50" i="41"/>
  <c r="AO50" i="41" s="1"/>
  <c r="K50" i="41"/>
  <c r="H50" i="41"/>
  <c r="F50" i="41"/>
  <c r="D50" i="41"/>
  <c r="B50" i="41"/>
  <c r="AN49" i="41"/>
  <c r="J49" i="41" s="1"/>
  <c r="S49" i="41" s="1"/>
  <c r="AO49" i="41" s="1"/>
  <c r="K49" i="41"/>
  <c r="H49" i="41"/>
  <c r="F49" i="41"/>
  <c r="D49" i="41"/>
  <c r="B49" i="41"/>
  <c r="AN48" i="41"/>
  <c r="AN56" i="41" s="1"/>
  <c r="K48" i="41"/>
  <c r="H48" i="41"/>
  <c r="F48" i="41"/>
  <c r="D48" i="41"/>
  <c r="B48" i="41"/>
  <c r="AN44" i="41"/>
  <c r="J44" i="41" s="1"/>
  <c r="S44" i="41" s="1"/>
  <c r="AO44" i="41" s="1"/>
  <c r="K44" i="41"/>
  <c r="H44" i="41"/>
  <c r="F44" i="41"/>
  <c r="D44" i="41"/>
  <c r="B44" i="41"/>
  <c r="AN43" i="41"/>
  <c r="J43" i="41" s="1"/>
  <c r="S43" i="41"/>
  <c r="AO43" i="41" s="1"/>
  <c r="K43" i="41"/>
  <c r="H43" i="41"/>
  <c r="F43" i="41"/>
  <c r="D43" i="41"/>
  <c r="B43" i="41"/>
  <c r="AN42" i="41"/>
  <c r="J42" i="41" s="1"/>
  <c r="S42" i="41" s="1"/>
  <c r="AO42" i="41" s="1"/>
  <c r="K42" i="41"/>
  <c r="H42" i="41"/>
  <c r="F42" i="41"/>
  <c r="D42" i="41"/>
  <c r="B42" i="41"/>
  <c r="AN41" i="41"/>
  <c r="K41" i="41"/>
  <c r="J41" i="41"/>
  <c r="S41" i="41" s="1"/>
  <c r="AO41" i="41" s="1"/>
  <c r="H41" i="41"/>
  <c r="F41" i="41"/>
  <c r="D41" i="41"/>
  <c r="B41" i="41"/>
  <c r="AN40" i="41"/>
  <c r="J40" i="41" s="1"/>
  <c r="S40" i="41" s="1"/>
  <c r="AO40" i="41" s="1"/>
  <c r="K40" i="41"/>
  <c r="H40" i="41"/>
  <c r="F40" i="41"/>
  <c r="D40" i="41"/>
  <c r="B40" i="41"/>
  <c r="AN39" i="41"/>
  <c r="AH39" i="41"/>
  <c r="K39" i="41"/>
  <c r="J39" i="41"/>
  <c r="S39" i="41" s="1"/>
  <c r="AO39" i="41" s="1"/>
  <c r="H39" i="41"/>
  <c r="F39" i="41"/>
  <c r="D39" i="41"/>
  <c r="B39" i="41"/>
  <c r="AH38" i="41"/>
  <c r="AN38" i="41"/>
  <c r="J38" i="41" s="1"/>
  <c r="S38" i="41" s="1"/>
  <c r="AO38" i="41" s="1"/>
  <c r="K38" i="41"/>
  <c r="H38" i="41"/>
  <c r="F38" i="41"/>
  <c r="D38" i="41"/>
  <c r="B38" i="41"/>
  <c r="AH37" i="41"/>
  <c r="AN37" i="41" s="1"/>
  <c r="K37" i="41"/>
  <c r="H37" i="41"/>
  <c r="F37" i="41"/>
  <c r="D37" i="41"/>
  <c r="B37" i="41"/>
  <c r="AN33" i="41"/>
  <c r="J33" i="41" s="1"/>
  <c r="S33" i="41" s="1"/>
  <c r="AO33" i="41" s="1"/>
  <c r="K33" i="41"/>
  <c r="H33" i="41"/>
  <c r="F33" i="41"/>
  <c r="D33" i="41"/>
  <c r="B33" i="41"/>
  <c r="AN32" i="41"/>
  <c r="J32" i="41" s="1"/>
  <c r="S32" i="41" s="1"/>
  <c r="AO32" i="41" s="1"/>
  <c r="K32" i="41"/>
  <c r="H32" i="41"/>
  <c r="F32" i="41"/>
  <c r="D32" i="41"/>
  <c r="B32" i="41"/>
  <c r="AD31" i="41"/>
  <c r="AN31" i="41" s="1"/>
  <c r="J31" i="41" s="1"/>
  <c r="S31" i="41" s="1"/>
  <c r="AO31" i="41" s="1"/>
  <c r="K31" i="41"/>
  <c r="H31" i="41"/>
  <c r="F31" i="41"/>
  <c r="D31" i="41"/>
  <c r="B31" i="41"/>
  <c r="AN30" i="41"/>
  <c r="J30" i="41" s="1"/>
  <c r="S30" i="41" s="1"/>
  <c r="AO30" i="41" s="1"/>
  <c r="K30" i="41"/>
  <c r="H30" i="41"/>
  <c r="F30" i="41"/>
  <c r="D30" i="41"/>
  <c r="B30" i="41"/>
  <c r="AN29" i="41"/>
  <c r="J29" i="41" s="1"/>
  <c r="S29" i="41" s="1"/>
  <c r="AO29" i="41" s="1"/>
  <c r="K29" i="41"/>
  <c r="H29" i="41"/>
  <c r="F29" i="41"/>
  <c r="D29" i="41"/>
  <c r="B29" i="41"/>
  <c r="AN28" i="41"/>
  <c r="J28" i="41" s="1"/>
  <c r="S28" i="41" s="1"/>
  <c r="AO28" i="41" s="1"/>
  <c r="K28" i="41"/>
  <c r="H28" i="41"/>
  <c r="F28" i="41"/>
  <c r="D28" i="41"/>
  <c r="B28" i="41"/>
  <c r="K27" i="41"/>
  <c r="H27" i="41"/>
  <c r="F27" i="41"/>
  <c r="D27" i="41"/>
  <c r="B27" i="41"/>
  <c r="AN26" i="41"/>
  <c r="J26" i="41" s="1"/>
  <c r="S26" i="41" s="1"/>
  <c r="AO26" i="41" s="1"/>
  <c r="K26" i="41"/>
  <c r="H26" i="41"/>
  <c r="F26" i="41"/>
  <c r="D26" i="41"/>
  <c r="B26" i="41"/>
  <c r="AN25" i="41"/>
  <c r="J25" i="41" s="1"/>
  <c r="S25" i="41"/>
  <c r="AO25" i="41" s="1"/>
  <c r="K25" i="41"/>
  <c r="H25" i="41"/>
  <c r="F25" i="41"/>
  <c r="D25" i="41"/>
  <c r="B25" i="41"/>
  <c r="AO24" i="41"/>
  <c r="AN24" i="41"/>
  <c r="K24" i="41"/>
  <c r="J24" i="41"/>
  <c r="S24" i="41" s="1"/>
  <c r="H24" i="41"/>
  <c r="F24" i="41"/>
  <c r="D24" i="41"/>
  <c r="B24" i="41"/>
  <c r="AN23" i="41"/>
  <c r="J23" i="41" s="1"/>
  <c r="S23" i="41" s="1"/>
  <c r="AO23" i="41" s="1"/>
  <c r="K23" i="41"/>
  <c r="H23" i="41"/>
  <c r="F23" i="41"/>
  <c r="D23" i="41"/>
  <c r="B23" i="41"/>
  <c r="AN22" i="41"/>
  <c r="J22" i="41" s="1"/>
  <c r="S22" i="41" s="1"/>
  <c r="AO22" i="41" s="1"/>
  <c r="K22" i="41"/>
  <c r="H22" i="41"/>
  <c r="F22" i="41"/>
  <c r="D22" i="41"/>
  <c r="B22" i="41"/>
  <c r="AN21" i="41"/>
  <c r="J21" i="41" s="1"/>
  <c r="S21" i="41" s="1"/>
  <c r="AO21" i="41" s="1"/>
  <c r="K21" i="41"/>
  <c r="H21" i="41"/>
  <c r="F21" i="41"/>
  <c r="D21" i="41"/>
  <c r="B21" i="41"/>
  <c r="AN20" i="41"/>
  <c r="J20" i="41" s="1"/>
  <c r="S20" i="41" s="1"/>
  <c r="K20" i="41"/>
  <c r="H20" i="41"/>
  <c r="F20" i="41"/>
  <c r="D20" i="41"/>
  <c r="B20" i="41"/>
  <c r="AN19" i="41"/>
  <c r="J19" i="41" s="1"/>
  <c r="S19" i="41" s="1"/>
  <c r="AO19" i="41" s="1"/>
  <c r="K19" i="41"/>
  <c r="H19" i="41"/>
  <c r="F19" i="41"/>
  <c r="D19" i="41"/>
  <c r="B19" i="41"/>
  <c r="AM15" i="41"/>
  <c r="AI15" i="41"/>
  <c r="AJ15" i="41" s="1"/>
  <c r="AF15" i="41" s="1"/>
  <c r="AN15" i="41" s="1"/>
  <c r="P15" i="41"/>
  <c r="R15" i="41" s="1"/>
  <c r="M15" i="41"/>
  <c r="L15" i="41"/>
  <c r="K15" i="41"/>
  <c r="J15" i="41"/>
  <c r="I15" i="41"/>
  <c r="H15" i="41"/>
  <c r="G15" i="41"/>
  <c r="F15" i="41"/>
  <c r="E15" i="41"/>
  <c r="D15" i="41"/>
  <c r="C15" i="41"/>
  <c r="B15" i="41"/>
  <c r="AM14" i="41"/>
  <c r="AI14" i="41"/>
  <c r="AJ14" i="41" s="1"/>
  <c r="AF14" i="41" s="1"/>
  <c r="AN14" i="41" s="1"/>
  <c r="P14" i="41"/>
  <c r="R14" i="41" s="1"/>
  <c r="M14" i="41"/>
  <c r="L14" i="41"/>
  <c r="K14" i="41"/>
  <c r="J14" i="41"/>
  <c r="I14" i="41"/>
  <c r="H14" i="41"/>
  <c r="G14" i="41"/>
  <c r="F14" i="41"/>
  <c r="E14" i="41"/>
  <c r="D14" i="41"/>
  <c r="C14" i="41"/>
  <c r="B14" i="41"/>
  <c r="AM13" i="41"/>
  <c r="AI13" i="41"/>
  <c r="AJ13" i="41" s="1"/>
  <c r="AF13" i="41" s="1"/>
  <c r="AN13" i="41" s="1"/>
  <c r="P13" i="41"/>
  <c r="R13" i="41" s="1"/>
  <c r="M13" i="41"/>
  <c r="L13" i="41"/>
  <c r="N13" i="41" s="1"/>
  <c r="K13" i="41"/>
  <c r="S13" i="41" s="1"/>
  <c r="J13" i="41"/>
  <c r="I13" i="41"/>
  <c r="H13" i="41"/>
  <c r="G13" i="41"/>
  <c r="F13" i="41"/>
  <c r="E13" i="41"/>
  <c r="D13" i="41"/>
  <c r="C13" i="41"/>
  <c r="B13" i="41"/>
  <c r="AM12" i="41"/>
  <c r="P12" i="41" s="1"/>
  <c r="R12" i="41" s="1"/>
  <c r="AI12" i="41"/>
  <c r="AJ12" i="41" s="1"/>
  <c r="AF12" i="41" s="1"/>
  <c r="AN12" i="41" s="1"/>
  <c r="M12" i="41"/>
  <c r="N12" i="41" s="1"/>
  <c r="L12" i="41"/>
  <c r="K12" i="41"/>
  <c r="J12" i="41"/>
  <c r="I12" i="41"/>
  <c r="H12" i="41"/>
  <c r="G12" i="41"/>
  <c r="F12" i="41"/>
  <c r="E12" i="41"/>
  <c r="D12" i="41"/>
  <c r="C12" i="41"/>
  <c r="B12" i="41"/>
  <c r="P11" i="41"/>
  <c r="R11" i="41" s="1"/>
  <c r="S11" i="41" s="1"/>
  <c r="M11" i="41"/>
  <c r="L11" i="41"/>
  <c r="N11" i="41" s="1"/>
  <c r="K11" i="41"/>
  <c r="J11" i="41"/>
  <c r="I11" i="41"/>
  <c r="H11" i="41"/>
  <c r="G11" i="41"/>
  <c r="F11" i="41"/>
  <c r="E11" i="41"/>
  <c r="D11" i="41"/>
  <c r="C11" i="41"/>
  <c r="B11" i="41"/>
  <c r="AG9" i="41"/>
  <c r="H7" i="41"/>
  <c r="C7" i="41"/>
  <c r="H6" i="41"/>
  <c r="C6" i="41"/>
  <c r="H5" i="41"/>
  <c r="C5" i="41"/>
  <c r="H4" i="41"/>
  <c r="C4" i="41"/>
  <c r="H3" i="41"/>
  <c r="C3" i="41"/>
  <c r="H2" i="41"/>
  <c r="C2" i="41"/>
  <c r="A1" i="41"/>
  <c r="AN69" i="40"/>
  <c r="S62" i="40"/>
  <c r="S61" i="40"/>
  <c r="AD60" i="40"/>
  <c r="AN60" i="40" s="1"/>
  <c r="S60" i="40"/>
  <c r="AN59" i="40"/>
  <c r="J59" i="40" s="1"/>
  <c r="S59" i="40" s="1"/>
  <c r="N56" i="40"/>
  <c r="L56" i="40"/>
  <c r="AN55" i="40"/>
  <c r="J55" i="40" s="1"/>
  <c r="S55" i="40" s="1"/>
  <c r="AO55" i="40" s="1"/>
  <c r="K55" i="40"/>
  <c r="H55" i="40"/>
  <c r="F55" i="40"/>
  <c r="D55" i="40"/>
  <c r="B55" i="40"/>
  <c r="AN54" i="40"/>
  <c r="J54" i="40" s="1"/>
  <c r="S54" i="40" s="1"/>
  <c r="AO54" i="40" s="1"/>
  <c r="K54" i="40"/>
  <c r="H54" i="40"/>
  <c r="F54" i="40"/>
  <c r="D54" i="40"/>
  <c r="B54" i="40"/>
  <c r="AN53" i="40"/>
  <c r="J53" i="40" s="1"/>
  <c r="S53" i="40" s="1"/>
  <c r="AO53" i="40" s="1"/>
  <c r="K53" i="40"/>
  <c r="H53" i="40"/>
  <c r="F53" i="40"/>
  <c r="D53" i="40"/>
  <c r="B53" i="40"/>
  <c r="AN52" i="40"/>
  <c r="J52" i="40" s="1"/>
  <c r="S52" i="40" s="1"/>
  <c r="AO52" i="40" s="1"/>
  <c r="K52" i="40"/>
  <c r="H52" i="40"/>
  <c r="F52" i="40"/>
  <c r="D52" i="40"/>
  <c r="B52" i="40"/>
  <c r="AN51" i="40"/>
  <c r="K51" i="40"/>
  <c r="J51" i="40"/>
  <c r="S51" i="40" s="1"/>
  <c r="AO51" i="40" s="1"/>
  <c r="H51" i="40"/>
  <c r="F51" i="40"/>
  <c r="D51" i="40"/>
  <c r="B51" i="40"/>
  <c r="AN50" i="40"/>
  <c r="K50" i="40"/>
  <c r="J50" i="40"/>
  <c r="S50" i="40" s="1"/>
  <c r="AO50" i="40" s="1"/>
  <c r="H50" i="40"/>
  <c r="F50" i="40"/>
  <c r="D50" i="40"/>
  <c r="B50" i="40"/>
  <c r="AN49" i="40"/>
  <c r="J49" i="40" s="1"/>
  <c r="S49" i="40" s="1"/>
  <c r="AO49" i="40" s="1"/>
  <c r="K49" i="40"/>
  <c r="H49" i="40"/>
  <c r="F49" i="40"/>
  <c r="D49" i="40"/>
  <c r="B49" i="40"/>
  <c r="AN48" i="40"/>
  <c r="J48" i="40" s="1"/>
  <c r="S48" i="40" s="1"/>
  <c r="K48" i="40"/>
  <c r="H48" i="40"/>
  <c r="F48" i="40"/>
  <c r="D48" i="40"/>
  <c r="B48" i="40"/>
  <c r="AN44" i="40"/>
  <c r="J44" i="40" s="1"/>
  <c r="S44" i="40" s="1"/>
  <c r="AO44" i="40" s="1"/>
  <c r="K44" i="40"/>
  <c r="H44" i="40"/>
  <c r="F44" i="40"/>
  <c r="D44" i="40"/>
  <c r="B44" i="40"/>
  <c r="AN43" i="40"/>
  <c r="J43" i="40" s="1"/>
  <c r="S43" i="40" s="1"/>
  <c r="AO43" i="40" s="1"/>
  <c r="K43" i="40"/>
  <c r="H43" i="40"/>
  <c r="F43" i="40"/>
  <c r="D43" i="40"/>
  <c r="B43" i="40"/>
  <c r="AN42" i="40"/>
  <c r="J42" i="40" s="1"/>
  <c r="S42" i="40" s="1"/>
  <c r="AO42" i="40" s="1"/>
  <c r="K42" i="40"/>
  <c r="H42" i="40"/>
  <c r="F42" i="40"/>
  <c r="D42" i="40"/>
  <c r="B42" i="40"/>
  <c r="AN41" i="40"/>
  <c r="J41" i="40" s="1"/>
  <c r="S41" i="40" s="1"/>
  <c r="AO41" i="40" s="1"/>
  <c r="K41" i="40"/>
  <c r="H41" i="40"/>
  <c r="F41" i="40"/>
  <c r="D41" i="40"/>
  <c r="B41" i="40"/>
  <c r="AN40" i="40"/>
  <c r="J40" i="40" s="1"/>
  <c r="S40" i="40" s="1"/>
  <c r="AO40" i="40" s="1"/>
  <c r="K40" i="40"/>
  <c r="H40" i="40"/>
  <c r="F40" i="40"/>
  <c r="D40" i="40"/>
  <c r="B40" i="40"/>
  <c r="AN39" i="40"/>
  <c r="J39" i="40" s="1"/>
  <c r="S39" i="40" s="1"/>
  <c r="AO39" i="40" s="1"/>
  <c r="AH39" i="40"/>
  <c r="K39" i="40"/>
  <c r="H39" i="40"/>
  <c r="F39" i="40"/>
  <c r="D39" i="40"/>
  <c r="B39" i="40"/>
  <c r="AH38" i="40"/>
  <c r="AN38" i="40" s="1"/>
  <c r="J38" i="40" s="1"/>
  <c r="S38" i="40" s="1"/>
  <c r="AO38" i="40" s="1"/>
  <c r="K38" i="40"/>
  <c r="H38" i="40"/>
  <c r="F38" i="40"/>
  <c r="D38" i="40"/>
  <c r="B38" i="40"/>
  <c r="AH37" i="40"/>
  <c r="AN37" i="40" s="1"/>
  <c r="K37" i="40"/>
  <c r="H37" i="40"/>
  <c r="F37" i="40"/>
  <c r="D37" i="40"/>
  <c r="B37" i="40"/>
  <c r="AN33" i="40"/>
  <c r="J33" i="40" s="1"/>
  <c r="S33" i="40" s="1"/>
  <c r="AO33" i="40" s="1"/>
  <c r="K33" i="40"/>
  <c r="H33" i="40"/>
  <c r="F33" i="40"/>
  <c r="D33" i="40"/>
  <c r="B33" i="40"/>
  <c r="AN32" i="40"/>
  <c r="J32" i="40" s="1"/>
  <c r="S32" i="40" s="1"/>
  <c r="AO32" i="40" s="1"/>
  <c r="K32" i="40"/>
  <c r="H32" i="40"/>
  <c r="F32" i="40"/>
  <c r="D32" i="40"/>
  <c r="B32" i="40"/>
  <c r="AN31" i="40"/>
  <c r="J31" i="40" s="1"/>
  <c r="S31" i="40" s="1"/>
  <c r="AO31" i="40" s="1"/>
  <c r="AD31" i="40"/>
  <c r="K31" i="40"/>
  <c r="H31" i="40"/>
  <c r="F31" i="40"/>
  <c r="D31" i="40"/>
  <c r="B31" i="40"/>
  <c r="AN30" i="40"/>
  <c r="J30" i="40" s="1"/>
  <c r="S30" i="40" s="1"/>
  <c r="AO30" i="40" s="1"/>
  <c r="K30" i="40"/>
  <c r="H30" i="40"/>
  <c r="F30" i="40"/>
  <c r="D30" i="40"/>
  <c r="B30" i="40"/>
  <c r="AN29" i="40"/>
  <c r="J29" i="40" s="1"/>
  <c r="S29" i="40" s="1"/>
  <c r="AO29" i="40" s="1"/>
  <c r="K29" i="40"/>
  <c r="H29" i="40"/>
  <c r="F29" i="40"/>
  <c r="D29" i="40"/>
  <c r="B29" i="40"/>
  <c r="AN28" i="40"/>
  <c r="J28" i="40" s="1"/>
  <c r="S28" i="40" s="1"/>
  <c r="AO28" i="40" s="1"/>
  <c r="K28" i="40"/>
  <c r="H28" i="40"/>
  <c r="F28" i="40"/>
  <c r="D28" i="40"/>
  <c r="B28" i="40"/>
  <c r="AN27" i="40"/>
  <c r="J27" i="40" s="1"/>
  <c r="S27" i="40" s="1"/>
  <c r="AO27" i="40" s="1"/>
  <c r="K27" i="40"/>
  <c r="H27" i="40"/>
  <c r="F27" i="40"/>
  <c r="D27" i="40"/>
  <c r="B27" i="40"/>
  <c r="AN26" i="40"/>
  <c r="J26" i="40" s="1"/>
  <c r="S26" i="40" s="1"/>
  <c r="AO26" i="40" s="1"/>
  <c r="K26" i="40"/>
  <c r="H26" i="40"/>
  <c r="F26" i="40"/>
  <c r="D26" i="40"/>
  <c r="B26" i="40"/>
  <c r="AN25" i="40"/>
  <c r="J25" i="40" s="1"/>
  <c r="S25" i="40" s="1"/>
  <c r="AO25" i="40" s="1"/>
  <c r="K25" i="40"/>
  <c r="H25" i="40"/>
  <c r="F25" i="40"/>
  <c r="D25" i="40"/>
  <c r="B25" i="40"/>
  <c r="AN24" i="40"/>
  <c r="J24" i="40" s="1"/>
  <c r="S24" i="40" s="1"/>
  <c r="AO24" i="40" s="1"/>
  <c r="K24" i="40"/>
  <c r="H24" i="40"/>
  <c r="F24" i="40"/>
  <c r="D24" i="40"/>
  <c r="B24" i="40"/>
  <c r="AN23" i="40"/>
  <c r="J23" i="40" s="1"/>
  <c r="S23" i="40" s="1"/>
  <c r="AO23" i="40" s="1"/>
  <c r="K23" i="40"/>
  <c r="H23" i="40"/>
  <c r="F23" i="40"/>
  <c r="D23" i="40"/>
  <c r="B23" i="40"/>
  <c r="AN22" i="40"/>
  <c r="J22" i="40" s="1"/>
  <c r="S22" i="40" s="1"/>
  <c r="AO22" i="40" s="1"/>
  <c r="K22" i="40"/>
  <c r="H22" i="40"/>
  <c r="F22" i="40"/>
  <c r="D22" i="40"/>
  <c r="B22" i="40"/>
  <c r="AN21" i="40"/>
  <c r="J21" i="40" s="1"/>
  <c r="S21" i="40" s="1"/>
  <c r="AO21" i="40" s="1"/>
  <c r="K21" i="40"/>
  <c r="H21" i="40"/>
  <c r="F21" i="40"/>
  <c r="D21" i="40"/>
  <c r="B21" i="40"/>
  <c r="AN20" i="40"/>
  <c r="J20" i="40" s="1"/>
  <c r="S20" i="40" s="1"/>
  <c r="AO20" i="40" s="1"/>
  <c r="K20" i="40"/>
  <c r="H20" i="40"/>
  <c r="F20" i="40"/>
  <c r="D20" i="40"/>
  <c r="B20" i="40"/>
  <c r="AN19" i="40"/>
  <c r="K19" i="40"/>
  <c r="J19" i="40"/>
  <c r="S19" i="40" s="1"/>
  <c r="H19" i="40"/>
  <c r="F19" i="40"/>
  <c r="D19" i="40"/>
  <c r="B19" i="40"/>
  <c r="AM15" i="40"/>
  <c r="AI15" i="40"/>
  <c r="AJ15" i="40" s="1"/>
  <c r="AF15" i="40" s="1"/>
  <c r="P15" i="40"/>
  <c r="R15" i="40" s="1"/>
  <c r="M15" i="40"/>
  <c r="L15" i="40"/>
  <c r="N15" i="40" s="1"/>
  <c r="K15" i="40"/>
  <c r="J15" i="40"/>
  <c r="I15" i="40"/>
  <c r="H15" i="40"/>
  <c r="G15" i="40"/>
  <c r="F15" i="40"/>
  <c r="E15" i="40"/>
  <c r="D15" i="40"/>
  <c r="C15" i="40"/>
  <c r="B15" i="40"/>
  <c r="AM14" i="40"/>
  <c r="AI14" i="40"/>
  <c r="AJ14" i="40" s="1"/>
  <c r="AF14" i="40" s="1"/>
  <c r="AN14" i="40" s="1"/>
  <c r="P14" i="40"/>
  <c r="R14" i="40" s="1"/>
  <c r="M14" i="40"/>
  <c r="L14" i="40"/>
  <c r="K14" i="40"/>
  <c r="J14" i="40"/>
  <c r="I14" i="40"/>
  <c r="H14" i="40"/>
  <c r="G14" i="40"/>
  <c r="F14" i="40"/>
  <c r="E14" i="40"/>
  <c r="D14" i="40"/>
  <c r="C14" i="40"/>
  <c r="B14" i="40"/>
  <c r="AM13" i="40"/>
  <c r="P13" i="40" s="1"/>
  <c r="R13" i="40" s="1"/>
  <c r="S13" i="40" s="1"/>
  <c r="AI13" i="40"/>
  <c r="AJ13" i="40" s="1"/>
  <c r="AF13" i="40" s="1"/>
  <c r="AN13" i="40" s="1"/>
  <c r="M13" i="40"/>
  <c r="N13" i="40" s="1"/>
  <c r="L13" i="40"/>
  <c r="K13" i="40"/>
  <c r="J13" i="40"/>
  <c r="I13" i="40"/>
  <c r="H13" i="40"/>
  <c r="G13" i="40"/>
  <c r="F13" i="40"/>
  <c r="E13" i="40"/>
  <c r="D13" i="40"/>
  <c r="C13" i="40"/>
  <c r="B13" i="40"/>
  <c r="AM12" i="40"/>
  <c r="P12" i="40" s="1"/>
  <c r="R12" i="40" s="1"/>
  <c r="S12" i="40" s="1"/>
  <c r="AI12" i="40"/>
  <c r="AJ12" i="40" s="1"/>
  <c r="AF12" i="40" s="1"/>
  <c r="AN12" i="40" s="1"/>
  <c r="M12" i="40"/>
  <c r="L12" i="40"/>
  <c r="N12" i="40" s="1"/>
  <c r="K12" i="40"/>
  <c r="J12" i="40"/>
  <c r="I12" i="40"/>
  <c r="H12" i="40"/>
  <c r="G12" i="40"/>
  <c r="F12" i="40"/>
  <c r="E12" i="40"/>
  <c r="D12" i="40"/>
  <c r="C12" i="40"/>
  <c r="B12" i="40"/>
  <c r="AM11" i="40"/>
  <c r="AI11" i="40"/>
  <c r="AJ11" i="40" s="1"/>
  <c r="P11" i="40"/>
  <c r="R11" i="40" s="1"/>
  <c r="M11" i="40"/>
  <c r="L11" i="40"/>
  <c r="K11" i="40"/>
  <c r="J11" i="40"/>
  <c r="I11" i="40"/>
  <c r="H11" i="40"/>
  <c r="G11" i="40"/>
  <c r="F11" i="40"/>
  <c r="E11" i="40"/>
  <c r="D11" i="40"/>
  <c r="C11" i="40"/>
  <c r="B11" i="40"/>
  <c r="AG9" i="40"/>
  <c r="H7" i="40"/>
  <c r="C7" i="40"/>
  <c r="H6" i="40"/>
  <c r="C6" i="40"/>
  <c r="H5" i="40"/>
  <c r="C5" i="40"/>
  <c r="H4" i="40"/>
  <c r="C4" i="40"/>
  <c r="H3" i="40"/>
  <c r="C3" i="40"/>
  <c r="H2" i="40"/>
  <c r="C2" i="40"/>
  <c r="A1" i="40"/>
  <c r="AN69" i="39"/>
  <c r="S62" i="39"/>
  <c r="S61" i="39"/>
  <c r="AD60" i="39"/>
  <c r="AN60" i="39" s="1"/>
  <c r="S60" i="39"/>
  <c r="AN59" i="39"/>
  <c r="J59" i="39" s="1"/>
  <c r="S59" i="39" s="1"/>
  <c r="N56" i="39"/>
  <c r="L56" i="39"/>
  <c r="AN55" i="39"/>
  <c r="J55" i="39" s="1"/>
  <c r="S55" i="39" s="1"/>
  <c r="AO55" i="39" s="1"/>
  <c r="K55" i="39"/>
  <c r="H55" i="39"/>
  <c r="F55" i="39"/>
  <c r="D55" i="39"/>
  <c r="B55" i="39"/>
  <c r="AN54" i="39"/>
  <c r="J54" i="39" s="1"/>
  <c r="S54" i="39" s="1"/>
  <c r="AO54" i="39" s="1"/>
  <c r="K54" i="39"/>
  <c r="H54" i="39"/>
  <c r="F54" i="39"/>
  <c r="D54" i="39"/>
  <c r="B54" i="39"/>
  <c r="AN53" i="39"/>
  <c r="J53" i="39" s="1"/>
  <c r="S53" i="39" s="1"/>
  <c r="AO53" i="39" s="1"/>
  <c r="K53" i="39"/>
  <c r="H53" i="39"/>
  <c r="F53" i="39"/>
  <c r="D53" i="39"/>
  <c r="B53" i="39"/>
  <c r="AN52" i="39"/>
  <c r="J52" i="39" s="1"/>
  <c r="S52" i="39" s="1"/>
  <c r="AO52" i="39" s="1"/>
  <c r="K52" i="39"/>
  <c r="H52" i="39"/>
  <c r="F52" i="39"/>
  <c r="D52" i="39"/>
  <c r="B52" i="39"/>
  <c r="AN51" i="39"/>
  <c r="K51" i="39"/>
  <c r="J51" i="39"/>
  <c r="S51" i="39" s="1"/>
  <c r="AO51" i="39" s="1"/>
  <c r="H51" i="39"/>
  <c r="F51" i="39"/>
  <c r="D51" i="39"/>
  <c r="B51" i="39"/>
  <c r="AN50" i="39"/>
  <c r="J50" i="39" s="1"/>
  <c r="S50" i="39" s="1"/>
  <c r="AO50" i="39" s="1"/>
  <c r="K50" i="39"/>
  <c r="H50" i="39"/>
  <c r="F50" i="39"/>
  <c r="D50" i="39"/>
  <c r="B50" i="39"/>
  <c r="AN49" i="39"/>
  <c r="J49" i="39" s="1"/>
  <c r="S49" i="39" s="1"/>
  <c r="AO49" i="39" s="1"/>
  <c r="K49" i="39"/>
  <c r="H49" i="39"/>
  <c r="F49" i="39"/>
  <c r="D49" i="39"/>
  <c r="B49" i="39"/>
  <c r="AN48" i="39"/>
  <c r="J48" i="39" s="1"/>
  <c r="S48" i="39" s="1"/>
  <c r="K48" i="39"/>
  <c r="H48" i="39"/>
  <c r="F48" i="39"/>
  <c r="D48" i="39"/>
  <c r="B48" i="39"/>
  <c r="AN44" i="39"/>
  <c r="J44" i="39" s="1"/>
  <c r="S44" i="39" s="1"/>
  <c r="AO44" i="39" s="1"/>
  <c r="K44" i="39"/>
  <c r="H44" i="39"/>
  <c r="F44" i="39"/>
  <c r="D44" i="39"/>
  <c r="B44" i="39"/>
  <c r="AN43" i="39"/>
  <c r="J43" i="39" s="1"/>
  <c r="S43" i="39" s="1"/>
  <c r="AO43" i="39" s="1"/>
  <c r="K43" i="39"/>
  <c r="H43" i="39"/>
  <c r="F43" i="39"/>
  <c r="D43" i="39"/>
  <c r="B43" i="39"/>
  <c r="AN42" i="39"/>
  <c r="J42" i="39" s="1"/>
  <c r="S42" i="39" s="1"/>
  <c r="AO42" i="39" s="1"/>
  <c r="K42" i="39"/>
  <c r="H42" i="39"/>
  <c r="F42" i="39"/>
  <c r="D42" i="39"/>
  <c r="B42" i="39"/>
  <c r="AN41" i="39"/>
  <c r="J41" i="39" s="1"/>
  <c r="S41" i="39" s="1"/>
  <c r="AO41" i="39" s="1"/>
  <c r="K41" i="39"/>
  <c r="H41" i="39"/>
  <c r="F41" i="39"/>
  <c r="D41" i="39"/>
  <c r="B41" i="39"/>
  <c r="AN40" i="39"/>
  <c r="J40" i="39" s="1"/>
  <c r="S40" i="39" s="1"/>
  <c r="AO40" i="39" s="1"/>
  <c r="K40" i="39"/>
  <c r="H40" i="39"/>
  <c r="F40" i="39"/>
  <c r="D40" i="39"/>
  <c r="B40" i="39"/>
  <c r="AN39" i="39"/>
  <c r="J39" i="39" s="1"/>
  <c r="S39" i="39" s="1"/>
  <c r="AO39" i="39" s="1"/>
  <c r="AH39" i="39"/>
  <c r="K39" i="39"/>
  <c r="H39" i="39"/>
  <c r="F39" i="39"/>
  <c r="D39" i="39"/>
  <c r="B39" i="39"/>
  <c r="AH38" i="39"/>
  <c r="AN38" i="39" s="1"/>
  <c r="J38" i="39" s="1"/>
  <c r="S38" i="39" s="1"/>
  <c r="AO38" i="39" s="1"/>
  <c r="K38" i="39"/>
  <c r="H38" i="39"/>
  <c r="F38" i="39"/>
  <c r="D38" i="39"/>
  <c r="B38" i="39"/>
  <c r="AH37" i="39"/>
  <c r="AN37" i="39" s="1"/>
  <c r="K37" i="39"/>
  <c r="H37" i="39"/>
  <c r="F37" i="39"/>
  <c r="D37" i="39"/>
  <c r="B37" i="39"/>
  <c r="AN33" i="39"/>
  <c r="J33" i="39" s="1"/>
  <c r="S33" i="39" s="1"/>
  <c r="AO33" i="39" s="1"/>
  <c r="K33" i="39"/>
  <c r="H33" i="39"/>
  <c r="F33" i="39"/>
  <c r="D33" i="39"/>
  <c r="B33" i="39"/>
  <c r="AN32" i="39"/>
  <c r="J32" i="39" s="1"/>
  <c r="S32" i="39" s="1"/>
  <c r="AO32" i="39" s="1"/>
  <c r="K32" i="39"/>
  <c r="H32" i="39"/>
  <c r="F32" i="39"/>
  <c r="D32" i="39"/>
  <c r="B32" i="39"/>
  <c r="AN31" i="39"/>
  <c r="J31" i="39" s="1"/>
  <c r="S31" i="39" s="1"/>
  <c r="AO31" i="39" s="1"/>
  <c r="AD31" i="39"/>
  <c r="K31" i="39"/>
  <c r="H31" i="39"/>
  <c r="F31" i="39"/>
  <c r="D31" i="39"/>
  <c r="B31" i="39"/>
  <c r="AN30" i="39"/>
  <c r="J30" i="39" s="1"/>
  <c r="S30" i="39" s="1"/>
  <c r="AO30" i="39" s="1"/>
  <c r="K30" i="39"/>
  <c r="H30" i="39"/>
  <c r="F30" i="39"/>
  <c r="D30" i="39"/>
  <c r="B30" i="39"/>
  <c r="AN29" i="39"/>
  <c r="J29" i="39" s="1"/>
  <c r="S29" i="39" s="1"/>
  <c r="AO29" i="39" s="1"/>
  <c r="K29" i="39"/>
  <c r="H29" i="39"/>
  <c r="F29" i="39"/>
  <c r="D29" i="39"/>
  <c r="B29" i="39"/>
  <c r="AN28" i="39"/>
  <c r="J28" i="39" s="1"/>
  <c r="S28" i="39" s="1"/>
  <c r="AO28" i="39" s="1"/>
  <c r="K28" i="39"/>
  <c r="H28" i="39"/>
  <c r="F28" i="39"/>
  <c r="D28" i="39"/>
  <c r="B28" i="39"/>
  <c r="AN27" i="39"/>
  <c r="J27" i="39" s="1"/>
  <c r="S27" i="39" s="1"/>
  <c r="AO27" i="39" s="1"/>
  <c r="K27" i="39"/>
  <c r="H27" i="39"/>
  <c r="F27" i="39"/>
  <c r="D27" i="39"/>
  <c r="B27" i="39"/>
  <c r="AN26" i="39"/>
  <c r="J26" i="39" s="1"/>
  <c r="S26" i="39" s="1"/>
  <c r="AO26" i="39" s="1"/>
  <c r="K26" i="39"/>
  <c r="H26" i="39"/>
  <c r="F26" i="39"/>
  <c r="D26" i="39"/>
  <c r="B26" i="39"/>
  <c r="AN25" i="39"/>
  <c r="J25" i="39" s="1"/>
  <c r="S25" i="39" s="1"/>
  <c r="AO25" i="39" s="1"/>
  <c r="K25" i="39"/>
  <c r="H25" i="39"/>
  <c r="F25" i="39"/>
  <c r="D25" i="39"/>
  <c r="B25" i="39"/>
  <c r="AN24" i="39"/>
  <c r="J24" i="39" s="1"/>
  <c r="S24" i="39" s="1"/>
  <c r="AO24" i="39" s="1"/>
  <c r="K24" i="39"/>
  <c r="H24" i="39"/>
  <c r="F24" i="39"/>
  <c r="D24" i="39"/>
  <c r="B24" i="39"/>
  <c r="AN23" i="39"/>
  <c r="J23" i="39" s="1"/>
  <c r="S23" i="39" s="1"/>
  <c r="AO23" i="39" s="1"/>
  <c r="K23" i="39"/>
  <c r="H23" i="39"/>
  <c r="F23" i="39"/>
  <c r="D23" i="39"/>
  <c r="B23" i="39"/>
  <c r="AN22" i="39"/>
  <c r="J22" i="39" s="1"/>
  <c r="S22" i="39" s="1"/>
  <c r="AO22" i="39" s="1"/>
  <c r="K22" i="39"/>
  <c r="H22" i="39"/>
  <c r="F22" i="39"/>
  <c r="D22" i="39"/>
  <c r="B22" i="39"/>
  <c r="AN21" i="39"/>
  <c r="J21" i="39" s="1"/>
  <c r="S21" i="39" s="1"/>
  <c r="AO21" i="39" s="1"/>
  <c r="K21" i="39"/>
  <c r="H21" i="39"/>
  <c r="F21" i="39"/>
  <c r="D21" i="39"/>
  <c r="B21" i="39"/>
  <c r="AN20" i="39"/>
  <c r="J20" i="39" s="1"/>
  <c r="S20" i="39" s="1"/>
  <c r="AO20" i="39" s="1"/>
  <c r="K20" i="39"/>
  <c r="H20" i="39"/>
  <c r="F20" i="39"/>
  <c r="D20" i="39"/>
  <c r="B20" i="39"/>
  <c r="AN19" i="39"/>
  <c r="J19" i="39" s="1"/>
  <c r="S19" i="39" s="1"/>
  <c r="K19" i="39"/>
  <c r="H19" i="39"/>
  <c r="F19" i="39"/>
  <c r="D19" i="39"/>
  <c r="B19" i="39"/>
  <c r="AM15" i="39"/>
  <c r="P15" i="39" s="1"/>
  <c r="R15" i="39" s="1"/>
  <c r="AI15" i="39"/>
  <c r="AJ15" i="39" s="1"/>
  <c r="AF15" i="39" s="1"/>
  <c r="M15" i="39"/>
  <c r="L15" i="39"/>
  <c r="N15" i="39" s="1"/>
  <c r="K15" i="39"/>
  <c r="J15" i="39"/>
  <c r="I15" i="39"/>
  <c r="H15" i="39"/>
  <c r="G15" i="39"/>
  <c r="F15" i="39"/>
  <c r="E15" i="39"/>
  <c r="D15" i="39"/>
  <c r="C15" i="39"/>
  <c r="B15" i="39"/>
  <c r="AM14" i="39"/>
  <c r="AI14" i="39"/>
  <c r="AJ14" i="39" s="1"/>
  <c r="AF14" i="39" s="1"/>
  <c r="AN14" i="39" s="1"/>
  <c r="P14" i="39"/>
  <c r="R14" i="39" s="1"/>
  <c r="M14" i="39"/>
  <c r="L14" i="39"/>
  <c r="N14" i="39" s="1"/>
  <c r="K14" i="39"/>
  <c r="S14" i="39" s="1"/>
  <c r="J14" i="39"/>
  <c r="I14" i="39"/>
  <c r="H14" i="39"/>
  <c r="G14" i="39"/>
  <c r="F14" i="39"/>
  <c r="E14" i="39"/>
  <c r="D14" i="39"/>
  <c r="C14" i="39"/>
  <c r="B14" i="39"/>
  <c r="AM13" i="39"/>
  <c r="P13" i="39" s="1"/>
  <c r="R13" i="39" s="1"/>
  <c r="AI13" i="39"/>
  <c r="AJ13" i="39" s="1"/>
  <c r="AF13" i="39" s="1"/>
  <c r="AN13" i="39" s="1"/>
  <c r="N13" i="39"/>
  <c r="M13" i="39"/>
  <c r="L13" i="39"/>
  <c r="K13" i="39"/>
  <c r="J13" i="39"/>
  <c r="I13" i="39"/>
  <c r="H13" i="39"/>
  <c r="G13" i="39"/>
  <c r="F13" i="39"/>
  <c r="E13" i="39"/>
  <c r="D13" i="39"/>
  <c r="C13" i="39"/>
  <c r="B13" i="39"/>
  <c r="AM12" i="39"/>
  <c r="P12" i="39" s="1"/>
  <c r="R12" i="39" s="1"/>
  <c r="S12" i="39" s="1"/>
  <c r="AI12" i="39"/>
  <c r="AJ12" i="39" s="1"/>
  <c r="AF12" i="39" s="1"/>
  <c r="AN12" i="39" s="1"/>
  <c r="M12" i="39"/>
  <c r="N12" i="39" s="1"/>
  <c r="L12" i="39"/>
  <c r="K12" i="39"/>
  <c r="J12" i="39"/>
  <c r="I12" i="39"/>
  <c r="H12" i="39"/>
  <c r="G12" i="39"/>
  <c r="F12" i="39"/>
  <c r="E12" i="39"/>
  <c r="D12" i="39"/>
  <c r="C12" i="39"/>
  <c r="B12" i="39"/>
  <c r="AM11" i="39"/>
  <c r="P11" i="39" s="1"/>
  <c r="R11" i="39" s="1"/>
  <c r="AI11" i="39"/>
  <c r="AJ11" i="39" s="1"/>
  <c r="M11" i="39"/>
  <c r="L11" i="39"/>
  <c r="K11" i="39"/>
  <c r="J11" i="39"/>
  <c r="I11" i="39"/>
  <c r="H11" i="39"/>
  <c r="G11" i="39"/>
  <c r="F11" i="39"/>
  <c r="E11" i="39"/>
  <c r="D11" i="39"/>
  <c r="C11" i="39"/>
  <c r="B11" i="39"/>
  <c r="AG9" i="39"/>
  <c r="H7" i="39"/>
  <c r="C7" i="39"/>
  <c r="H6" i="39"/>
  <c r="C6" i="39"/>
  <c r="H5" i="39"/>
  <c r="C5" i="39"/>
  <c r="H4" i="39"/>
  <c r="C4" i="39"/>
  <c r="H3" i="39"/>
  <c r="C3" i="39"/>
  <c r="H2" i="39"/>
  <c r="C2" i="39"/>
  <c r="A1" i="39"/>
  <c r="AN29" i="3"/>
  <c r="AN30" i="3"/>
  <c r="AD31" i="3"/>
  <c r="AN31" i="3" s="1"/>
  <c r="AN32" i="3"/>
  <c r="AN26" i="3"/>
  <c r="AN25" i="3"/>
  <c r="AN27" i="3"/>
  <c r="AN28" i="3"/>
  <c r="AN23" i="3"/>
  <c r="AN24" i="3"/>
  <c r="AN21" i="3"/>
  <c r="AN65" i="121" l="1"/>
  <c r="AN17" i="121"/>
  <c r="AN54" i="121"/>
  <c r="AN43" i="121"/>
  <c r="AJ74" i="121"/>
  <c r="AK74" i="121" s="1"/>
  <c r="AN73" i="121"/>
  <c r="AN65" i="120"/>
  <c r="AN54" i="120"/>
  <c r="AN43" i="120"/>
  <c r="AN17" i="120"/>
  <c r="AJ74" i="120"/>
  <c r="AK74" i="120" s="1"/>
  <c r="AN73" i="120"/>
  <c r="AN65" i="118"/>
  <c r="AN17" i="118"/>
  <c r="AN43" i="118"/>
  <c r="AN54" i="118"/>
  <c r="AJ74" i="118"/>
  <c r="AK74" i="118" s="1"/>
  <c r="AN65" i="117"/>
  <c r="AN17" i="117"/>
  <c r="AN43" i="117"/>
  <c r="AN54" i="117"/>
  <c r="AJ74" i="117"/>
  <c r="AK74" i="117" s="1"/>
  <c r="AN73" i="117"/>
  <c r="AO72" i="113"/>
  <c r="AN74" i="113"/>
  <c r="AN73" i="113" s="1"/>
  <c r="AO70" i="112"/>
  <c r="AN72" i="112"/>
  <c r="AN72" i="111"/>
  <c r="AO70" i="111"/>
  <c r="AN63" i="110"/>
  <c r="AN41" i="110"/>
  <c r="AN17" i="110"/>
  <c r="AN52" i="110"/>
  <c r="AJ72" i="110"/>
  <c r="AK72" i="110" s="1"/>
  <c r="AN71" i="110"/>
  <c r="AN63" i="109"/>
  <c r="AN41" i="109"/>
  <c r="AN52" i="109"/>
  <c r="AN17" i="109"/>
  <c r="AJ72" i="109"/>
  <c r="AK72" i="109" s="1"/>
  <c r="AN71" i="109"/>
  <c r="AO70" i="108"/>
  <c r="AN72" i="108"/>
  <c r="AN63" i="107"/>
  <c r="AN41" i="107"/>
  <c r="AN52" i="107"/>
  <c r="AN17" i="107"/>
  <c r="AJ72" i="107"/>
  <c r="AK72" i="107" s="1"/>
  <c r="AO70" i="106"/>
  <c r="AN72" i="106"/>
  <c r="AO70" i="105"/>
  <c r="AN72" i="105"/>
  <c r="AN72" i="104"/>
  <c r="AO70" i="104"/>
  <c r="AN63" i="103"/>
  <c r="AN41" i="103"/>
  <c r="AN52" i="103"/>
  <c r="AN17" i="103"/>
  <c r="AJ72" i="103"/>
  <c r="AK72" i="103" s="1"/>
  <c r="AN71" i="103"/>
  <c r="AN72" i="102"/>
  <c r="AO70" i="102"/>
  <c r="AO67" i="101"/>
  <c r="AN70" i="101"/>
  <c r="AO67" i="100"/>
  <c r="AN70" i="100"/>
  <c r="AN72" i="99"/>
  <c r="AO70" i="99"/>
  <c r="AN72" i="98"/>
  <c r="AN71" i="98" s="1"/>
  <c r="AO70" i="98"/>
  <c r="AO67" i="97"/>
  <c r="AN70" i="97"/>
  <c r="AN72" i="96"/>
  <c r="AO70" i="96"/>
  <c r="AO67" i="95"/>
  <c r="AN70" i="95"/>
  <c r="AO70" i="94"/>
  <c r="AN72" i="94"/>
  <c r="AN71" i="94" s="1"/>
  <c r="AN70" i="93"/>
  <c r="AO67" i="93"/>
  <c r="AO67" i="92"/>
  <c r="AN70" i="92"/>
  <c r="AO67" i="91"/>
  <c r="AN70" i="91"/>
  <c r="AO67" i="90"/>
  <c r="AN70" i="90"/>
  <c r="AN70" i="89"/>
  <c r="AO67" i="89"/>
  <c r="AO70" i="88"/>
  <c r="AN72" i="88"/>
  <c r="AN70" i="87"/>
  <c r="AO67" i="87"/>
  <c r="AN70" i="86"/>
  <c r="AO67" i="86"/>
  <c r="AO67" i="85"/>
  <c r="AN70" i="85"/>
  <c r="AN70" i="84"/>
  <c r="AO67" i="84"/>
  <c r="S72" i="79"/>
  <c r="AN73" i="79" s="1"/>
  <c r="AQ73" i="79" s="1"/>
  <c r="AN72" i="83"/>
  <c r="AO70" i="83"/>
  <c r="S72" i="82"/>
  <c r="S72" i="81"/>
  <c r="S72" i="80"/>
  <c r="AN73" i="78"/>
  <c r="AQ73" i="78" s="1"/>
  <c r="M66" i="78"/>
  <c r="S72" i="75"/>
  <c r="AN73" i="75" s="1"/>
  <c r="AQ73" i="75" s="1"/>
  <c r="O16" i="74"/>
  <c r="AO62" i="73"/>
  <c r="AO62" i="72"/>
  <c r="O16" i="72"/>
  <c r="AO12" i="71"/>
  <c r="AO11" i="70"/>
  <c r="O16" i="70"/>
  <c r="O16" i="69"/>
  <c r="AN16" i="69"/>
  <c r="AO12" i="69"/>
  <c r="AO13" i="69"/>
  <c r="N14" i="67"/>
  <c r="O13" i="67"/>
  <c r="N11" i="67"/>
  <c r="S13" i="67"/>
  <c r="AO13" i="67" s="1"/>
  <c r="AN13" i="67"/>
  <c r="AN14" i="67"/>
  <c r="AO14" i="67" s="1"/>
  <c r="AJ16" i="68"/>
  <c r="AF11" i="68"/>
  <c r="AN11" i="68" s="1"/>
  <c r="S13" i="68"/>
  <c r="AN13" i="68"/>
  <c r="AN16" i="68" s="1"/>
  <c r="S14" i="68"/>
  <c r="AO14" i="68" s="1"/>
  <c r="AN62" i="68"/>
  <c r="O13" i="68"/>
  <c r="O15" i="68"/>
  <c r="N12" i="68"/>
  <c r="O12" i="68" s="1"/>
  <c r="O14" i="68"/>
  <c r="O12" i="66"/>
  <c r="O14" i="66"/>
  <c r="O15" i="66"/>
  <c r="N12" i="66"/>
  <c r="AN51" i="66"/>
  <c r="S11" i="66"/>
  <c r="S16" i="66" s="1"/>
  <c r="AN13" i="66"/>
  <c r="AO13" i="66" s="1"/>
  <c r="AN14" i="66"/>
  <c r="AN15" i="66"/>
  <c r="AO15" i="66" s="1"/>
  <c r="AO13" i="65"/>
  <c r="N14" i="65"/>
  <c r="S11" i="65"/>
  <c r="O15" i="65"/>
  <c r="O12" i="64"/>
  <c r="AO15" i="64"/>
  <c r="AN62" i="64"/>
  <c r="S11" i="64"/>
  <c r="S14" i="64"/>
  <c r="AO14" i="64" s="1"/>
  <c r="O11" i="64"/>
  <c r="S13" i="64"/>
  <c r="AO13" i="64" s="1"/>
  <c r="AN13" i="64"/>
  <c r="N14" i="64"/>
  <c r="O14" i="64" s="1"/>
  <c r="O13" i="63"/>
  <c r="O12" i="63"/>
  <c r="S15" i="63"/>
  <c r="S14" i="63"/>
  <c r="AO14" i="63" s="1"/>
  <c r="O15" i="63"/>
  <c r="AN51" i="62"/>
  <c r="S12" i="62"/>
  <c r="S15" i="62"/>
  <c r="AO15" i="62" s="1"/>
  <c r="N12" i="62"/>
  <c r="O12" i="62" s="1"/>
  <c r="AN12" i="62"/>
  <c r="N13" i="62"/>
  <c r="S14" i="62"/>
  <c r="AO14" i="62" s="1"/>
  <c r="J43" i="62"/>
  <c r="S43" i="62" s="1"/>
  <c r="AO43" i="62" s="1"/>
  <c r="O11" i="61"/>
  <c r="S11" i="61"/>
  <c r="N13" i="61"/>
  <c r="S14" i="61"/>
  <c r="AO14" i="61" s="1"/>
  <c r="AN12" i="61"/>
  <c r="S11" i="60"/>
  <c r="S16" i="60" s="1"/>
  <c r="O13" i="60"/>
  <c r="S15" i="60"/>
  <c r="S13" i="60"/>
  <c r="AN13" i="60"/>
  <c r="AO13" i="60" s="1"/>
  <c r="S14" i="60"/>
  <c r="AO14" i="60" s="1"/>
  <c r="AO15" i="59"/>
  <c r="O12" i="59"/>
  <c r="S14" i="59"/>
  <c r="AO14" i="59" s="1"/>
  <c r="AJ16" i="59"/>
  <c r="AD68" i="59" s="1"/>
  <c r="AN68" i="59" s="1"/>
  <c r="AO68" i="59" s="1"/>
  <c r="S12" i="59"/>
  <c r="AN12" i="59"/>
  <c r="N13" i="59"/>
  <c r="N14" i="59"/>
  <c r="O15" i="59"/>
  <c r="AO15" i="58"/>
  <c r="O12" i="58"/>
  <c r="O11" i="58"/>
  <c r="N14" i="58"/>
  <c r="O12" i="57"/>
  <c r="O14" i="57"/>
  <c r="S11" i="57"/>
  <c r="O15" i="57"/>
  <c r="AN62" i="57"/>
  <c r="O13" i="57"/>
  <c r="AN13" i="57"/>
  <c r="N14" i="57"/>
  <c r="N12" i="56"/>
  <c r="AN62" i="56"/>
  <c r="O13" i="56"/>
  <c r="O12" i="56"/>
  <c r="AN13" i="56"/>
  <c r="S14" i="56"/>
  <c r="AO14" i="56" s="1"/>
  <c r="AN51" i="55"/>
  <c r="S14" i="55"/>
  <c r="S12" i="55"/>
  <c r="J43" i="55"/>
  <c r="S43" i="55" s="1"/>
  <c r="S51" i="55" s="1"/>
  <c r="AO51" i="55" s="1"/>
  <c r="S14" i="54"/>
  <c r="N14" i="54"/>
  <c r="O14" i="54" s="1"/>
  <c r="AO14" i="54"/>
  <c r="O13" i="54"/>
  <c r="N11" i="54"/>
  <c r="N12" i="53"/>
  <c r="O13" i="53"/>
  <c r="S14" i="53"/>
  <c r="S13" i="53"/>
  <c r="AO13" i="53" s="1"/>
  <c r="S12" i="51"/>
  <c r="S14" i="51"/>
  <c r="N12" i="51"/>
  <c r="O13" i="51"/>
  <c r="O14" i="51"/>
  <c r="S15" i="50"/>
  <c r="AO15" i="50" s="1"/>
  <c r="N11" i="50"/>
  <c r="O11" i="50" s="1"/>
  <c r="N12" i="50"/>
  <c r="N15" i="50"/>
  <c r="O15" i="50" s="1"/>
  <c r="S13" i="50"/>
  <c r="AN62" i="50"/>
  <c r="S13" i="49"/>
  <c r="AO13" i="49" s="1"/>
  <c r="AN62" i="49"/>
  <c r="O14" i="49"/>
  <c r="O13" i="49"/>
  <c r="S14" i="49"/>
  <c r="AO14" i="49" s="1"/>
  <c r="S14" i="48"/>
  <c r="AO14" i="48" s="1"/>
  <c r="S11" i="48"/>
  <c r="AN13" i="48"/>
  <c r="N14" i="48"/>
  <c r="O14" i="48" s="1"/>
  <c r="N14" i="47"/>
  <c r="O14" i="47" s="1"/>
  <c r="AO14" i="47"/>
  <c r="O13" i="47"/>
  <c r="AO13" i="47"/>
  <c r="AN15" i="47"/>
  <c r="AN62" i="47"/>
  <c r="N15" i="46"/>
  <c r="O11" i="46"/>
  <c r="N12" i="45"/>
  <c r="S13" i="45"/>
  <c r="AN13" i="45"/>
  <c r="N14" i="45"/>
  <c r="AN15" i="45"/>
  <c r="AO15" i="45" s="1"/>
  <c r="S14" i="44"/>
  <c r="O14" i="44"/>
  <c r="S12" i="44"/>
  <c r="N13" i="44"/>
  <c r="S15" i="44"/>
  <c r="AO15" i="44" s="1"/>
  <c r="AO14" i="43"/>
  <c r="N12" i="43"/>
  <c r="O15" i="43"/>
  <c r="O14" i="43"/>
  <c r="AO15" i="43"/>
  <c r="AN12" i="43"/>
  <c r="N13" i="43"/>
  <c r="N15" i="41"/>
  <c r="AO13" i="41"/>
  <c r="O12" i="41"/>
  <c r="J48" i="41"/>
  <c r="S48" i="41" s="1"/>
  <c r="AO48" i="41" s="1"/>
  <c r="S12" i="41"/>
  <c r="AO12" i="41" s="1"/>
  <c r="O13" i="41"/>
  <c r="S15" i="41"/>
  <c r="AO15" i="41" s="1"/>
  <c r="AO12" i="40"/>
  <c r="O13" i="40"/>
  <c r="S15" i="40"/>
  <c r="AN15" i="40"/>
  <c r="AO15" i="40" s="1"/>
  <c r="O15" i="40"/>
  <c r="N11" i="40"/>
  <c r="N14" i="40"/>
  <c r="AO14" i="39"/>
  <c r="S13" i="39"/>
  <c r="AO13" i="39" s="1"/>
  <c r="O15" i="39"/>
  <c r="AN15" i="39"/>
  <c r="S72" i="77"/>
  <c r="AO16" i="77"/>
  <c r="AO16" i="76"/>
  <c r="S72" i="76"/>
  <c r="AO40" i="74"/>
  <c r="AN16" i="74"/>
  <c r="AO16" i="74" s="1"/>
  <c r="AO12" i="74"/>
  <c r="AD68" i="74"/>
  <c r="AN68" i="74" s="1"/>
  <c r="AO68" i="74" s="1"/>
  <c r="AF16" i="74"/>
  <c r="AO62" i="74"/>
  <c r="AO11" i="74"/>
  <c r="AO43" i="74"/>
  <c r="S51" i="74"/>
  <c r="AO51" i="74" s="1"/>
  <c r="AO11" i="73"/>
  <c r="O16" i="73"/>
  <c r="AO40" i="73"/>
  <c r="S16" i="73"/>
  <c r="AD68" i="73"/>
  <c r="AN68" i="73" s="1"/>
  <c r="AO68" i="73" s="1"/>
  <c r="AF16" i="73"/>
  <c r="AO43" i="73"/>
  <c r="S51" i="73"/>
  <c r="AO51" i="73" s="1"/>
  <c r="N12" i="47"/>
  <c r="N12" i="49"/>
  <c r="S72" i="72"/>
  <c r="AO16" i="72"/>
  <c r="AO11" i="72"/>
  <c r="AO51" i="72"/>
  <c r="AO40" i="72"/>
  <c r="AD68" i="72"/>
  <c r="AN68" i="72" s="1"/>
  <c r="AO68" i="72" s="1"/>
  <c r="AF16" i="72"/>
  <c r="AO62" i="71"/>
  <c r="O16" i="71"/>
  <c r="S72" i="71"/>
  <c r="AO16" i="71"/>
  <c r="AO43" i="71"/>
  <c r="S51" i="71"/>
  <c r="AO51" i="71" s="1"/>
  <c r="AD68" i="71"/>
  <c r="AN68" i="71" s="1"/>
  <c r="AO68" i="71" s="1"/>
  <c r="AF16" i="71"/>
  <c r="AO40" i="70"/>
  <c r="AO43" i="70"/>
  <c r="S51" i="70"/>
  <c r="AO51" i="70" s="1"/>
  <c r="S62" i="70"/>
  <c r="AO62" i="70" s="1"/>
  <c r="AO54" i="70"/>
  <c r="AO16" i="70"/>
  <c r="AD68" i="70"/>
  <c r="AN68" i="70" s="1"/>
  <c r="AO68" i="70" s="1"/>
  <c r="AF16" i="70"/>
  <c r="S62" i="69"/>
  <c r="AO62" i="69" s="1"/>
  <c r="AO54" i="69"/>
  <c r="AO40" i="69"/>
  <c r="S16" i="69"/>
  <c r="AO43" i="69"/>
  <c r="S51" i="69"/>
  <c r="AO51" i="69" s="1"/>
  <c r="AO11" i="69"/>
  <c r="S11" i="68"/>
  <c r="AD68" i="68"/>
  <c r="AN68" i="68" s="1"/>
  <c r="AO68" i="68" s="1"/>
  <c r="AF16" i="68"/>
  <c r="AN51" i="68"/>
  <c r="J43" i="68"/>
  <c r="S43" i="68" s="1"/>
  <c r="O16" i="68"/>
  <c r="S16" i="68"/>
  <c r="AO11" i="68"/>
  <c r="AO19" i="68"/>
  <c r="S40" i="68"/>
  <c r="AO65" i="68"/>
  <c r="S70" i="68"/>
  <c r="AO15" i="68"/>
  <c r="AN40" i="68"/>
  <c r="J54" i="68"/>
  <c r="S54" i="68" s="1"/>
  <c r="O12" i="67"/>
  <c r="N12" i="67"/>
  <c r="AF12" i="67"/>
  <c r="AN12" i="67" s="1"/>
  <c r="S16" i="67"/>
  <c r="AO19" i="67"/>
  <c r="S40" i="67"/>
  <c r="AN51" i="67"/>
  <c r="J43" i="67"/>
  <c r="S43" i="67" s="1"/>
  <c r="O11" i="67"/>
  <c r="AJ16" i="67"/>
  <c r="O14" i="67"/>
  <c r="O15" i="67"/>
  <c r="S62" i="67"/>
  <c r="AO54" i="67"/>
  <c r="AO11" i="67"/>
  <c r="AO15" i="67"/>
  <c r="AO65" i="67"/>
  <c r="S70" i="67"/>
  <c r="AN62" i="67"/>
  <c r="AN40" i="67"/>
  <c r="O12" i="65"/>
  <c r="S12" i="65"/>
  <c r="AO12" i="65" s="1"/>
  <c r="S12" i="66"/>
  <c r="AN12" i="66"/>
  <c r="S70" i="66"/>
  <c r="AO65" i="66"/>
  <c r="O11" i="66"/>
  <c r="AO12" i="66"/>
  <c r="J43" i="66"/>
  <c r="S43" i="66" s="1"/>
  <c r="AN62" i="66"/>
  <c r="AN11" i="66"/>
  <c r="AN16" i="66" s="1"/>
  <c r="AJ16" i="66"/>
  <c r="O13" i="66"/>
  <c r="AO14" i="66"/>
  <c r="AN40" i="66"/>
  <c r="S62" i="66"/>
  <c r="AO62" i="66" s="1"/>
  <c r="AO54" i="66"/>
  <c r="J19" i="66"/>
  <c r="S19" i="66" s="1"/>
  <c r="S16" i="65"/>
  <c r="AO43" i="65"/>
  <c r="S51" i="65"/>
  <c r="AN62" i="65"/>
  <c r="J19" i="65"/>
  <c r="S19" i="65" s="1"/>
  <c r="AN40" i="65"/>
  <c r="S70" i="65"/>
  <c r="S62" i="65"/>
  <c r="AO62" i="65" s="1"/>
  <c r="AO54" i="65"/>
  <c r="AN11" i="65"/>
  <c r="AJ16" i="65"/>
  <c r="N13" i="65"/>
  <c r="O13" i="65" s="1"/>
  <c r="O14" i="65"/>
  <c r="AN14" i="65"/>
  <c r="AO14" i="65" s="1"/>
  <c r="AN51" i="65"/>
  <c r="O15" i="64"/>
  <c r="AO65" i="64"/>
  <c r="S70" i="64"/>
  <c r="AO19" i="64"/>
  <c r="S40" i="64"/>
  <c r="J43" i="64"/>
  <c r="S43" i="64" s="1"/>
  <c r="AN51" i="64"/>
  <c r="AD68" i="64"/>
  <c r="AN68" i="64" s="1"/>
  <c r="AO68" i="64" s="1"/>
  <c r="AF16" i="64"/>
  <c r="S12" i="64"/>
  <c r="AO12" i="64" s="1"/>
  <c r="O13" i="64"/>
  <c r="AF11" i="64"/>
  <c r="AN11" i="64" s="1"/>
  <c r="AN16" i="64" s="1"/>
  <c r="AN40" i="64"/>
  <c r="J54" i="64"/>
  <c r="S54" i="64" s="1"/>
  <c r="S11" i="63"/>
  <c r="AO12" i="63"/>
  <c r="AJ16" i="63"/>
  <c r="O14" i="63"/>
  <c r="AO15" i="63"/>
  <c r="S62" i="63"/>
  <c r="AO54" i="63"/>
  <c r="AO65" i="63"/>
  <c r="S70" i="63"/>
  <c r="AN51" i="63"/>
  <c r="J43" i="63"/>
  <c r="S43" i="63" s="1"/>
  <c r="O11" i="63"/>
  <c r="O16" i="63" s="1"/>
  <c r="S13" i="63"/>
  <c r="AO13" i="63" s="1"/>
  <c r="AO19" i="63"/>
  <c r="S40" i="63"/>
  <c r="AN62" i="63"/>
  <c r="AF11" i="63"/>
  <c r="AN11" i="63" s="1"/>
  <c r="AN16" i="63" s="1"/>
  <c r="AN40" i="63"/>
  <c r="O11" i="62"/>
  <c r="AO12" i="49"/>
  <c r="O12" i="49"/>
  <c r="AO65" i="62"/>
  <c r="S70" i="62"/>
  <c r="AO12" i="62"/>
  <c r="AN62" i="62"/>
  <c r="AN11" i="62"/>
  <c r="AN16" i="62" s="1"/>
  <c r="AJ16" i="62"/>
  <c r="O13" i="62"/>
  <c r="O14" i="62"/>
  <c r="O15" i="62"/>
  <c r="S62" i="62"/>
  <c r="AO54" i="62"/>
  <c r="S40" i="62"/>
  <c r="AN40" i="62"/>
  <c r="S13" i="61"/>
  <c r="AN13" i="61"/>
  <c r="AO13" i="61" s="1"/>
  <c r="O13" i="61"/>
  <c r="AN11" i="61"/>
  <c r="AN51" i="61"/>
  <c r="J43" i="61"/>
  <c r="S43" i="61" s="1"/>
  <c r="S12" i="61"/>
  <c r="AO12" i="61" s="1"/>
  <c r="AO15" i="61"/>
  <c r="AJ16" i="61"/>
  <c r="O12" i="61"/>
  <c r="O14" i="61"/>
  <c r="AO65" i="61"/>
  <c r="S70" i="61"/>
  <c r="AO11" i="61"/>
  <c r="S40" i="61"/>
  <c r="AO19" i="61"/>
  <c r="AN40" i="61"/>
  <c r="J54" i="61"/>
  <c r="S54" i="61" s="1"/>
  <c r="S11" i="59"/>
  <c r="O11" i="60"/>
  <c r="S12" i="60"/>
  <c r="AO12" i="60" s="1"/>
  <c r="O15" i="60"/>
  <c r="AO19" i="60"/>
  <c r="S40" i="60"/>
  <c r="S70" i="60"/>
  <c r="AO65" i="60"/>
  <c r="AJ16" i="60"/>
  <c r="AF11" i="60"/>
  <c r="AN11" i="60" s="1"/>
  <c r="O12" i="60"/>
  <c r="O14" i="60"/>
  <c r="J43" i="60"/>
  <c r="S43" i="60" s="1"/>
  <c r="AN51" i="60"/>
  <c r="AO15" i="60"/>
  <c r="AN40" i="60"/>
  <c r="J54" i="60"/>
  <c r="S54" i="60" s="1"/>
  <c r="AF11" i="59"/>
  <c r="AO12" i="59"/>
  <c r="O11" i="59"/>
  <c r="S70" i="59"/>
  <c r="AO65" i="59"/>
  <c r="O14" i="59"/>
  <c r="AN51" i="59"/>
  <c r="S62" i="59"/>
  <c r="AO54" i="59"/>
  <c r="S13" i="59"/>
  <c r="AO13" i="59" s="1"/>
  <c r="AN62" i="59"/>
  <c r="AN11" i="59"/>
  <c r="AN16" i="59" s="1"/>
  <c r="O13" i="59"/>
  <c r="AN40" i="59"/>
  <c r="J43" i="59"/>
  <c r="S43" i="59" s="1"/>
  <c r="J19" i="59"/>
  <c r="S19" i="59" s="1"/>
  <c r="AN13" i="58"/>
  <c r="S13" i="58"/>
  <c r="AO13" i="58" s="1"/>
  <c r="S12" i="58"/>
  <c r="S11" i="58"/>
  <c r="AO11" i="58" s="1"/>
  <c r="AN11" i="58"/>
  <c r="AN16" i="58" s="1"/>
  <c r="S16" i="58"/>
  <c r="AO12" i="58"/>
  <c r="AJ16" i="58"/>
  <c r="O13" i="58"/>
  <c r="O16" i="58" s="1"/>
  <c r="O14" i="58"/>
  <c r="J19" i="58"/>
  <c r="S19" i="58" s="1"/>
  <c r="AN40" i="58"/>
  <c r="AO43" i="58"/>
  <c r="S51" i="58"/>
  <c r="AN62" i="58"/>
  <c r="S62" i="58"/>
  <c r="AO54" i="58"/>
  <c r="S70" i="58"/>
  <c r="AO14" i="58"/>
  <c r="AN51" i="58"/>
  <c r="AJ16" i="57"/>
  <c r="AO15" i="57"/>
  <c r="AO12" i="57"/>
  <c r="AO65" i="57"/>
  <c r="S70" i="57"/>
  <c r="AO14" i="57"/>
  <c r="AN51" i="57"/>
  <c r="J43" i="57"/>
  <c r="S43" i="57" s="1"/>
  <c r="O11" i="57"/>
  <c r="S13" i="57"/>
  <c r="AO13" i="57" s="1"/>
  <c r="S40" i="57"/>
  <c r="AO19" i="57"/>
  <c r="AF11" i="57"/>
  <c r="AN11" i="57" s="1"/>
  <c r="AN16" i="57" s="1"/>
  <c r="AN40" i="57"/>
  <c r="J54" i="57"/>
  <c r="S54" i="57" s="1"/>
  <c r="AN11" i="56"/>
  <c r="AN16" i="56" s="1"/>
  <c r="S40" i="56"/>
  <c r="AO19" i="56"/>
  <c r="S12" i="56"/>
  <c r="O11" i="56"/>
  <c r="O16" i="56" s="1"/>
  <c r="AJ16" i="56"/>
  <c r="O14" i="56"/>
  <c r="J43" i="56"/>
  <c r="S43" i="56" s="1"/>
  <c r="AN51" i="56"/>
  <c r="S70" i="56"/>
  <c r="AO65" i="56"/>
  <c r="AO11" i="56"/>
  <c r="S13" i="56"/>
  <c r="AO13" i="56" s="1"/>
  <c r="AO15" i="56"/>
  <c r="AN40" i="56"/>
  <c r="J54" i="56"/>
  <c r="S54" i="56" s="1"/>
  <c r="AN34" i="40"/>
  <c r="AN34" i="39"/>
  <c r="N11" i="55"/>
  <c r="N12" i="55"/>
  <c r="AN12" i="55"/>
  <c r="AO12" i="55" s="1"/>
  <c r="O12" i="55"/>
  <c r="O11" i="55"/>
  <c r="AN11" i="55"/>
  <c r="AO14" i="55"/>
  <c r="AN40" i="55"/>
  <c r="J20" i="55"/>
  <c r="S20" i="55" s="1"/>
  <c r="J54" i="55"/>
  <c r="S54" i="55" s="1"/>
  <c r="AN62" i="55"/>
  <c r="AN13" i="55"/>
  <c r="O15" i="55"/>
  <c r="AJ16" i="55"/>
  <c r="AO65" i="55"/>
  <c r="S70" i="55"/>
  <c r="S11" i="55"/>
  <c r="S11" i="54"/>
  <c r="S16" i="54" s="1"/>
  <c r="AF11" i="54"/>
  <c r="AN11" i="54" s="1"/>
  <c r="AJ16" i="54"/>
  <c r="O12" i="54"/>
  <c r="AN13" i="54"/>
  <c r="AO13" i="54" s="1"/>
  <c r="AN62" i="54"/>
  <c r="AN40" i="54"/>
  <c r="J20" i="54"/>
  <c r="S20" i="54" s="1"/>
  <c r="S62" i="54"/>
  <c r="AO62" i="54" s="1"/>
  <c r="AO54" i="54"/>
  <c r="S70" i="54"/>
  <c r="AO43" i="54"/>
  <c r="S51" i="54"/>
  <c r="O11" i="54"/>
  <c r="N15" i="54"/>
  <c r="O15" i="54" s="1"/>
  <c r="AN51" i="54"/>
  <c r="AN12" i="51"/>
  <c r="O12" i="51"/>
  <c r="AN12" i="53"/>
  <c r="AO12" i="53" s="1"/>
  <c r="AO14" i="53"/>
  <c r="AN51" i="53"/>
  <c r="J43" i="53"/>
  <c r="S43" i="53" s="1"/>
  <c r="O12" i="53"/>
  <c r="O14" i="53"/>
  <c r="AO19" i="53"/>
  <c r="S40" i="53"/>
  <c r="S70" i="53"/>
  <c r="AO65" i="53"/>
  <c r="O11" i="53"/>
  <c r="O15" i="53"/>
  <c r="S11" i="53"/>
  <c r="AF11" i="53"/>
  <c r="AN11" i="53" s="1"/>
  <c r="AN16" i="53" s="1"/>
  <c r="AJ16" i="53"/>
  <c r="AN40" i="53"/>
  <c r="J54" i="53"/>
  <c r="S54" i="53" s="1"/>
  <c r="N11" i="43"/>
  <c r="O11" i="43" s="1"/>
  <c r="N11" i="44"/>
  <c r="N11" i="47"/>
  <c r="O11" i="47" s="1"/>
  <c r="N11" i="49"/>
  <c r="N11" i="51"/>
  <c r="AJ16" i="51"/>
  <c r="AD68" i="51" s="1"/>
  <c r="AN68" i="51" s="1"/>
  <c r="AO68" i="51" s="1"/>
  <c r="AN16" i="51"/>
  <c r="AO13" i="51"/>
  <c r="O11" i="51"/>
  <c r="AN13" i="51"/>
  <c r="O15" i="51"/>
  <c r="AN40" i="51"/>
  <c r="J20" i="51"/>
  <c r="S20" i="51" s="1"/>
  <c r="AO20" i="51" s="1"/>
  <c r="J43" i="51"/>
  <c r="S43" i="51" s="1"/>
  <c r="AN51" i="51"/>
  <c r="AO65" i="51"/>
  <c r="S70" i="51"/>
  <c r="S11" i="51"/>
  <c r="S15" i="51"/>
  <c r="AO15" i="51" s="1"/>
  <c r="AO14" i="51"/>
  <c r="S62" i="51"/>
  <c r="AO54" i="51"/>
  <c r="AN62" i="51"/>
  <c r="AO13" i="50"/>
  <c r="AN12" i="50"/>
  <c r="S12" i="50"/>
  <c r="AJ16" i="50"/>
  <c r="AD68" i="50" s="1"/>
  <c r="AN68" i="50" s="1"/>
  <c r="AN14" i="50"/>
  <c r="AO14" i="50" s="1"/>
  <c r="AF16" i="50"/>
  <c r="AO65" i="50"/>
  <c r="S70" i="50"/>
  <c r="AO68" i="50"/>
  <c r="AN40" i="50"/>
  <c r="J19" i="50"/>
  <c r="S19" i="50" s="1"/>
  <c r="AN51" i="50"/>
  <c r="J43" i="50"/>
  <c r="S43" i="50" s="1"/>
  <c r="AF11" i="50"/>
  <c r="AN11" i="50" s="1"/>
  <c r="AN16" i="50" s="1"/>
  <c r="O12" i="50"/>
  <c r="O13" i="50"/>
  <c r="O14" i="50"/>
  <c r="J54" i="50"/>
  <c r="S54" i="50" s="1"/>
  <c r="S40" i="49"/>
  <c r="AO19" i="49"/>
  <c r="S70" i="49"/>
  <c r="AO65" i="49"/>
  <c r="O11" i="49"/>
  <c r="S16" i="49"/>
  <c r="AN40" i="49"/>
  <c r="J43" i="49"/>
  <c r="S43" i="49" s="1"/>
  <c r="AN51" i="49"/>
  <c r="AF11" i="49"/>
  <c r="AN11" i="49" s="1"/>
  <c r="AN16" i="49" s="1"/>
  <c r="AJ16" i="49"/>
  <c r="J54" i="49"/>
  <c r="S54" i="49" s="1"/>
  <c r="AN40" i="48"/>
  <c r="N12" i="48"/>
  <c r="O12" i="48" s="1"/>
  <c r="S12" i="47"/>
  <c r="AO12" i="47" s="1"/>
  <c r="AO13" i="48"/>
  <c r="S12" i="48"/>
  <c r="AN12" i="48"/>
  <c r="O11" i="48"/>
  <c r="AN51" i="48"/>
  <c r="J43" i="48"/>
  <c r="S43" i="48" s="1"/>
  <c r="AO65" i="48"/>
  <c r="S70" i="48"/>
  <c r="O13" i="48"/>
  <c r="AO19" i="48"/>
  <c r="S40" i="48"/>
  <c r="S16" i="48"/>
  <c r="AF11" i="48"/>
  <c r="AN11" i="48" s="1"/>
  <c r="AJ16" i="48"/>
  <c r="O15" i="48"/>
  <c r="AO15" i="48"/>
  <c r="J54" i="48"/>
  <c r="S54" i="48" s="1"/>
  <c r="AN51" i="47"/>
  <c r="J43" i="47"/>
  <c r="S43" i="47" s="1"/>
  <c r="AO65" i="47"/>
  <c r="S70" i="47"/>
  <c r="O12" i="47"/>
  <c r="S15" i="47"/>
  <c r="AO15" i="47" s="1"/>
  <c r="AN40" i="47"/>
  <c r="O15" i="47"/>
  <c r="S11" i="47"/>
  <c r="AF11" i="47"/>
  <c r="AN11" i="47" s="1"/>
  <c r="AN16" i="47" s="1"/>
  <c r="AJ16" i="47"/>
  <c r="AO19" i="47"/>
  <c r="S40" i="47"/>
  <c r="J54" i="47"/>
  <c r="S54" i="47" s="1"/>
  <c r="O12" i="46"/>
  <c r="S15" i="46"/>
  <c r="AO15" i="46" s="1"/>
  <c r="S14" i="46"/>
  <c r="AO14" i="46" s="1"/>
  <c r="S13" i="46"/>
  <c r="AO13" i="46" s="1"/>
  <c r="N14" i="46"/>
  <c r="AN51" i="46"/>
  <c r="S12" i="46"/>
  <c r="S70" i="46"/>
  <c r="AO65" i="46"/>
  <c r="S40" i="46"/>
  <c r="AF11" i="46"/>
  <c r="AN11" i="46" s="1"/>
  <c r="AN16" i="46" s="1"/>
  <c r="AJ16" i="46"/>
  <c r="O13" i="46"/>
  <c r="O14" i="46"/>
  <c r="O15" i="46"/>
  <c r="J43" i="46"/>
  <c r="S43" i="46" s="1"/>
  <c r="AN62" i="46"/>
  <c r="S62" i="46"/>
  <c r="AO54" i="46"/>
  <c r="AN40" i="46"/>
  <c r="N12" i="44"/>
  <c r="O12" i="44" s="1"/>
  <c r="O11" i="44"/>
  <c r="O12" i="45"/>
  <c r="S11" i="45"/>
  <c r="AO11" i="45" s="1"/>
  <c r="J42" i="45"/>
  <c r="S42" i="45" s="1"/>
  <c r="AN50" i="45"/>
  <c r="O11" i="45"/>
  <c r="AO12" i="45"/>
  <c r="O14" i="45"/>
  <c r="AO64" i="45"/>
  <c r="S69" i="45"/>
  <c r="AJ16" i="45"/>
  <c r="AF11" i="45"/>
  <c r="AN11" i="45" s="1"/>
  <c r="O13" i="45"/>
  <c r="AO14" i="45"/>
  <c r="O15" i="45"/>
  <c r="AO19" i="45"/>
  <c r="S39" i="45"/>
  <c r="S16" i="45"/>
  <c r="S61" i="45"/>
  <c r="AO53" i="45"/>
  <c r="AN61" i="45"/>
  <c r="AN39" i="45"/>
  <c r="AO12" i="44"/>
  <c r="S11" i="44"/>
  <c r="S16" i="44" s="1"/>
  <c r="AJ16" i="44"/>
  <c r="AF11" i="44"/>
  <c r="AN11" i="44" s="1"/>
  <c r="AN16" i="44" s="1"/>
  <c r="AN39" i="44"/>
  <c r="AO64" i="44"/>
  <c r="S69" i="44"/>
  <c r="AN50" i="44"/>
  <c r="J42" i="44"/>
  <c r="S42" i="44" s="1"/>
  <c r="O13" i="44"/>
  <c r="AO13" i="44"/>
  <c r="AO14" i="44"/>
  <c r="O15" i="44"/>
  <c r="S61" i="44"/>
  <c r="AO53" i="44"/>
  <c r="S39" i="44"/>
  <c r="AN61" i="44"/>
  <c r="AJ16" i="43"/>
  <c r="AD67" i="43" s="1"/>
  <c r="AN67" i="43" s="1"/>
  <c r="AO67" i="43" s="1"/>
  <c r="O12" i="43"/>
  <c r="S13" i="43"/>
  <c r="AO13" i="43" s="1"/>
  <c r="AO19" i="43"/>
  <c r="S39" i="43"/>
  <c r="S61" i="43"/>
  <c r="AO53" i="43"/>
  <c r="AO64" i="43"/>
  <c r="S69" i="43"/>
  <c r="S12" i="43"/>
  <c r="O13" i="43"/>
  <c r="AN50" i="43"/>
  <c r="J42" i="43"/>
  <c r="S42" i="43" s="1"/>
  <c r="AN61" i="43"/>
  <c r="AF11" i="43"/>
  <c r="AN11" i="43" s="1"/>
  <c r="AN16" i="43" s="1"/>
  <c r="AN39" i="43"/>
  <c r="S14" i="42"/>
  <c r="AN14" i="42"/>
  <c r="AO14" i="42" s="1"/>
  <c r="N15" i="42"/>
  <c r="N11" i="42"/>
  <c r="O11" i="42" s="1"/>
  <c r="S15" i="42"/>
  <c r="AN15" i="42"/>
  <c r="N13" i="42"/>
  <c r="O13" i="42" s="1"/>
  <c r="N14" i="42"/>
  <c r="O14" i="42" s="1"/>
  <c r="AN61" i="42"/>
  <c r="AN39" i="42"/>
  <c r="AN13" i="42"/>
  <c r="S13" i="42"/>
  <c r="S12" i="42"/>
  <c r="AO12" i="42" s="1"/>
  <c r="N12" i="42"/>
  <c r="O12" i="42" s="1"/>
  <c r="S11" i="42"/>
  <c r="S39" i="42"/>
  <c r="AO19" i="42"/>
  <c r="O15" i="42"/>
  <c r="AN50" i="42"/>
  <c r="J42" i="42"/>
  <c r="S42" i="42" s="1"/>
  <c r="S69" i="42"/>
  <c r="AO64" i="42"/>
  <c r="AF11" i="42"/>
  <c r="AN11" i="42" s="1"/>
  <c r="AJ16" i="42"/>
  <c r="J53" i="42"/>
  <c r="S53" i="42" s="1"/>
  <c r="AO11" i="41"/>
  <c r="AO20" i="41"/>
  <c r="S34" i="41"/>
  <c r="AN45" i="41"/>
  <c r="J37" i="41"/>
  <c r="S37" i="41" s="1"/>
  <c r="AN16" i="41"/>
  <c r="AJ16" i="41"/>
  <c r="AN34" i="41"/>
  <c r="S14" i="41"/>
  <c r="AO14" i="41" s="1"/>
  <c r="O15" i="41"/>
  <c r="O11" i="41"/>
  <c r="O16" i="41" s="1"/>
  <c r="N14" i="41"/>
  <c r="O14" i="41" s="1"/>
  <c r="S64" i="41"/>
  <c r="AO59" i="40"/>
  <c r="S64" i="40"/>
  <c r="S11" i="40"/>
  <c r="S56" i="40"/>
  <c r="AO48" i="40"/>
  <c r="AF11" i="40"/>
  <c r="AN11" i="40" s="1"/>
  <c r="AN16" i="40" s="1"/>
  <c r="AJ16" i="40"/>
  <c r="S14" i="40"/>
  <c r="AO14" i="40" s="1"/>
  <c r="O11" i="40"/>
  <c r="O14" i="40"/>
  <c r="S34" i="40"/>
  <c r="AO19" i="40"/>
  <c r="AN45" i="40"/>
  <c r="J37" i="40"/>
  <c r="S37" i="40" s="1"/>
  <c r="O12" i="40"/>
  <c r="AO13" i="40"/>
  <c r="AN56" i="40"/>
  <c r="N11" i="39"/>
  <c r="O11" i="39" s="1"/>
  <c r="O13" i="39"/>
  <c r="J37" i="39"/>
  <c r="S37" i="39" s="1"/>
  <c r="AN45" i="39"/>
  <c r="AO59" i="39"/>
  <c r="S64" i="39"/>
  <c r="O12" i="39"/>
  <c r="O14" i="39"/>
  <c r="S34" i="39"/>
  <c r="AO19" i="39"/>
  <c r="S11" i="39"/>
  <c r="AF11" i="39"/>
  <c r="AN11" i="39" s="1"/>
  <c r="AJ16" i="39"/>
  <c r="AO12" i="39"/>
  <c r="S15" i="39"/>
  <c r="AO15" i="39" s="1"/>
  <c r="S56" i="39"/>
  <c r="AO56" i="39" s="1"/>
  <c r="AO48" i="39"/>
  <c r="AN56" i="39"/>
  <c r="AN17" i="113" l="1"/>
  <c r="AN43" i="113"/>
  <c r="AN65" i="113"/>
  <c r="AN54" i="113"/>
  <c r="AJ74" i="113"/>
  <c r="AK74" i="113" s="1"/>
  <c r="AN17" i="112"/>
  <c r="AN63" i="112"/>
  <c r="AN52" i="112"/>
  <c r="AN41" i="112"/>
  <c r="AJ72" i="112"/>
  <c r="AK72" i="112" s="1"/>
  <c r="AN71" i="112"/>
  <c r="AN63" i="111"/>
  <c r="AN52" i="111"/>
  <c r="AN41" i="111"/>
  <c r="AN17" i="111"/>
  <c r="AJ72" i="111"/>
  <c r="AK72" i="111" s="1"/>
  <c r="AN71" i="111"/>
  <c r="AN63" i="108"/>
  <c r="AN52" i="108"/>
  <c r="AN41" i="108"/>
  <c r="AN17" i="108"/>
  <c r="AJ72" i="108"/>
  <c r="AK72" i="108" s="1"/>
  <c r="AN71" i="108"/>
  <c r="AN63" i="106"/>
  <c r="AN17" i="106"/>
  <c r="AN41" i="106"/>
  <c r="AN52" i="106"/>
  <c r="AJ72" i="106"/>
  <c r="AK72" i="106" s="1"/>
  <c r="AN71" i="106"/>
  <c r="AN63" i="105"/>
  <c r="AN52" i="105"/>
  <c r="AN41" i="105"/>
  <c r="AN17" i="105"/>
  <c r="AJ72" i="105"/>
  <c r="AK72" i="105" s="1"/>
  <c r="AN71" i="105"/>
  <c r="AN63" i="104"/>
  <c r="AN52" i="104"/>
  <c r="AN41" i="104"/>
  <c r="AN17" i="104"/>
  <c r="AJ72" i="104"/>
  <c r="AK72" i="104" s="1"/>
  <c r="AN71" i="104"/>
  <c r="AN63" i="102"/>
  <c r="AN52" i="102"/>
  <c r="AN17" i="102"/>
  <c r="AN41" i="102"/>
  <c r="AJ72" i="102"/>
  <c r="AK72" i="102" s="1"/>
  <c r="AN71" i="102"/>
  <c r="AN72" i="101"/>
  <c r="AO70" i="101"/>
  <c r="AN72" i="100"/>
  <c r="AO70" i="100"/>
  <c r="AN17" i="99"/>
  <c r="AN63" i="99"/>
  <c r="AN41" i="99"/>
  <c r="AN52" i="99"/>
  <c r="AJ72" i="99"/>
  <c r="AK72" i="99" s="1"/>
  <c r="AN71" i="99"/>
  <c r="AN63" i="98"/>
  <c r="AN17" i="98"/>
  <c r="AN52" i="98"/>
  <c r="AN41" i="98"/>
  <c r="AJ72" i="98"/>
  <c r="AK72" i="98" s="1"/>
  <c r="AN72" i="97"/>
  <c r="AO70" i="97"/>
  <c r="AN63" i="96"/>
  <c r="AN52" i="96"/>
  <c r="AN41" i="96"/>
  <c r="AN17" i="96"/>
  <c r="AJ72" i="96"/>
  <c r="AK72" i="96" s="1"/>
  <c r="AN71" i="96"/>
  <c r="AO70" i="95"/>
  <c r="AN72" i="95"/>
  <c r="AN71" i="95" s="1"/>
  <c r="AN63" i="94"/>
  <c r="AN17" i="94"/>
  <c r="AN41" i="94"/>
  <c r="AN52" i="94"/>
  <c r="AJ72" i="94"/>
  <c r="AK72" i="94" s="1"/>
  <c r="AN72" i="93"/>
  <c r="AO70" i="93"/>
  <c r="AN72" i="92"/>
  <c r="AO70" i="92"/>
  <c r="AN72" i="91"/>
  <c r="AO70" i="91"/>
  <c r="AN72" i="90"/>
  <c r="AO70" i="90"/>
  <c r="AN72" i="89"/>
  <c r="AO70" i="89"/>
  <c r="AN63" i="88"/>
  <c r="AN41" i="88"/>
  <c r="AN52" i="88"/>
  <c r="AN17" i="88"/>
  <c r="AJ72" i="88"/>
  <c r="AK72" i="88" s="1"/>
  <c r="AN71" i="88"/>
  <c r="AN72" i="87"/>
  <c r="AO70" i="87"/>
  <c r="AO70" i="86"/>
  <c r="AN72" i="86"/>
  <c r="AN71" i="86" s="1"/>
  <c r="AO70" i="85"/>
  <c r="AN72" i="85"/>
  <c r="AN72" i="84"/>
  <c r="AO70" i="84"/>
  <c r="M66" i="79"/>
  <c r="AN41" i="83"/>
  <c r="AN52" i="83"/>
  <c r="AN17" i="83"/>
  <c r="AN63" i="83"/>
  <c r="AJ72" i="83"/>
  <c r="AK72" i="83" s="1"/>
  <c r="AN71" i="83"/>
  <c r="AN73" i="82"/>
  <c r="AQ73" i="82" s="1"/>
  <c r="M66" i="82"/>
  <c r="M66" i="81"/>
  <c r="AN73" i="81"/>
  <c r="AQ73" i="81" s="1"/>
  <c r="AN73" i="80"/>
  <c r="AQ73" i="80" s="1"/>
  <c r="M66" i="80"/>
  <c r="M66" i="75"/>
  <c r="AO39" i="44"/>
  <c r="AO34" i="40"/>
  <c r="AN77" i="79"/>
  <c r="AN69" i="79"/>
  <c r="AO69" i="79" s="1"/>
  <c r="AN67" i="79"/>
  <c r="AN77" i="78"/>
  <c r="AN69" i="78"/>
  <c r="AO69" i="78" s="1"/>
  <c r="AN67" i="78"/>
  <c r="AO40" i="67"/>
  <c r="AO13" i="68"/>
  <c r="O16" i="66"/>
  <c r="O16" i="64"/>
  <c r="S51" i="62"/>
  <c r="AO51" i="62" s="1"/>
  <c r="S16" i="62"/>
  <c r="S72" i="62" s="1"/>
  <c r="AO62" i="62"/>
  <c r="S16" i="61"/>
  <c r="AN16" i="60"/>
  <c r="S16" i="59"/>
  <c r="AO16" i="59" s="1"/>
  <c r="O16" i="59"/>
  <c r="AF16" i="59"/>
  <c r="O16" i="57"/>
  <c r="AO43" i="55"/>
  <c r="AO11" i="54"/>
  <c r="AO51" i="54"/>
  <c r="AN16" i="54"/>
  <c r="AO12" i="51"/>
  <c r="AO62" i="51"/>
  <c r="AO13" i="45"/>
  <c r="AN16" i="45"/>
  <c r="AO12" i="43"/>
  <c r="S56" i="41"/>
  <c r="AO56" i="41" s="1"/>
  <c r="O16" i="40"/>
  <c r="AO34" i="39"/>
  <c r="AN16" i="39"/>
  <c r="S72" i="74"/>
  <c r="AN73" i="74" s="1"/>
  <c r="AQ73" i="74" s="1"/>
  <c r="M66" i="77"/>
  <c r="AN73" i="77"/>
  <c r="AQ73" i="77" s="1"/>
  <c r="M66" i="76"/>
  <c r="AN73" i="76"/>
  <c r="AQ73" i="76" s="1"/>
  <c r="AN77" i="75"/>
  <c r="AN69" i="75"/>
  <c r="AO69" i="75" s="1"/>
  <c r="AN67" i="75"/>
  <c r="S72" i="73"/>
  <c r="AO16" i="73"/>
  <c r="M66" i="72"/>
  <c r="AN73" i="72"/>
  <c r="M66" i="71"/>
  <c r="AN73" i="71"/>
  <c r="S72" i="70"/>
  <c r="S72" i="69"/>
  <c r="AO16" i="69"/>
  <c r="AO43" i="68"/>
  <c r="S51" i="68"/>
  <c r="AO51" i="68" s="1"/>
  <c r="S72" i="68"/>
  <c r="AO16" i="68"/>
  <c r="S62" i="68"/>
  <c r="AO62" i="68" s="1"/>
  <c r="AO54" i="68"/>
  <c r="AO40" i="68"/>
  <c r="AN16" i="67"/>
  <c r="AO12" i="67"/>
  <c r="AD68" i="67"/>
  <c r="AN68" i="67" s="1"/>
  <c r="AO68" i="67" s="1"/>
  <c r="AF16" i="67"/>
  <c r="AO16" i="67"/>
  <c r="AO43" i="67"/>
  <c r="S51" i="67"/>
  <c r="AO51" i="67" s="1"/>
  <c r="AO62" i="67"/>
  <c r="O16" i="67"/>
  <c r="O16" i="65"/>
  <c r="AO11" i="66"/>
  <c r="AD68" i="66"/>
  <c r="AN68" i="66" s="1"/>
  <c r="AO68" i="66" s="1"/>
  <c r="AF16" i="66"/>
  <c r="AO19" i="66"/>
  <c r="S40" i="66"/>
  <c r="AO40" i="66" s="1"/>
  <c r="AO43" i="66"/>
  <c r="S51" i="66"/>
  <c r="AO51" i="66" s="1"/>
  <c r="S72" i="66"/>
  <c r="AO16" i="66"/>
  <c r="AN16" i="65"/>
  <c r="AO16" i="65" s="1"/>
  <c r="AD68" i="65"/>
  <c r="AN68" i="65" s="1"/>
  <c r="AO68" i="65" s="1"/>
  <c r="AF16" i="65"/>
  <c r="AO19" i="65"/>
  <c r="S40" i="65"/>
  <c r="AO40" i="65" s="1"/>
  <c r="AO51" i="65"/>
  <c r="AO11" i="65"/>
  <c r="AO43" i="64"/>
  <c r="S51" i="64"/>
  <c r="AO51" i="64" s="1"/>
  <c r="S62" i="64"/>
  <c r="AO62" i="64" s="1"/>
  <c r="AO54" i="64"/>
  <c r="AO40" i="64"/>
  <c r="S16" i="64"/>
  <c r="AO11" i="64"/>
  <c r="AO11" i="63"/>
  <c r="AO40" i="63"/>
  <c r="AO43" i="63"/>
  <c r="S51" i="63"/>
  <c r="AO51" i="63" s="1"/>
  <c r="S16" i="63"/>
  <c r="AD68" i="63"/>
  <c r="AN68" i="63" s="1"/>
  <c r="AO68" i="63" s="1"/>
  <c r="AF16" i="63"/>
  <c r="AO62" i="63"/>
  <c r="O16" i="62"/>
  <c r="AF16" i="51"/>
  <c r="O16" i="49"/>
  <c r="AO11" i="62"/>
  <c r="AO40" i="62"/>
  <c r="AO16" i="62"/>
  <c r="AD68" i="62"/>
  <c r="AN68" i="62" s="1"/>
  <c r="AO68" i="62" s="1"/>
  <c r="AF16" i="62"/>
  <c r="O16" i="61"/>
  <c r="AN16" i="61"/>
  <c r="AO43" i="61"/>
  <c r="S51" i="61"/>
  <c r="AO51" i="61" s="1"/>
  <c r="AO40" i="61"/>
  <c r="AO16" i="61"/>
  <c r="AD68" i="61"/>
  <c r="AN68" i="61" s="1"/>
  <c r="AO68" i="61" s="1"/>
  <c r="AF16" i="61"/>
  <c r="S62" i="61"/>
  <c r="AO62" i="61" s="1"/>
  <c r="AO54" i="61"/>
  <c r="O16" i="60"/>
  <c r="AO43" i="60"/>
  <c r="S51" i="60"/>
  <c r="AO51" i="60" s="1"/>
  <c r="AD68" i="60"/>
  <c r="AN68" i="60" s="1"/>
  <c r="AO68" i="60" s="1"/>
  <c r="AF16" i="60"/>
  <c r="S62" i="60"/>
  <c r="AO62" i="60" s="1"/>
  <c r="AO54" i="60"/>
  <c r="AO16" i="60"/>
  <c r="AO11" i="60"/>
  <c r="AO40" i="60"/>
  <c r="AO62" i="59"/>
  <c r="AO19" i="59"/>
  <c r="S40" i="59"/>
  <c r="AO40" i="59" s="1"/>
  <c r="AO11" i="59"/>
  <c r="AO43" i="59"/>
  <c r="S51" i="59"/>
  <c r="AO51" i="59" s="1"/>
  <c r="AO40" i="57"/>
  <c r="AO62" i="58"/>
  <c r="AD68" i="58"/>
  <c r="AN68" i="58" s="1"/>
  <c r="AO68" i="58" s="1"/>
  <c r="AF16" i="58"/>
  <c r="AO16" i="58"/>
  <c r="AO19" i="58"/>
  <c r="S40" i="58"/>
  <c r="AO40" i="58" s="1"/>
  <c r="AO51" i="58"/>
  <c r="AO11" i="57"/>
  <c r="S62" i="57"/>
  <c r="AO62" i="57" s="1"/>
  <c r="AO54" i="57"/>
  <c r="AO43" i="57"/>
  <c r="S51" i="57"/>
  <c r="AO51" i="57" s="1"/>
  <c r="S16" i="57"/>
  <c r="AD68" i="57"/>
  <c r="AN68" i="57" s="1"/>
  <c r="AO68" i="57" s="1"/>
  <c r="AF16" i="57"/>
  <c r="AO43" i="56"/>
  <c r="S51" i="56"/>
  <c r="AO51" i="56" s="1"/>
  <c r="S62" i="56"/>
  <c r="AO62" i="56" s="1"/>
  <c r="AO54" i="56"/>
  <c r="AO12" i="56"/>
  <c r="S16" i="56"/>
  <c r="AD68" i="56"/>
  <c r="AN68" i="56" s="1"/>
  <c r="AO68" i="56" s="1"/>
  <c r="AF16" i="56"/>
  <c r="AO40" i="56"/>
  <c r="AO40" i="53"/>
  <c r="S40" i="51"/>
  <c r="AO40" i="51" s="1"/>
  <c r="AO40" i="48"/>
  <c r="AN16" i="55"/>
  <c r="AO13" i="55"/>
  <c r="O16" i="55"/>
  <c r="AD68" i="55"/>
  <c r="AN68" i="55" s="1"/>
  <c r="AO68" i="55" s="1"/>
  <c r="AF16" i="55"/>
  <c r="S16" i="55"/>
  <c r="AO11" i="55"/>
  <c r="S62" i="55"/>
  <c r="AO62" i="55" s="1"/>
  <c r="AO54" i="55"/>
  <c r="AO20" i="55"/>
  <c r="S40" i="55"/>
  <c r="AO40" i="55" s="1"/>
  <c r="O16" i="54"/>
  <c r="AO16" i="54"/>
  <c r="AO20" i="54"/>
  <c r="S40" i="54"/>
  <c r="AO40" i="54" s="1"/>
  <c r="AD68" i="54"/>
  <c r="AN68" i="54" s="1"/>
  <c r="AO68" i="54" s="1"/>
  <c r="AF16" i="54"/>
  <c r="O16" i="53"/>
  <c r="S62" i="53"/>
  <c r="AO62" i="53" s="1"/>
  <c r="AO54" i="53"/>
  <c r="AD68" i="53"/>
  <c r="AN68" i="53" s="1"/>
  <c r="AO68" i="53" s="1"/>
  <c r="AF16" i="53"/>
  <c r="AO43" i="53"/>
  <c r="S51" i="53"/>
  <c r="AO51" i="53" s="1"/>
  <c r="S16" i="53"/>
  <c r="AO11" i="53"/>
  <c r="O16" i="47"/>
  <c r="AO11" i="49"/>
  <c r="S16" i="51"/>
  <c r="AO11" i="51"/>
  <c r="S51" i="51"/>
  <c r="AO51" i="51" s="1"/>
  <c r="AO43" i="51"/>
  <c r="O16" i="51"/>
  <c r="AO12" i="50"/>
  <c r="S16" i="50"/>
  <c r="AO16" i="50" s="1"/>
  <c r="O16" i="50"/>
  <c r="AO11" i="50"/>
  <c r="AO43" i="50"/>
  <c r="S51" i="50"/>
  <c r="AO51" i="50" s="1"/>
  <c r="S40" i="50"/>
  <c r="AO40" i="50" s="1"/>
  <c r="AO19" i="50"/>
  <c r="S62" i="50"/>
  <c r="AO62" i="50" s="1"/>
  <c r="AO54" i="50"/>
  <c r="AD68" i="49"/>
  <c r="AN68" i="49" s="1"/>
  <c r="AO68" i="49" s="1"/>
  <c r="AF16" i="49"/>
  <c r="AO43" i="49"/>
  <c r="S51" i="49"/>
  <c r="AO51" i="49" s="1"/>
  <c r="AO16" i="49"/>
  <c r="S62" i="49"/>
  <c r="AO62" i="49" s="1"/>
  <c r="AO54" i="49"/>
  <c r="AO40" i="49"/>
  <c r="AN16" i="48"/>
  <c r="AO16" i="48" s="1"/>
  <c r="AO12" i="48"/>
  <c r="O16" i="48"/>
  <c r="AO11" i="48"/>
  <c r="S62" i="48"/>
  <c r="AO62" i="48" s="1"/>
  <c r="AO54" i="48"/>
  <c r="AO43" i="48"/>
  <c r="S51" i="48"/>
  <c r="AO51" i="48" s="1"/>
  <c r="AD68" i="48"/>
  <c r="AN68" i="48" s="1"/>
  <c r="AO68" i="48" s="1"/>
  <c r="AF16" i="48"/>
  <c r="S62" i="47"/>
  <c r="AO62" i="47" s="1"/>
  <c r="AO54" i="47"/>
  <c r="S16" i="47"/>
  <c r="AO11" i="47"/>
  <c r="AO43" i="47"/>
  <c r="S51" i="47"/>
  <c r="AO51" i="47" s="1"/>
  <c r="AO40" i="47"/>
  <c r="AD68" i="47"/>
  <c r="AN68" i="47" s="1"/>
  <c r="AO68" i="47" s="1"/>
  <c r="AF16" i="47"/>
  <c r="S16" i="46"/>
  <c r="AO39" i="45"/>
  <c r="O16" i="46"/>
  <c r="AO12" i="46"/>
  <c r="AO11" i="46"/>
  <c r="AO43" i="46"/>
  <c r="S51" i="46"/>
  <c r="AO51" i="46" s="1"/>
  <c r="AO40" i="46"/>
  <c r="AO62" i="46"/>
  <c r="AO16" i="46"/>
  <c r="AD68" i="46"/>
  <c r="AN68" i="46" s="1"/>
  <c r="AO68" i="46" s="1"/>
  <c r="AF16" i="46"/>
  <c r="O16" i="44"/>
  <c r="AF16" i="43"/>
  <c r="O16" i="45"/>
  <c r="AO61" i="45"/>
  <c r="AO16" i="45"/>
  <c r="AD67" i="45"/>
  <c r="AN67" i="45" s="1"/>
  <c r="AO67" i="45" s="1"/>
  <c r="AF16" i="45"/>
  <c r="AO42" i="45"/>
  <c r="S50" i="45"/>
  <c r="AO50" i="45" s="1"/>
  <c r="AO42" i="44"/>
  <c r="S50" i="44"/>
  <c r="AO50" i="44" s="1"/>
  <c r="AO16" i="44"/>
  <c r="AD67" i="44"/>
  <c r="AN67" i="44" s="1"/>
  <c r="AO67" i="44" s="1"/>
  <c r="AF16" i="44"/>
  <c r="AO61" i="44"/>
  <c r="AO11" i="44"/>
  <c r="O16" i="43"/>
  <c r="AO42" i="43"/>
  <c r="S50" i="43"/>
  <c r="AO50" i="43" s="1"/>
  <c r="AO61" i="43"/>
  <c r="AO39" i="43"/>
  <c r="S16" i="43"/>
  <c r="AO11" i="43"/>
  <c r="AO13" i="42"/>
  <c r="AN16" i="42"/>
  <c r="AO15" i="42"/>
  <c r="AO39" i="42"/>
  <c r="S16" i="42"/>
  <c r="O16" i="42"/>
  <c r="AO42" i="42"/>
  <c r="S50" i="42"/>
  <c r="AO50" i="42" s="1"/>
  <c r="AO11" i="42"/>
  <c r="S61" i="42"/>
  <c r="AO61" i="42" s="1"/>
  <c r="AO53" i="42"/>
  <c r="AD67" i="42"/>
  <c r="AN67" i="42" s="1"/>
  <c r="AO67" i="42" s="1"/>
  <c r="AF16" i="42"/>
  <c r="AO34" i="41"/>
  <c r="AD62" i="41"/>
  <c r="AN62" i="41" s="1"/>
  <c r="AO62" i="41" s="1"/>
  <c r="AF16" i="41"/>
  <c r="AO37" i="41"/>
  <c r="S45" i="41"/>
  <c r="AO45" i="41" s="1"/>
  <c r="S16" i="41"/>
  <c r="AO11" i="40"/>
  <c r="S16" i="40"/>
  <c r="AD62" i="40"/>
  <c r="AN62" i="40" s="1"/>
  <c r="AO62" i="40" s="1"/>
  <c r="AF16" i="40"/>
  <c r="AO37" i="40"/>
  <c r="S45" i="40"/>
  <c r="AO45" i="40" s="1"/>
  <c r="AO56" i="40"/>
  <c r="O16" i="39"/>
  <c r="AO11" i="39"/>
  <c r="S16" i="39"/>
  <c r="AO37" i="39"/>
  <c r="S45" i="39"/>
  <c r="AO45" i="39" s="1"/>
  <c r="AD62" i="39"/>
  <c r="AN62" i="39" s="1"/>
  <c r="AO62" i="39" s="1"/>
  <c r="AF16" i="39"/>
  <c r="AN63" i="101" l="1"/>
  <c r="AN52" i="101"/>
  <c r="AN41" i="101"/>
  <c r="AN17" i="101"/>
  <c r="AJ72" i="101"/>
  <c r="AK72" i="101" s="1"/>
  <c r="AN71" i="101"/>
  <c r="AN17" i="100"/>
  <c r="AN52" i="100"/>
  <c r="AN41" i="100"/>
  <c r="AN63" i="100"/>
  <c r="AJ72" i="100"/>
  <c r="AK72" i="100" s="1"/>
  <c r="AN71" i="100"/>
  <c r="AN63" i="97"/>
  <c r="AN52" i="97"/>
  <c r="AN17" i="97"/>
  <c r="AN41" i="97"/>
  <c r="AJ72" i="97"/>
  <c r="AK72" i="97" s="1"/>
  <c r="AN71" i="97"/>
  <c r="AN63" i="95"/>
  <c r="AN52" i="95"/>
  <c r="AN41" i="95"/>
  <c r="AN17" i="95"/>
  <c r="AJ72" i="95"/>
  <c r="AK72" i="95" s="1"/>
  <c r="AN63" i="93"/>
  <c r="AN41" i="93"/>
  <c r="AN17" i="93"/>
  <c r="AN52" i="93"/>
  <c r="AJ72" i="93"/>
  <c r="AK72" i="93" s="1"/>
  <c r="AN71" i="93"/>
  <c r="AN52" i="92"/>
  <c r="AN63" i="92"/>
  <c r="AN17" i="92"/>
  <c r="AN41" i="92"/>
  <c r="AJ72" i="92"/>
  <c r="AK72" i="92" s="1"/>
  <c r="AN71" i="92"/>
  <c r="AN63" i="91"/>
  <c r="AN52" i="91"/>
  <c r="AN41" i="91"/>
  <c r="AN17" i="91"/>
  <c r="AJ72" i="91"/>
  <c r="AK72" i="91" s="1"/>
  <c r="AN71" i="91"/>
  <c r="AN17" i="90"/>
  <c r="AN41" i="90"/>
  <c r="AN52" i="90"/>
  <c r="AN63" i="90"/>
  <c r="AJ72" i="90"/>
  <c r="AK72" i="90" s="1"/>
  <c r="AN71" i="90"/>
  <c r="AN17" i="89"/>
  <c r="AN41" i="89"/>
  <c r="AN63" i="89"/>
  <c r="AN52" i="89"/>
  <c r="AJ72" i="89"/>
  <c r="AK72" i="89" s="1"/>
  <c r="AN71" i="89"/>
  <c r="AN17" i="87"/>
  <c r="AN63" i="87"/>
  <c r="AN41" i="87"/>
  <c r="AN52" i="87"/>
  <c r="AJ72" i="87"/>
  <c r="AK72" i="87" s="1"/>
  <c r="AN71" i="87"/>
  <c r="AN63" i="86"/>
  <c r="AN52" i="86"/>
  <c r="AN17" i="86"/>
  <c r="AN41" i="86"/>
  <c r="AJ72" i="86"/>
  <c r="AK72" i="86" s="1"/>
  <c r="AN63" i="85"/>
  <c r="AN52" i="85"/>
  <c r="AN17" i="85"/>
  <c r="AN41" i="85"/>
  <c r="AJ72" i="85"/>
  <c r="AK72" i="85" s="1"/>
  <c r="AN71" i="85"/>
  <c r="AN63" i="84"/>
  <c r="AN52" i="84"/>
  <c r="AN17" i="84"/>
  <c r="AN41" i="84"/>
  <c r="AJ72" i="84"/>
  <c r="AK72" i="84" s="1"/>
  <c r="AN71" i="84"/>
  <c r="AN77" i="82"/>
  <c r="AN67" i="82"/>
  <c r="AN69" i="82"/>
  <c r="AO69" i="82" s="1"/>
  <c r="AN77" i="81"/>
  <c r="AN67" i="81"/>
  <c r="AN69" i="81"/>
  <c r="AO69" i="81" s="1"/>
  <c r="AN77" i="80"/>
  <c r="AN67" i="80"/>
  <c r="AN69" i="80"/>
  <c r="AO69" i="80" s="1"/>
  <c r="AN70" i="79"/>
  <c r="AO67" i="79"/>
  <c r="AO67" i="78"/>
  <c r="AN70" i="78"/>
  <c r="S71" i="45"/>
  <c r="AN72" i="45" s="1"/>
  <c r="S71" i="44"/>
  <c r="M65" i="44" s="1"/>
  <c r="M66" i="74"/>
  <c r="AN77" i="77"/>
  <c r="AN69" i="77"/>
  <c r="AO69" i="77" s="1"/>
  <c r="AN67" i="77"/>
  <c r="AN77" i="76"/>
  <c r="AN69" i="76"/>
  <c r="AO69" i="76" s="1"/>
  <c r="AN67" i="76"/>
  <c r="AN70" i="75"/>
  <c r="AO67" i="75"/>
  <c r="AN77" i="74"/>
  <c r="AN69" i="74"/>
  <c r="AO69" i="74" s="1"/>
  <c r="AN67" i="74"/>
  <c r="M66" i="73"/>
  <c r="AN73" i="73"/>
  <c r="AN77" i="72"/>
  <c r="AN69" i="72"/>
  <c r="AO69" i="72" s="1"/>
  <c r="AN67" i="72"/>
  <c r="AN77" i="71"/>
  <c r="AN69" i="71"/>
  <c r="AO69" i="71" s="1"/>
  <c r="AN67" i="71"/>
  <c r="M66" i="70"/>
  <c r="AN73" i="70"/>
  <c r="AQ73" i="70" s="1"/>
  <c r="M66" i="69"/>
  <c r="AN73" i="69"/>
  <c r="AQ73" i="69" s="1"/>
  <c r="M66" i="68"/>
  <c r="AN73" i="68"/>
  <c r="AQ73" i="68" s="1"/>
  <c r="S72" i="67"/>
  <c r="M66" i="66"/>
  <c r="AN73" i="66"/>
  <c r="AQ73" i="66" s="1"/>
  <c r="S72" i="65"/>
  <c r="S72" i="64"/>
  <c r="AO16" i="64"/>
  <c r="S72" i="63"/>
  <c r="AO16" i="63"/>
  <c r="M66" i="62"/>
  <c r="AN73" i="62"/>
  <c r="AQ73" i="62" s="1"/>
  <c r="S72" i="61"/>
  <c r="S72" i="60"/>
  <c r="S72" i="59"/>
  <c r="S72" i="58"/>
  <c r="S72" i="57"/>
  <c r="AO16" i="57"/>
  <c r="S72" i="56"/>
  <c r="AO16" i="56"/>
  <c r="S72" i="55"/>
  <c r="AO16" i="55"/>
  <c r="S72" i="54"/>
  <c r="AO16" i="53"/>
  <c r="S72" i="53"/>
  <c r="S72" i="51"/>
  <c r="AO16" i="51"/>
  <c r="S72" i="50"/>
  <c r="S72" i="49"/>
  <c r="S72" i="48"/>
  <c r="S72" i="47"/>
  <c r="AO16" i="47"/>
  <c r="S72" i="46"/>
  <c r="M66" i="46" s="1"/>
  <c r="S71" i="43"/>
  <c r="AO16" i="43"/>
  <c r="AO16" i="42"/>
  <c r="S71" i="42"/>
  <c r="M65" i="42" s="1"/>
  <c r="AO16" i="41"/>
  <c r="S66" i="41"/>
  <c r="AO16" i="40"/>
  <c r="S66" i="40"/>
  <c r="AO16" i="39"/>
  <c r="S66" i="39"/>
  <c r="AN70" i="82" l="1"/>
  <c r="AO67" i="82"/>
  <c r="AO67" i="81"/>
  <c r="AN70" i="81"/>
  <c r="AO67" i="80"/>
  <c r="AN70" i="80"/>
  <c r="M65" i="45"/>
  <c r="AN72" i="44"/>
  <c r="AN68" i="44" s="1"/>
  <c r="AO68" i="44" s="1"/>
  <c r="AO70" i="79"/>
  <c r="AN72" i="79"/>
  <c r="AO70" i="78"/>
  <c r="AN72" i="78"/>
  <c r="AO67" i="77"/>
  <c r="AN70" i="77"/>
  <c r="AO67" i="76"/>
  <c r="AN70" i="76"/>
  <c r="AO70" i="75"/>
  <c r="AN72" i="75"/>
  <c r="AO67" i="74"/>
  <c r="AN70" i="74"/>
  <c r="AN77" i="73"/>
  <c r="AN69" i="73"/>
  <c r="AO69" i="73" s="1"/>
  <c r="AN67" i="73"/>
  <c r="AO67" i="72"/>
  <c r="AN70" i="72"/>
  <c r="AO67" i="71"/>
  <c r="AN70" i="71"/>
  <c r="AN77" i="70"/>
  <c r="AN69" i="70"/>
  <c r="AO69" i="70" s="1"/>
  <c r="AN67" i="70"/>
  <c r="AN77" i="69"/>
  <c r="AN69" i="69"/>
  <c r="AO69" i="69" s="1"/>
  <c r="AN67" i="69"/>
  <c r="AN77" i="68"/>
  <c r="AN69" i="68"/>
  <c r="AO69" i="68" s="1"/>
  <c r="AN67" i="68"/>
  <c r="M66" i="67"/>
  <c r="AN73" i="67"/>
  <c r="AQ73" i="67" s="1"/>
  <c r="AN67" i="66"/>
  <c r="AN77" i="66"/>
  <c r="AN69" i="66"/>
  <c r="AO69" i="66" s="1"/>
  <c r="M66" i="65"/>
  <c r="AN73" i="65"/>
  <c r="AQ73" i="65" s="1"/>
  <c r="M66" i="64"/>
  <c r="AN73" i="64"/>
  <c r="AQ73" i="64" s="1"/>
  <c r="M66" i="63"/>
  <c r="AN73" i="63"/>
  <c r="AQ73" i="63" s="1"/>
  <c r="AN77" i="62"/>
  <c r="AN69" i="62"/>
  <c r="AO69" i="62" s="1"/>
  <c r="AN67" i="62"/>
  <c r="M66" i="61"/>
  <c r="AN73" i="61"/>
  <c r="AQ73" i="61" s="1"/>
  <c r="M66" i="60"/>
  <c r="AN73" i="60"/>
  <c r="AQ73" i="60" s="1"/>
  <c r="M66" i="59"/>
  <c r="AN73" i="59"/>
  <c r="M66" i="58"/>
  <c r="AN73" i="58"/>
  <c r="M66" i="57"/>
  <c r="AN73" i="57"/>
  <c r="AQ73" i="57" s="1"/>
  <c r="M66" i="56"/>
  <c r="AN73" i="56"/>
  <c r="M66" i="55"/>
  <c r="AN73" i="55"/>
  <c r="M66" i="54"/>
  <c r="AN73" i="54"/>
  <c r="M66" i="53"/>
  <c r="AN73" i="53"/>
  <c r="AQ73" i="53" s="1"/>
  <c r="M66" i="51"/>
  <c r="AN73" i="51"/>
  <c r="AN73" i="50"/>
  <c r="M66" i="50"/>
  <c r="M66" i="49"/>
  <c r="AN73" i="49"/>
  <c r="M66" i="48"/>
  <c r="AN73" i="48"/>
  <c r="M66" i="47"/>
  <c r="AN73" i="47"/>
  <c r="AN73" i="46"/>
  <c r="AN77" i="46" s="1"/>
  <c r="AN67" i="46"/>
  <c r="AN76" i="45"/>
  <c r="AN68" i="45"/>
  <c r="AO68" i="45" s="1"/>
  <c r="AN66" i="45"/>
  <c r="M65" i="43"/>
  <c r="AN72" i="43"/>
  <c r="AN72" i="42"/>
  <c r="AN66" i="42" s="1"/>
  <c r="M60" i="41"/>
  <c r="AN67" i="41"/>
  <c r="M60" i="40"/>
  <c r="AN67" i="40"/>
  <c r="M60" i="39"/>
  <c r="AN67" i="39"/>
  <c r="AO70" i="82" l="1"/>
  <c r="AN72" i="82"/>
  <c r="AO70" i="81"/>
  <c r="AN72" i="81"/>
  <c r="AN71" i="81" s="1"/>
  <c r="AO70" i="80"/>
  <c r="AN72" i="80"/>
  <c r="AN71" i="80" s="1"/>
  <c r="AN66" i="44"/>
  <c r="AN69" i="44" s="1"/>
  <c r="AN76" i="44"/>
  <c r="AN63" i="79"/>
  <c r="AN52" i="79"/>
  <c r="AN41" i="79"/>
  <c r="AN17" i="79"/>
  <c r="AJ72" i="79"/>
  <c r="AK72" i="79" s="1"/>
  <c r="AN71" i="79"/>
  <c r="AN41" i="78"/>
  <c r="AN63" i="78"/>
  <c r="AN52" i="78"/>
  <c r="AN17" i="78"/>
  <c r="AJ72" i="78"/>
  <c r="AK72" i="78" s="1"/>
  <c r="AN71" i="78"/>
  <c r="AO70" i="77"/>
  <c r="AN72" i="77"/>
  <c r="AO70" i="76"/>
  <c r="AN72" i="76"/>
  <c r="AN63" i="75"/>
  <c r="AN41" i="75"/>
  <c r="AN52" i="75"/>
  <c r="AN17" i="75"/>
  <c r="AJ72" i="75"/>
  <c r="AK72" i="75" s="1"/>
  <c r="AN71" i="75"/>
  <c r="AN72" i="74"/>
  <c r="AO70" i="74"/>
  <c r="AN70" i="73"/>
  <c r="AO67" i="73"/>
  <c r="AN72" i="72"/>
  <c r="AO70" i="72"/>
  <c r="AO70" i="71"/>
  <c r="AN72" i="71"/>
  <c r="AN70" i="70"/>
  <c r="AO67" i="70"/>
  <c r="AO67" i="69"/>
  <c r="AN70" i="69"/>
  <c r="AO67" i="68"/>
  <c r="AN70" i="68"/>
  <c r="AN77" i="67"/>
  <c r="AN69" i="67"/>
  <c r="AO69" i="67" s="1"/>
  <c r="AN67" i="67"/>
  <c r="AO67" i="66"/>
  <c r="AN70" i="66"/>
  <c r="AN77" i="65"/>
  <c r="AN69" i="65"/>
  <c r="AO69" i="65" s="1"/>
  <c r="AN67" i="65"/>
  <c r="AN77" i="64"/>
  <c r="AN69" i="64"/>
  <c r="AO69" i="64" s="1"/>
  <c r="AN67" i="64"/>
  <c r="AN77" i="63"/>
  <c r="AN69" i="63"/>
  <c r="AO69" i="63" s="1"/>
  <c r="AN67" i="63"/>
  <c r="AN70" i="62"/>
  <c r="AO67" i="62"/>
  <c r="AN77" i="61"/>
  <c r="AN69" i="61"/>
  <c r="AO69" i="61" s="1"/>
  <c r="AN67" i="61"/>
  <c r="AN67" i="60"/>
  <c r="AN77" i="60"/>
  <c r="AN69" i="60"/>
  <c r="AO69" i="60" s="1"/>
  <c r="AN67" i="59"/>
  <c r="AN77" i="59"/>
  <c r="AN69" i="59"/>
  <c r="AO69" i="59" s="1"/>
  <c r="AN77" i="58"/>
  <c r="AN69" i="58"/>
  <c r="AO69" i="58" s="1"/>
  <c r="AN67" i="58"/>
  <c r="AN77" i="57"/>
  <c r="AN69" i="57"/>
  <c r="AO69" i="57" s="1"/>
  <c r="AN67" i="57"/>
  <c r="AN67" i="56"/>
  <c r="AN77" i="56"/>
  <c r="AN69" i="56"/>
  <c r="AO69" i="56" s="1"/>
  <c r="AN67" i="55"/>
  <c r="AN77" i="55"/>
  <c r="AN69" i="55"/>
  <c r="AO69" i="55" s="1"/>
  <c r="AN77" i="54"/>
  <c r="AN69" i="54"/>
  <c r="AO69" i="54" s="1"/>
  <c r="AN67" i="54"/>
  <c r="AN67" i="53"/>
  <c r="AN77" i="53"/>
  <c r="AN69" i="53"/>
  <c r="AO69" i="53" s="1"/>
  <c r="AN77" i="51"/>
  <c r="AN69" i="51"/>
  <c r="AO69" i="51" s="1"/>
  <c r="AN67" i="51"/>
  <c r="AN77" i="50"/>
  <c r="AN69" i="50"/>
  <c r="AO69" i="50" s="1"/>
  <c r="AN67" i="50"/>
  <c r="AN77" i="49"/>
  <c r="AN69" i="49"/>
  <c r="AO69" i="49" s="1"/>
  <c r="AN67" i="49"/>
  <c r="AN67" i="48"/>
  <c r="AN77" i="48"/>
  <c r="AN69" i="48"/>
  <c r="AO69" i="48" s="1"/>
  <c r="AN77" i="47"/>
  <c r="AN69" i="47"/>
  <c r="AO69" i="47" s="1"/>
  <c r="AN67" i="47"/>
  <c r="AN69" i="46"/>
  <c r="AO69" i="46" s="1"/>
  <c r="AN68" i="42"/>
  <c r="AO68" i="42" s="1"/>
  <c r="AO67" i="46"/>
  <c r="AN69" i="45"/>
  <c r="AO66" i="45"/>
  <c r="AN76" i="43"/>
  <c r="AN68" i="43"/>
  <c r="AO68" i="43" s="1"/>
  <c r="AN66" i="43"/>
  <c r="AN76" i="42"/>
  <c r="AO66" i="42"/>
  <c r="AN71" i="41"/>
  <c r="AN63" i="41"/>
  <c r="AO63" i="41" s="1"/>
  <c r="AN61" i="41"/>
  <c r="AN71" i="40"/>
  <c r="AN63" i="40"/>
  <c r="AO63" i="40" s="1"/>
  <c r="AN61" i="40"/>
  <c r="AN71" i="39"/>
  <c r="AN63" i="39"/>
  <c r="AO63" i="39" s="1"/>
  <c r="AN61" i="39"/>
  <c r="AO66" i="44" l="1"/>
  <c r="AN41" i="82"/>
  <c r="AN63" i="82"/>
  <c r="AN17" i="82"/>
  <c r="AN52" i="82"/>
  <c r="AJ72" i="82"/>
  <c r="AK72" i="82" s="1"/>
  <c r="AN71" i="82"/>
  <c r="AN41" i="81"/>
  <c r="AN63" i="81"/>
  <c r="AN52" i="81"/>
  <c r="AN17" i="81"/>
  <c r="AJ72" i="81"/>
  <c r="AK72" i="81" s="1"/>
  <c r="AN63" i="80"/>
  <c r="AN17" i="80"/>
  <c r="AN41" i="80"/>
  <c r="AN52" i="80"/>
  <c r="AJ72" i="80"/>
  <c r="AK72" i="80" s="1"/>
  <c r="AN52" i="77"/>
  <c r="AN63" i="77"/>
  <c r="AN17" i="77"/>
  <c r="AN41" i="77"/>
  <c r="AJ72" i="77"/>
  <c r="AK72" i="77" s="1"/>
  <c r="AN71" i="77"/>
  <c r="AN41" i="76"/>
  <c r="AN63" i="76"/>
  <c r="AN52" i="76"/>
  <c r="AN17" i="76"/>
  <c r="AJ72" i="76"/>
  <c r="AK72" i="76" s="1"/>
  <c r="AN71" i="76"/>
  <c r="AN63" i="74"/>
  <c r="AN17" i="74"/>
  <c r="AN41" i="74"/>
  <c r="AN52" i="74"/>
  <c r="AJ72" i="74"/>
  <c r="AK72" i="74" s="1"/>
  <c r="AN71" i="74"/>
  <c r="AN72" i="73"/>
  <c r="AO70" i="73"/>
  <c r="AN17" i="72"/>
  <c r="AN63" i="72"/>
  <c r="AN41" i="72"/>
  <c r="AN52" i="72"/>
  <c r="AJ72" i="72"/>
  <c r="AK72" i="72" s="1"/>
  <c r="AN71" i="72"/>
  <c r="AN41" i="71"/>
  <c r="AN52" i="71"/>
  <c r="AN17" i="71"/>
  <c r="AN63" i="71"/>
  <c r="AJ72" i="71"/>
  <c r="AK72" i="71" s="1"/>
  <c r="AN71" i="71"/>
  <c r="AN72" i="70"/>
  <c r="AO70" i="70"/>
  <c r="AN72" i="69"/>
  <c r="AO70" i="69"/>
  <c r="AN72" i="68"/>
  <c r="AO70" i="68"/>
  <c r="AN70" i="67"/>
  <c r="AO67" i="67"/>
  <c r="AO70" i="66"/>
  <c r="AN72" i="66"/>
  <c r="AN70" i="65"/>
  <c r="AO67" i="65"/>
  <c r="AO67" i="64"/>
  <c r="AN70" i="64"/>
  <c r="AO67" i="63"/>
  <c r="AN70" i="63"/>
  <c r="AN72" i="62"/>
  <c r="AN71" i="62" s="1"/>
  <c r="AO70" i="62"/>
  <c r="AO67" i="61"/>
  <c r="AN70" i="61"/>
  <c r="AO67" i="60"/>
  <c r="AN70" i="60"/>
  <c r="AO67" i="59"/>
  <c r="AN70" i="59"/>
  <c r="AN70" i="58"/>
  <c r="AO67" i="58"/>
  <c r="AN70" i="57"/>
  <c r="AO67" i="57"/>
  <c r="AO67" i="56"/>
  <c r="AN70" i="56"/>
  <c r="AN69" i="42"/>
  <c r="AN71" i="42" s="1"/>
  <c r="AO67" i="55"/>
  <c r="AN70" i="55"/>
  <c r="AN70" i="54"/>
  <c r="AO67" i="54"/>
  <c r="AO67" i="53"/>
  <c r="AN70" i="53"/>
  <c r="AO67" i="51"/>
  <c r="AN70" i="51"/>
  <c r="AO67" i="50"/>
  <c r="AN70" i="50"/>
  <c r="AN70" i="49"/>
  <c r="AO67" i="49"/>
  <c r="AO67" i="48"/>
  <c r="AN70" i="48"/>
  <c r="AO67" i="47"/>
  <c r="AN70" i="47"/>
  <c r="AN70" i="46"/>
  <c r="AO70" i="46" s="1"/>
  <c r="AN71" i="45"/>
  <c r="AO69" i="45"/>
  <c r="AO69" i="44"/>
  <c r="AN71" i="44"/>
  <c r="AO66" i="43"/>
  <c r="AN69" i="43"/>
  <c r="AN64" i="41"/>
  <c r="AO61" i="41"/>
  <c r="AN64" i="40"/>
  <c r="AO61" i="40"/>
  <c r="AN64" i="39"/>
  <c r="AO61" i="39"/>
  <c r="AO69" i="42" l="1"/>
  <c r="AN72" i="46"/>
  <c r="AN41" i="46" s="1"/>
  <c r="AN41" i="73"/>
  <c r="AN17" i="73"/>
  <c r="AN63" i="73"/>
  <c r="AN52" i="73"/>
  <c r="AJ72" i="73"/>
  <c r="AK72" i="73" s="1"/>
  <c r="AN71" i="73"/>
  <c r="AN63" i="70"/>
  <c r="AN17" i="70"/>
  <c r="AN41" i="70"/>
  <c r="AN52" i="70"/>
  <c r="AJ72" i="70"/>
  <c r="AK72" i="70" s="1"/>
  <c r="AN71" i="70"/>
  <c r="AN63" i="69"/>
  <c r="AN52" i="69"/>
  <c r="AN41" i="69"/>
  <c r="AN17" i="69"/>
  <c r="AJ72" i="69"/>
  <c r="AK72" i="69" s="1"/>
  <c r="AN71" i="69"/>
  <c r="AN63" i="68"/>
  <c r="AN52" i="68"/>
  <c r="AN17" i="68"/>
  <c r="AN41" i="68"/>
  <c r="AJ72" i="68"/>
  <c r="AK72" i="68" s="1"/>
  <c r="AN71" i="68"/>
  <c r="AO70" i="67"/>
  <c r="AN72" i="67"/>
  <c r="AN52" i="66"/>
  <c r="AN41" i="66"/>
  <c r="AN63" i="66"/>
  <c r="AN17" i="66"/>
  <c r="AJ72" i="66"/>
  <c r="AK72" i="66" s="1"/>
  <c r="AN71" i="66"/>
  <c r="AO70" i="65"/>
  <c r="AN72" i="65"/>
  <c r="AO70" i="64"/>
  <c r="AN72" i="64"/>
  <c r="AN72" i="63"/>
  <c r="AO70" i="63"/>
  <c r="AN52" i="62"/>
  <c r="AN41" i="62"/>
  <c r="AN17" i="62"/>
  <c r="AN63" i="62"/>
  <c r="AJ72" i="62"/>
  <c r="AK72" i="62" s="1"/>
  <c r="AN72" i="61"/>
  <c r="AO70" i="61"/>
  <c r="AN72" i="60"/>
  <c r="AO70" i="60"/>
  <c r="AN72" i="59"/>
  <c r="AO70" i="59"/>
  <c r="AO70" i="58"/>
  <c r="AN72" i="58"/>
  <c r="AN72" i="57"/>
  <c r="AO70" i="57"/>
  <c r="AO70" i="56"/>
  <c r="AN72" i="56"/>
  <c r="AN72" i="55"/>
  <c r="AO70" i="55"/>
  <c r="AO70" i="54"/>
  <c r="AN72" i="54"/>
  <c r="AN72" i="53"/>
  <c r="AO70" i="53"/>
  <c r="AN72" i="51"/>
  <c r="AO70" i="51"/>
  <c r="AO70" i="50"/>
  <c r="AN72" i="50"/>
  <c r="AO70" i="49"/>
  <c r="AN72" i="49"/>
  <c r="AN72" i="48"/>
  <c r="AO70" i="48"/>
  <c r="AN72" i="47"/>
  <c r="AO70" i="47"/>
  <c r="AN17" i="45"/>
  <c r="AN40" i="45"/>
  <c r="AN51" i="45"/>
  <c r="AN62" i="45"/>
  <c r="AJ71" i="45"/>
  <c r="AK71" i="45" s="1"/>
  <c r="AN70" i="45"/>
  <c r="AN51" i="44"/>
  <c r="AN17" i="44"/>
  <c r="AN40" i="44"/>
  <c r="AN62" i="44"/>
  <c r="AJ71" i="44"/>
  <c r="AK71" i="44" s="1"/>
  <c r="AN70" i="44"/>
  <c r="AN71" i="43"/>
  <c r="AO69" i="43"/>
  <c r="AN40" i="42"/>
  <c r="AN62" i="42"/>
  <c r="AN51" i="42"/>
  <c r="AN17" i="42"/>
  <c r="AJ71" i="42"/>
  <c r="AK71" i="42" s="1"/>
  <c r="AN70" i="42"/>
  <c r="AN66" i="41"/>
  <c r="AO64" i="41"/>
  <c r="AN66" i="40"/>
  <c r="AO64" i="40"/>
  <c r="AN66" i="39"/>
  <c r="AO64" i="39"/>
  <c r="AN52" i="46" l="1"/>
  <c r="AJ72" i="46"/>
  <c r="AK72" i="46" s="1"/>
  <c r="AN71" i="46"/>
  <c r="AN63" i="46"/>
  <c r="AN17" i="46"/>
  <c r="AN52" i="67"/>
  <c r="AN41" i="67"/>
  <c r="AN17" i="67"/>
  <c r="AN63" i="67"/>
  <c r="AJ72" i="67"/>
  <c r="AK72" i="67" s="1"/>
  <c r="AN71" i="67"/>
  <c r="AN52" i="65"/>
  <c r="AN63" i="65"/>
  <c r="AN41" i="65"/>
  <c r="AN17" i="65"/>
  <c r="AJ72" i="65"/>
  <c r="AK72" i="65" s="1"/>
  <c r="AN71" i="65"/>
  <c r="AN63" i="64"/>
  <c r="AN52" i="64"/>
  <c r="AN17" i="64"/>
  <c r="AN41" i="64"/>
  <c r="AJ72" i="64"/>
  <c r="AK72" i="64" s="1"/>
  <c r="AN71" i="64"/>
  <c r="AN63" i="63"/>
  <c r="AN41" i="63"/>
  <c r="AN17" i="63"/>
  <c r="AN52" i="63"/>
  <c r="AJ72" i="63"/>
  <c r="AK72" i="63" s="1"/>
  <c r="AN71" i="63"/>
  <c r="AN63" i="61"/>
  <c r="AN41" i="61"/>
  <c r="AN17" i="61"/>
  <c r="AN52" i="61"/>
  <c r="AJ72" i="61"/>
  <c r="AK72" i="61" s="1"/>
  <c r="AN71" i="61"/>
  <c r="AN63" i="60"/>
  <c r="AN17" i="60"/>
  <c r="AN41" i="60"/>
  <c r="AN52" i="60"/>
  <c r="AJ72" i="60"/>
  <c r="AK72" i="60" s="1"/>
  <c r="AN71" i="60"/>
  <c r="AN63" i="59"/>
  <c r="AN41" i="59"/>
  <c r="AN52" i="59"/>
  <c r="AN17" i="59"/>
  <c r="AJ72" i="59"/>
  <c r="AK72" i="59" s="1"/>
  <c r="AN71" i="59"/>
  <c r="AN52" i="58"/>
  <c r="AN41" i="58"/>
  <c r="AN17" i="58"/>
  <c r="AN63" i="58"/>
  <c r="AJ72" i="58"/>
  <c r="AK72" i="58" s="1"/>
  <c r="AN71" i="58"/>
  <c r="AN63" i="57"/>
  <c r="AN17" i="57"/>
  <c r="AN52" i="57"/>
  <c r="AN41" i="57"/>
  <c r="AJ72" i="57"/>
  <c r="AK72" i="57" s="1"/>
  <c r="AN71" i="57"/>
  <c r="AN63" i="56"/>
  <c r="AN52" i="56"/>
  <c r="AN41" i="56"/>
  <c r="AN17" i="56"/>
  <c r="AJ72" i="56"/>
  <c r="AK72" i="56" s="1"/>
  <c r="AN71" i="56"/>
  <c r="AN52" i="55"/>
  <c r="AN63" i="55"/>
  <c r="AN17" i="55"/>
  <c r="AN41" i="55"/>
  <c r="AJ72" i="55"/>
  <c r="AK72" i="55" s="1"/>
  <c r="AN71" i="55"/>
  <c r="AN52" i="54"/>
  <c r="AN17" i="54"/>
  <c r="AN63" i="54"/>
  <c r="AN41" i="54"/>
  <c r="AJ72" i="54"/>
  <c r="AK72" i="54" s="1"/>
  <c r="AN71" i="54"/>
  <c r="AN63" i="53"/>
  <c r="AN41" i="53"/>
  <c r="AN52" i="53"/>
  <c r="AN17" i="53"/>
  <c r="AJ72" i="53"/>
  <c r="AK72" i="53" s="1"/>
  <c r="AN71" i="53"/>
  <c r="AN41" i="51"/>
  <c r="AN63" i="51"/>
  <c r="AN17" i="51"/>
  <c r="AN52" i="51"/>
  <c r="AJ72" i="51"/>
  <c r="AK72" i="51" s="1"/>
  <c r="AN71" i="51"/>
  <c r="AN63" i="50"/>
  <c r="AN52" i="50"/>
  <c r="AN41" i="50"/>
  <c r="AN17" i="50"/>
  <c r="AJ72" i="50"/>
  <c r="AK72" i="50" s="1"/>
  <c r="AN71" i="50"/>
  <c r="AN63" i="49"/>
  <c r="AN41" i="49"/>
  <c r="AN17" i="49"/>
  <c r="AN52" i="49"/>
  <c r="AJ72" i="49"/>
  <c r="AK72" i="49" s="1"/>
  <c r="AN71" i="49"/>
  <c r="AN41" i="48"/>
  <c r="AN63" i="48"/>
  <c r="AN17" i="48"/>
  <c r="AN52" i="48"/>
  <c r="AJ72" i="48"/>
  <c r="AK72" i="48" s="1"/>
  <c r="AN71" i="48"/>
  <c r="AN63" i="47"/>
  <c r="AN41" i="47"/>
  <c r="AN52" i="47"/>
  <c r="AN17" i="47"/>
  <c r="AJ72" i="47"/>
  <c r="AK72" i="47" s="1"/>
  <c r="AN71" i="47"/>
  <c r="AN17" i="43"/>
  <c r="AN40" i="43"/>
  <c r="AN51" i="43"/>
  <c r="AN62" i="43"/>
  <c r="AJ71" i="43"/>
  <c r="AK71" i="43" s="1"/>
  <c r="AN70" i="43"/>
  <c r="AN57" i="41"/>
  <c r="AN35" i="41"/>
  <c r="AN46" i="41"/>
  <c r="AN17" i="41"/>
  <c r="AJ66" i="41"/>
  <c r="AK66" i="41" s="1"/>
  <c r="AN65" i="41"/>
  <c r="AN35" i="40"/>
  <c r="AN57" i="40"/>
  <c r="AN17" i="40"/>
  <c r="AN46" i="40"/>
  <c r="AJ66" i="40"/>
  <c r="AK66" i="40" s="1"/>
  <c r="AN65" i="40"/>
  <c r="AN35" i="39"/>
  <c r="AN57" i="39"/>
  <c r="AN46" i="39"/>
  <c r="AN17" i="39"/>
  <c r="AJ66" i="39"/>
  <c r="AK66" i="39" s="1"/>
  <c r="AN65" i="39"/>
  <c r="AN40" i="3" l="1"/>
  <c r="J40" i="3" s="1"/>
  <c r="S40" i="3" s="1"/>
  <c r="AO40" i="3" s="1"/>
  <c r="AN59" i="3"/>
  <c r="J59" i="3" s="1"/>
  <c r="S59" i="3" s="1"/>
  <c r="AO59" i="3" s="1"/>
  <c r="AI12" i="3"/>
  <c r="AJ12" i="3" s="1"/>
  <c r="AF12" i="3" s="1"/>
  <c r="AI13" i="3"/>
  <c r="AJ13" i="3" s="1"/>
  <c r="AF13" i="3" s="1"/>
  <c r="AN13" i="3" s="1"/>
  <c r="AI14" i="3"/>
  <c r="AJ14" i="3" s="1"/>
  <c r="AF14" i="3" s="1"/>
  <c r="AN14" i="3" s="1"/>
  <c r="AI15" i="3"/>
  <c r="AJ15" i="3" s="1"/>
  <c r="AF15" i="3" s="1"/>
  <c r="AI11" i="3"/>
  <c r="AJ11" i="3" s="1"/>
  <c r="AM11" i="2"/>
  <c r="AN69" i="3"/>
  <c r="S62" i="3"/>
  <c r="S61" i="3"/>
  <c r="AD60" i="3"/>
  <c r="AN60" i="3" s="1"/>
  <c r="S60" i="3"/>
  <c r="N56" i="3"/>
  <c r="L56" i="3"/>
  <c r="AN55" i="3"/>
  <c r="J55" i="3" s="1"/>
  <c r="S55" i="3" s="1"/>
  <c r="AO55" i="3" s="1"/>
  <c r="K55" i="3"/>
  <c r="H55" i="3"/>
  <c r="F55" i="3"/>
  <c r="D55" i="3"/>
  <c r="B55" i="3"/>
  <c r="AN54" i="3"/>
  <c r="J54" i="3" s="1"/>
  <c r="S54" i="3" s="1"/>
  <c r="AO54" i="3" s="1"/>
  <c r="K54" i="3"/>
  <c r="H54" i="3"/>
  <c r="F54" i="3"/>
  <c r="D54" i="3"/>
  <c r="B54" i="3"/>
  <c r="AN53" i="3"/>
  <c r="J53" i="3" s="1"/>
  <c r="S53" i="3" s="1"/>
  <c r="AO53" i="3" s="1"/>
  <c r="K53" i="3"/>
  <c r="H53" i="3"/>
  <c r="F53" i="3"/>
  <c r="D53" i="3"/>
  <c r="B53" i="3"/>
  <c r="AN52" i="3"/>
  <c r="J52" i="3" s="1"/>
  <c r="S52" i="3" s="1"/>
  <c r="AO52" i="3" s="1"/>
  <c r="K52" i="3"/>
  <c r="H52" i="3"/>
  <c r="F52" i="3"/>
  <c r="D52" i="3"/>
  <c r="B52" i="3"/>
  <c r="AN51" i="3"/>
  <c r="J51" i="3"/>
  <c r="S51" i="3" s="1"/>
  <c r="AO51" i="3" s="1"/>
  <c r="K51" i="3"/>
  <c r="H51" i="3"/>
  <c r="F51" i="3"/>
  <c r="D51" i="3"/>
  <c r="B51" i="3"/>
  <c r="AN50" i="3"/>
  <c r="J50" i="3" s="1"/>
  <c r="K50" i="3"/>
  <c r="H50" i="3"/>
  <c r="F50" i="3"/>
  <c r="D50" i="3"/>
  <c r="B50" i="3"/>
  <c r="AN49" i="3"/>
  <c r="J49" i="3" s="1"/>
  <c r="S49" i="3" s="1"/>
  <c r="AO49" i="3" s="1"/>
  <c r="K49" i="3"/>
  <c r="H49" i="3"/>
  <c r="F49" i="3"/>
  <c r="D49" i="3"/>
  <c r="B49" i="3"/>
  <c r="AN48" i="3"/>
  <c r="J48" i="3" s="1"/>
  <c r="S48" i="3" s="1"/>
  <c r="K48" i="3"/>
  <c r="H48" i="3"/>
  <c r="F48" i="3"/>
  <c r="D48" i="3"/>
  <c r="B48" i="3"/>
  <c r="AN44" i="3"/>
  <c r="J44" i="3" s="1"/>
  <c r="S44" i="3" s="1"/>
  <c r="AO44" i="3" s="1"/>
  <c r="K44" i="3"/>
  <c r="H44" i="3"/>
  <c r="F44" i="3"/>
  <c r="D44" i="3"/>
  <c r="B44" i="3"/>
  <c r="AN43" i="3"/>
  <c r="J43" i="3" s="1"/>
  <c r="S43" i="3" s="1"/>
  <c r="AO43" i="3" s="1"/>
  <c r="K43" i="3"/>
  <c r="H43" i="3"/>
  <c r="F43" i="3"/>
  <c r="D43" i="3"/>
  <c r="B43" i="3"/>
  <c r="AN42" i="3"/>
  <c r="J42" i="3" s="1"/>
  <c r="S42" i="3" s="1"/>
  <c r="AO42" i="3" s="1"/>
  <c r="K42" i="3"/>
  <c r="H42" i="3"/>
  <c r="F42" i="3"/>
  <c r="D42" i="3"/>
  <c r="B42" i="3"/>
  <c r="AN41" i="3"/>
  <c r="J41" i="3" s="1"/>
  <c r="S41" i="3" s="1"/>
  <c r="AO41" i="3" s="1"/>
  <c r="K41" i="3"/>
  <c r="H41" i="3"/>
  <c r="F41" i="3"/>
  <c r="D41" i="3"/>
  <c r="B41" i="3"/>
  <c r="K40" i="3"/>
  <c r="H40" i="3"/>
  <c r="F40" i="3"/>
  <c r="D40" i="3"/>
  <c r="B40" i="3"/>
  <c r="AH39" i="3"/>
  <c r="AN39" i="3" s="1"/>
  <c r="K39" i="3"/>
  <c r="H39" i="3"/>
  <c r="F39" i="3"/>
  <c r="D39" i="3"/>
  <c r="B39" i="3"/>
  <c r="AH38" i="3"/>
  <c r="AN38" i="3" s="1"/>
  <c r="J38" i="3" s="1"/>
  <c r="S38" i="3" s="1"/>
  <c r="AO38" i="3" s="1"/>
  <c r="K38" i="3"/>
  <c r="H38" i="3"/>
  <c r="F38" i="3"/>
  <c r="D38" i="3"/>
  <c r="B38" i="3"/>
  <c r="AH37" i="3"/>
  <c r="AN37" i="3" s="1"/>
  <c r="J37" i="3" s="1"/>
  <c r="S37" i="3" s="1"/>
  <c r="K37" i="3"/>
  <c r="H37" i="3"/>
  <c r="F37" i="3"/>
  <c r="D37" i="3"/>
  <c r="B37" i="3"/>
  <c r="AN33" i="3"/>
  <c r="J33" i="3"/>
  <c r="S33" i="3" s="1"/>
  <c r="AO33" i="3" s="1"/>
  <c r="K33" i="3"/>
  <c r="H33" i="3"/>
  <c r="F33" i="3"/>
  <c r="D33" i="3"/>
  <c r="B33" i="3"/>
  <c r="J32" i="3"/>
  <c r="S32" i="3" s="1"/>
  <c r="AO32" i="3" s="1"/>
  <c r="K32" i="3"/>
  <c r="H32" i="3"/>
  <c r="F32" i="3"/>
  <c r="D32" i="3"/>
  <c r="B32" i="3"/>
  <c r="J31" i="3"/>
  <c r="S31" i="3" s="1"/>
  <c r="AO31" i="3" s="1"/>
  <c r="K31" i="3"/>
  <c r="H31" i="3"/>
  <c r="F31" i="3"/>
  <c r="D31" i="3"/>
  <c r="B31" i="3"/>
  <c r="J30" i="3"/>
  <c r="S30" i="3" s="1"/>
  <c r="AO30" i="3" s="1"/>
  <c r="K30" i="3"/>
  <c r="H30" i="3"/>
  <c r="F30" i="3"/>
  <c r="D30" i="3"/>
  <c r="B30" i="3"/>
  <c r="J29" i="3"/>
  <c r="S29" i="3" s="1"/>
  <c r="AO29" i="3" s="1"/>
  <c r="K29" i="3"/>
  <c r="H29" i="3"/>
  <c r="F29" i="3"/>
  <c r="D29" i="3"/>
  <c r="B29" i="3"/>
  <c r="J28" i="3"/>
  <c r="S28" i="3" s="1"/>
  <c r="AO28" i="3" s="1"/>
  <c r="K28" i="3"/>
  <c r="H28" i="3"/>
  <c r="F28" i="3"/>
  <c r="D28" i="3"/>
  <c r="B28" i="3"/>
  <c r="J27" i="3"/>
  <c r="S27" i="3" s="1"/>
  <c r="AO27" i="3" s="1"/>
  <c r="K27" i="3"/>
  <c r="H27" i="3"/>
  <c r="F27" i="3"/>
  <c r="D27" i="3"/>
  <c r="B27" i="3"/>
  <c r="J26" i="3"/>
  <c r="S26" i="3" s="1"/>
  <c r="AO26" i="3" s="1"/>
  <c r="K26" i="3"/>
  <c r="H26" i="3"/>
  <c r="F26" i="3"/>
  <c r="D26" i="3"/>
  <c r="B26" i="3"/>
  <c r="J25" i="3"/>
  <c r="S25" i="3" s="1"/>
  <c r="AO25" i="3" s="1"/>
  <c r="K25" i="3"/>
  <c r="H25" i="3"/>
  <c r="F25" i="3"/>
  <c r="D25" i="3"/>
  <c r="B25" i="3"/>
  <c r="J24" i="3"/>
  <c r="S24" i="3" s="1"/>
  <c r="AO24" i="3" s="1"/>
  <c r="K24" i="3"/>
  <c r="H24" i="3"/>
  <c r="F24" i="3"/>
  <c r="D24" i="3"/>
  <c r="B24" i="3"/>
  <c r="J23" i="3"/>
  <c r="S23" i="3" s="1"/>
  <c r="AO23" i="3" s="1"/>
  <c r="K23" i="3"/>
  <c r="H23" i="3"/>
  <c r="F23" i="3"/>
  <c r="D23" i="3"/>
  <c r="B23" i="3"/>
  <c r="AN22" i="3"/>
  <c r="J22" i="3" s="1"/>
  <c r="S22" i="3" s="1"/>
  <c r="AO22" i="3" s="1"/>
  <c r="K22" i="3"/>
  <c r="H22" i="3"/>
  <c r="F22" i="3"/>
  <c r="D22" i="3"/>
  <c r="B22" i="3"/>
  <c r="J21" i="3"/>
  <c r="S21" i="3" s="1"/>
  <c r="AO21" i="3" s="1"/>
  <c r="K21" i="3"/>
  <c r="H21" i="3"/>
  <c r="F21" i="3"/>
  <c r="D21" i="3"/>
  <c r="B21" i="3"/>
  <c r="AN20" i="3"/>
  <c r="J20" i="3" s="1"/>
  <c r="S20" i="3" s="1"/>
  <c r="AO20" i="3" s="1"/>
  <c r="K20" i="3"/>
  <c r="H20" i="3"/>
  <c r="F20" i="3"/>
  <c r="D20" i="3"/>
  <c r="B20" i="3"/>
  <c r="AN19" i="3"/>
  <c r="J19" i="3" s="1"/>
  <c r="S19" i="3" s="1"/>
  <c r="K19" i="3"/>
  <c r="H19" i="3"/>
  <c r="F19" i="3"/>
  <c r="D19" i="3"/>
  <c r="B19" i="3"/>
  <c r="AM15" i="3"/>
  <c r="AN15" i="3"/>
  <c r="P15" i="3"/>
  <c r="R15" i="3" s="1"/>
  <c r="M15" i="3"/>
  <c r="L15" i="3"/>
  <c r="K15" i="3"/>
  <c r="J15" i="3"/>
  <c r="I15" i="3"/>
  <c r="H15" i="3"/>
  <c r="G15" i="3"/>
  <c r="F15" i="3"/>
  <c r="E15" i="3"/>
  <c r="D15" i="3"/>
  <c r="C15" i="3"/>
  <c r="B15" i="3"/>
  <c r="AM14" i="3"/>
  <c r="P14" i="3" s="1"/>
  <c r="R14" i="3" s="1"/>
  <c r="S14" i="3" s="1"/>
  <c r="M14" i="3"/>
  <c r="N14" i="3" s="1"/>
  <c r="L14" i="3"/>
  <c r="K14" i="3"/>
  <c r="J14" i="3"/>
  <c r="I14" i="3"/>
  <c r="H14" i="3"/>
  <c r="G14" i="3"/>
  <c r="F14" i="3"/>
  <c r="E14" i="3"/>
  <c r="D14" i="3"/>
  <c r="C14" i="3"/>
  <c r="B14" i="3"/>
  <c r="AM13" i="3"/>
  <c r="P13" i="3" s="1"/>
  <c r="R13" i="3" s="1"/>
  <c r="S13" i="3" s="1"/>
  <c r="M13" i="3"/>
  <c r="N13" i="3" s="1"/>
  <c r="O13" i="3" s="1"/>
  <c r="L13" i="3"/>
  <c r="K13" i="3"/>
  <c r="J13" i="3"/>
  <c r="I13" i="3"/>
  <c r="H13" i="3"/>
  <c r="G13" i="3"/>
  <c r="F13" i="3"/>
  <c r="E13" i="3"/>
  <c r="D13" i="3"/>
  <c r="C13" i="3"/>
  <c r="B13" i="3"/>
  <c r="AM12" i="3"/>
  <c r="P12" i="3" s="1"/>
  <c r="R12" i="3" s="1"/>
  <c r="M12" i="3"/>
  <c r="L12" i="3"/>
  <c r="K12" i="3"/>
  <c r="J12" i="3"/>
  <c r="I12" i="3"/>
  <c r="H12" i="3"/>
  <c r="G12" i="3"/>
  <c r="F12" i="3"/>
  <c r="E12" i="3"/>
  <c r="D12" i="3"/>
  <c r="C12" i="3"/>
  <c r="B12" i="3"/>
  <c r="AM11" i="3"/>
  <c r="P11" i="3" s="1"/>
  <c r="R11" i="3" s="1"/>
  <c r="M11" i="3"/>
  <c r="L11" i="3"/>
  <c r="K11" i="3"/>
  <c r="J11" i="3"/>
  <c r="I11" i="3"/>
  <c r="H11" i="3"/>
  <c r="G11" i="3"/>
  <c r="F11" i="3"/>
  <c r="E11" i="3"/>
  <c r="D11" i="3"/>
  <c r="C11" i="3"/>
  <c r="B11" i="3"/>
  <c r="AG9" i="3"/>
  <c r="H7" i="3"/>
  <c r="C7" i="3"/>
  <c r="H6" i="3"/>
  <c r="C6" i="3"/>
  <c r="H5" i="3"/>
  <c r="C5" i="3"/>
  <c r="H4" i="3"/>
  <c r="C4" i="3"/>
  <c r="H3" i="3"/>
  <c r="C3" i="3"/>
  <c r="H2" i="3"/>
  <c r="C2" i="3"/>
  <c r="A1" i="3"/>
  <c r="J55" i="1"/>
  <c r="K43" i="1"/>
  <c r="K44" i="1"/>
  <c r="J41" i="1"/>
  <c r="J42" i="1"/>
  <c r="S42" i="1" s="1"/>
  <c r="AN42" i="1" s="1"/>
  <c r="J26" i="1"/>
  <c r="S26" i="1" s="1"/>
  <c r="AN26" i="1" s="1"/>
  <c r="J27" i="1"/>
  <c r="S27" i="1" s="1"/>
  <c r="AN27" i="1" s="1"/>
  <c r="J20" i="1"/>
  <c r="S20" i="1" s="1"/>
  <c r="J19" i="1"/>
  <c r="S19" i="1" s="1"/>
  <c r="N15" i="3"/>
  <c r="AO19" i="3"/>
  <c r="S50" i="3"/>
  <c r="AO50" i="3" s="1"/>
  <c r="AG100" i="2"/>
  <c r="AJ100" i="2" s="1"/>
  <c r="AK100" i="2" s="1"/>
  <c r="AM100" i="2" s="1"/>
  <c r="AN100" i="2"/>
  <c r="AK99" i="2"/>
  <c r="AM99" i="2" s="1"/>
  <c r="AN99" i="2" s="1"/>
  <c r="AJ99" i="2"/>
  <c r="AG99" i="2"/>
  <c r="AG98" i="2"/>
  <c r="AJ98" i="2" s="1"/>
  <c r="AK98" i="2"/>
  <c r="AM98" i="2"/>
  <c r="AN98" i="2"/>
  <c r="AG97" i="2"/>
  <c r="AJ97" i="2" s="1"/>
  <c r="AK97" i="2" s="1"/>
  <c r="AM97" i="2" s="1"/>
  <c r="AN97" i="2" s="1"/>
  <c r="AJ96" i="2"/>
  <c r="AK96" i="2" s="1"/>
  <c r="AM96" i="2" s="1"/>
  <c r="AN96" i="2" s="1"/>
  <c r="AG96" i="2"/>
  <c r="AG95" i="2"/>
  <c r="AJ95" i="2" s="1"/>
  <c r="AK95" i="2" s="1"/>
  <c r="AM95" i="2" s="1"/>
  <c r="AN95" i="2" s="1"/>
  <c r="AG94" i="2"/>
  <c r="AJ94" i="2" s="1"/>
  <c r="AK94" i="2" s="1"/>
  <c r="AM94" i="2" s="1"/>
  <c r="AN94" i="2" s="1"/>
  <c r="AG93" i="2"/>
  <c r="AJ93" i="2"/>
  <c r="AK93" i="2"/>
  <c r="AM93" i="2"/>
  <c r="AN93" i="2"/>
  <c r="AG92" i="2"/>
  <c r="AJ92" i="2" s="1"/>
  <c r="AK92" i="2" s="1"/>
  <c r="AM92" i="2" s="1"/>
  <c r="AN92" i="2"/>
  <c r="AK91" i="2"/>
  <c r="AM91" i="2" s="1"/>
  <c r="AN91" i="2" s="1"/>
  <c r="AJ91" i="2"/>
  <c r="AG91" i="2"/>
  <c r="AG90" i="2"/>
  <c r="AJ90" i="2" s="1"/>
  <c r="AK90" i="2" s="1"/>
  <c r="AM90" i="2" s="1"/>
  <c r="AN90" i="2" s="1"/>
  <c r="AG89" i="2"/>
  <c r="AJ89" i="2" s="1"/>
  <c r="AK89" i="2" s="1"/>
  <c r="AM89" i="2" s="1"/>
  <c r="AN89" i="2" s="1"/>
  <c r="AL88" i="2"/>
  <c r="AH88" i="2"/>
  <c r="AM88" i="2"/>
  <c r="AM87" i="2"/>
  <c r="AL87" i="2"/>
  <c r="AH87" i="2"/>
  <c r="AL86" i="2"/>
  <c r="AH86" i="2"/>
  <c r="AM86" i="2"/>
  <c r="AL85" i="2"/>
  <c r="AH85" i="2"/>
  <c r="AM85" i="2"/>
  <c r="AM84" i="2"/>
  <c r="AH84" i="2"/>
  <c r="AL83" i="2"/>
  <c r="AH83" i="2"/>
  <c r="AM83" i="2"/>
  <c r="AL82" i="2"/>
  <c r="AH82" i="2"/>
  <c r="AM82" i="2"/>
  <c r="AL81" i="2"/>
  <c r="AH81" i="2"/>
  <c r="AM81" i="2" s="1"/>
  <c r="AL80" i="2"/>
  <c r="AH80" i="2"/>
  <c r="AM80" i="2" s="1"/>
  <c r="AL79" i="2"/>
  <c r="AM79" i="2"/>
  <c r="AH79" i="2"/>
  <c r="AL78" i="2"/>
  <c r="AH78" i="2"/>
  <c r="AM78" i="2" s="1"/>
  <c r="AL77" i="2"/>
  <c r="AM77" i="2" s="1"/>
  <c r="AH77" i="2"/>
  <c r="AM76" i="2"/>
  <c r="AL76" i="2"/>
  <c r="AH76" i="2"/>
  <c r="AL75" i="2"/>
  <c r="AH75" i="2"/>
  <c r="AM75" i="2"/>
  <c r="AM69" i="2"/>
  <c r="AN63" i="2"/>
  <c r="S62" i="2"/>
  <c r="AD61" i="2"/>
  <c r="S61" i="2"/>
  <c r="AD60" i="2"/>
  <c r="AM60" i="2" s="1"/>
  <c r="S60" i="2"/>
  <c r="AM59" i="2"/>
  <c r="AN59" i="2" s="1"/>
  <c r="S59" i="2"/>
  <c r="N56" i="2"/>
  <c r="L56" i="2"/>
  <c r="AM55" i="2"/>
  <c r="S55" i="2"/>
  <c r="AN55" i="2" s="1"/>
  <c r="K55" i="2"/>
  <c r="H55" i="2"/>
  <c r="F55" i="2"/>
  <c r="D55" i="2"/>
  <c r="B55" i="2"/>
  <c r="AM54" i="2"/>
  <c r="S54" i="2"/>
  <c r="AN54" i="2" s="1"/>
  <c r="K54" i="2"/>
  <c r="H54" i="2"/>
  <c r="F54" i="2"/>
  <c r="D54" i="2"/>
  <c r="B54" i="2"/>
  <c r="AM53" i="2"/>
  <c r="S53" i="2"/>
  <c r="AN53" i="2" s="1"/>
  <c r="K53" i="2"/>
  <c r="H53" i="2"/>
  <c r="F53" i="2"/>
  <c r="D53" i="2"/>
  <c r="B53" i="2"/>
  <c r="AM52" i="2"/>
  <c r="S52" i="2"/>
  <c r="AN52" i="2" s="1"/>
  <c r="K52" i="2"/>
  <c r="H52" i="2"/>
  <c r="F52" i="2"/>
  <c r="D52" i="2"/>
  <c r="B52" i="2"/>
  <c r="AM51" i="2"/>
  <c r="S51" i="2"/>
  <c r="AN51" i="2" s="1"/>
  <c r="K51" i="2"/>
  <c r="H51" i="2"/>
  <c r="F51" i="2"/>
  <c r="D51" i="2"/>
  <c r="B51" i="2"/>
  <c r="AM50" i="2"/>
  <c r="S50" i="2"/>
  <c r="AN50" i="2" s="1"/>
  <c r="K50" i="2"/>
  <c r="H50" i="2"/>
  <c r="F50" i="2"/>
  <c r="D50" i="2"/>
  <c r="B50" i="2"/>
  <c r="AM49" i="2"/>
  <c r="S49" i="2"/>
  <c r="AN49" i="2" s="1"/>
  <c r="K49" i="2"/>
  <c r="H49" i="2"/>
  <c r="F49" i="2"/>
  <c r="D49" i="2"/>
  <c r="B49" i="2"/>
  <c r="AM48" i="2"/>
  <c r="AM56" i="2" s="1"/>
  <c r="S48" i="2"/>
  <c r="AN48" i="2" s="1"/>
  <c r="K48" i="2"/>
  <c r="H48" i="2"/>
  <c r="F48" i="2"/>
  <c r="D48" i="2"/>
  <c r="B48" i="2"/>
  <c r="AM44" i="2"/>
  <c r="K44" i="2"/>
  <c r="J44" i="2"/>
  <c r="S44" i="2" s="1"/>
  <c r="H44" i="2"/>
  <c r="F44" i="2"/>
  <c r="D44" i="2"/>
  <c r="B44" i="2"/>
  <c r="AM43" i="2"/>
  <c r="K43" i="2"/>
  <c r="J43" i="2"/>
  <c r="S43" i="2"/>
  <c r="H43" i="2"/>
  <c r="F43" i="2"/>
  <c r="D43" i="2"/>
  <c r="B43" i="2"/>
  <c r="AM42" i="2"/>
  <c r="S42" i="2"/>
  <c r="AN42" i="2" s="1"/>
  <c r="K42" i="2"/>
  <c r="J42" i="2"/>
  <c r="H42" i="2"/>
  <c r="F42" i="2"/>
  <c r="D42" i="2"/>
  <c r="B42" i="2"/>
  <c r="AM41" i="2"/>
  <c r="S41" i="2"/>
  <c r="K41" i="2"/>
  <c r="J41" i="2"/>
  <c r="H41" i="2"/>
  <c r="F41" i="2"/>
  <c r="D41" i="2"/>
  <c r="B41" i="2"/>
  <c r="AM40" i="2"/>
  <c r="AG40" i="2"/>
  <c r="S40" i="2"/>
  <c r="K40" i="2"/>
  <c r="H40" i="2"/>
  <c r="F40" i="2"/>
  <c r="D40" i="2"/>
  <c r="B40" i="2"/>
  <c r="AM39" i="2"/>
  <c r="AG39" i="2"/>
  <c r="S39" i="2"/>
  <c r="AN39" i="2" s="1"/>
  <c r="K39" i="2"/>
  <c r="H39" i="2"/>
  <c r="F39" i="2"/>
  <c r="D39" i="2"/>
  <c r="B39" i="2"/>
  <c r="AM38" i="2"/>
  <c r="AG38" i="2"/>
  <c r="S38" i="2"/>
  <c r="AN38" i="2" s="1"/>
  <c r="K38" i="2"/>
  <c r="H38" i="2"/>
  <c r="F38" i="2"/>
  <c r="D38" i="2"/>
  <c r="B38" i="2"/>
  <c r="AM37" i="2"/>
  <c r="AG37" i="2"/>
  <c r="S37" i="2"/>
  <c r="K37" i="2"/>
  <c r="H37" i="2"/>
  <c r="F37" i="2"/>
  <c r="D37" i="2"/>
  <c r="B37" i="2"/>
  <c r="AM33" i="2"/>
  <c r="S33" i="2"/>
  <c r="AN33" i="2" s="1"/>
  <c r="K33" i="2"/>
  <c r="H33" i="2"/>
  <c r="F33" i="2"/>
  <c r="D33" i="2"/>
  <c r="B33" i="2"/>
  <c r="AM32" i="2"/>
  <c r="S32" i="2"/>
  <c r="AN32" i="2" s="1"/>
  <c r="K32" i="2"/>
  <c r="H32" i="2"/>
  <c r="F32" i="2"/>
  <c r="D32" i="2"/>
  <c r="B32" i="2"/>
  <c r="AM31" i="2"/>
  <c r="S31" i="2"/>
  <c r="AN31" i="2" s="1"/>
  <c r="K31" i="2"/>
  <c r="H31" i="2"/>
  <c r="F31" i="2"/>
  <c r="D31" i="2"/>
  <c r="B31" i="2"/>
  <c r="AM30" i="2"/>
  <c r="S30" i="2"/>
  <c r="AN30" i="2" s="1"/>
  <c r="K30" i="2"/>
  <c r="H30" i="2"/>
  <c r="F30" i="2"/>
  <c r="D30" i="2"/>
  <c r="B30" i="2"/>
  <c r="AM29" i="2"/>
  <c r="S29" i="2"/>
  <c r="AN29" i="2" s="1"/>
  <c r="K29" i="2"/>
  <c r="H29" i="2"/>
  <c r="F29" i="2"/>
  <c r="D29" i="2"/>
  <c r="B29" i="2"/>
  <c r="AM28" i="2"/>
  <c r="S28" i="2"/>
  <c r="AN28" i="2" s="1"/>
  <c r="K28" i="2"/>
  <c r="H28" i="2"/>
  <c r="F28" i="2"/>
  <c r="D28" i="2"/>
  <c r="B28" i="2"/>
  <c r="AM27" i="2"/>
  <c r="S27" i="2"/>
  <c r="AN27" i="2" s="1"/>
  <c r="K27" i="2"/>
  <c r="H27" i="2"/>
  <c r="F27" i="2"/>
  <c r="D27" i="2"/>
  <c r="B27" i="2"/>
  <c r="AM26" i="2"/>
  <c r="S26" i="2"/>
  <c r="AN26" i="2" s="1"/>
  <c r="K26" i="2"/>
  <c r="H26" i="2"/>
  <c r="F26" i="2"/>
  <c r="D26" i="2"/>
  <c r="B26" i="2"/>
  <c r="AM25" i="2"/>
  <c r="S25" i="2"/>
  <c r="AN25" i="2" s="1"/>
  <c r="K25" i="2"/>
  <c r="H25" i="2"/>
  <c r="F25" i="2"/>
  <c r="D25" i="2"/>
  <c r="B25" i="2"/>
  <c r="AM24" i="2"/>
  <c r="S24" i="2"/>
  <c r="AN24" i="2" s="1"/>
  <c r="K24" i="2"/>
  <c r="H24" i="2"/>
  <c r="F24" i="2"/>
  <c r="D24" i="2"/>
  <c r="B24" i="2"/>
  <c r="AM23" i="2"/>
  <c r="S23" i="2"/>
  <c r="AN23" i="2" s="1"/>
  <c r="K23" i="2"/>
  <c r="H23" i="2"/>
  <c r="F23" i="2"/>
  <c r="D23" i="2"/>
  <c r="B23" i="2"/>
  <c r="AM22" i="2"/>
  <c r="S22" i="2"/>
  <c r="AN22" i="2" s="1"/>
  <c r="K22" i="2"/>
  <c r="H22" i="2"/>
  <c r="F22" i="2"/>
  <c r="D22" i="2"/>
  <c r="B22" i="2"/>
  <c r="AM21" i="2"/>
  <c r="S21" i="2"/>
  <c r="AN21" i="2" s="1"/>
  <c r="K21" i="2"/>
  <c r="H21" i="2"/>
  <c r="F21" i="2"/>
  <c r="D21" i="2"/>
  <c r="B21" i="2"/>
  <c r="AM20" i="2"/>
  <c r="S20" i="2"/>
  <c r="AN20" i="2" s="1"/>
  <c r="K20" i="2"/>
  <c r="H20" i="2"/>
  <c r="F20" i="2"/>
  <c r="D20" i="2"/>
  <c r="B20" i="2"/>
  <c r="AM19" i="2"/>
  <c r="AM34" i="2"/>
  <c r="S19" i="2"/>
  <c r="S34" i="2"/>
  <c r="AN34" i="2"/>
  <c r="K19" i="2"/>
  <c r="H19" i="2"/>
  <c r="F19" i="2"/>
  <c r="D19" i="2"/>
  <c r="B19" i="2"/>
  <c r="AL15" i="2"/>
  <c r="P15" i="2"/>
  <c r="R15" i="2"/>
  <c r="O15" i="2" s="1"/>
  <c r="AH15" i="2"/>
  <c r="M15" i="2"/>
  <c r="L15" i="2"/>
  <c r="N15" i="2"/>
  <c r="K15" i="2"/>
  <c r="J15" i="2"/>
  <c r="I15" i="2"/>
  <c r="H15" i="2"/>
  <c r="G15" i="2"/>
  <c r="F15" i="2"/>
  <c r="E15" i="2"/>
  <c r="D15" i="2"/>
  <c r="C15" i="2"/>
  <c r="B15" i="2"/>
  <c r="AL14" i="2"/>
  <c r="P14" i="2" s="1"/>
  <c r="R14" i="2" s="1"/>
  <c r="S14" i="2" s="1"/>
  <c r="AN14" i="2" s="1"/>
  <c r="AH14" i="2"/>
  <c r="AI14" i="2"/>
  <c r="M14" i="2"/>
  <c r="N14" i="2"/>
  <c r="L14" i="2"/>
  <c r="K14" i="2"/>
  <c r="J14" i="2"/>
  <c r="I14" i="2"/>
  <c r="H14" i="2"/>
  <c r="G14" i="2"/>
  <c r="F14" i="2"/>
  <c r="E14" i="2"/>
  <c r="D14" i="2"/>
  <c r="C14" i="2"/>
  <c r="B14" i="2"/>
  <c r="AL13" i="2"/>
  <c r="AM13" i="2" s="1"/>
  <c r="AH13" i="2"/>
  <c r="AI13" i="2"/>
  <c r="P13" i="2"/>
  <c r="R13" i="2"/>
  <c r="S13" i="2" s="1"/>
  <c r="AN13" i="2" s="1"/>
  <c r="M13" i="2"/>
  <c r="L13" i="2"/>
  <c r="N13" i="2"/>
  <c r="K13" i="2"/>
  <c r="J13" i="2"/>
  <c r="I13" i="2"/>
  <c r="H13" i="2"/>
  <c r="G13" i="2"/>
  <c r="F13" i="2"/>
  <c r="E13" i="2"/>
  <c r="D13" i="2"/>
  <c r="C13" i="2"/>
  <c r="B13" i="2"/>
  <c r="AM12" i="2"/>
  <c r="AL12" i="2"/>
  <c r="AI12" i="2" s="1"/>
  <c r="P12" i="2"/>
  <c r="R12" i="2" s="1"/>
  <c r="AH12" i="2"/>
  <c r="M12" i="2"/>
  <c r="L12" i="2"/>
  <c r="N12" i="2" s="1"/>
  <c r="O12" i="2" s="1"/>
  <c r="K12" i="2"/>
  <c r="S12" i="2" s="1"/>
  <c r="AN12" i="2" s="1"/>
  <c r="J12" i="2"/>
  <c r="I12" i="2"/>
  <c r="H12" i="2"/>
  <c r="G12" i="2"/>
  <c r="F12" i="2"/>
  <c r="E12" i="2"/>
  <c r="D12" i="2"/>
  <c r="C12" i="2"/>
  <c r="B12" i="2"/>
  <c r="AL11" i="2"/>
  <c r="P11" i="2"/>
  <c r="R11" i="2" s="1"/>
  <c r="S11" i="2" s="1"/>
  <c r="AI11" i="2"/>
  <c r="AH11" i="2"/>
  <c r="M11" i="2"/>
  <c r="L11" i="2"/>
  <c r="N11" i="2" s="1"/>
  <c r="K11" i="2"/>
  <c r="J11" i="2"/>
  <c r="I11" i="2"/>
  <c r="H11" i="2"/>
  <c r="G11" i="2"/>
  <c r="F11" i="2"/>
  <c r="E11" i="2"/>
  <c r="D11" i="2"/>
  <c r="C11" i="2"/>
  <c r="B11" i="2"/>
  <c r="AF9" i="2"/>
  <c r="H7" i="2"/>
  <c r="C7" i="2"/>
  <c r="H6" i="2"/>
  <c r="C6" i="2"/>
  <c r="H5" i="2"/>
  <c r="C5" i="2"/>
  <c r="H4" i="2"/>
  <c r="C4" i="2"/>
  <c r="H3" i="2"/>
  <c r="C3" i="2"/>
  <c r="H2" i="2"/>
  <c r="C2" i="2"/>
  <c r="A1" i="1"/>
  <c r="C2" i="1"/>
  <c r="AG100" i="1"/>
  <c r="AJ100" i="1"/>
  <c r="AK100" i="1"/>
  <c r="AM100" i="1" s="1"/>
  <c r="AN100" i="1" s="1"/>
  <c r="AG99" i="1"/>
  <c r="AJ99" i="1" s="1"/>
  <c r="AK99" i="1" s="1"/>
  <c r="AM99" i="1" s="1"/>
  <c r="AN99" i="1"/>
  <c r="AG98" i="1"/>
  <c r="AJ98" i="1"/>
  <c r="AK98" i="1" s="1"/>
  <c r="AM98" i="1" s="1"/>
  <c r="AN98" i="1" s="1"/>
  <c r="AG97" i="1"/>
  <c r="AJ97" i="1" s="1"/>
  <c r="AK97" i="1" s="1"/>
  <c r="AM97" i="1" s="1"/>
  <c r="AN97" i="1" s="1"/>
  <c r="AG96" i="1"/>
  <c r="AJ96" i="1" s="1"/>
  <c r="AK96" i="1" s="1"/>
  <c r="AM96" i="1" s="1"/>
  <c r="AN96" i="1" s="1"/>
  <c r="AJ95" i="1"/>
  <c r="AK95" i="1"/>
  <c r="AM95" i="1" s="1"/>
  <c r="AN95" i="1" s="1"/>
  <c r="AG95" i="1"/>
  <c r="AG94" i="1"/>
  <c r="AJ94" i="1" s="1"/>
  <c r="AK94" i="1" s="1"/>
  <c r="AM94" i="1" s="1"/>
  <c r="AN94" i="1" s="1"/>
  <c r="AJ93" i="1"/>
  <c r="AK93" i="1"/>
  <c r="AM93" i="1" s="1"/>
  <c r="AN93" i="1" s="1"/>
  <c r="AG93" i="1"/>
  <c r="AG92" i="1"/>
  <c r="AJ92" i="1"/>
  <c r="AK92" i="1" s="1"/>
  <c r="AM92" i="1" s="1"/>
  <c r="AN92" i="1" s="1"/>
  <c r="AG91" i="1"/>
  <c r="AJ91" i="1" s="1"/>
  <c r="AK91" i="1" s="1"/>
  <c r="AM91" i="1" s="1"/>
  <c r="AN91" i="1"/>
  <c r="AG90" i="1"/>
  <c r="AJ90" i="1" s="1"/>
  <c r="AK90" i="1" s="1"/>
  <c r="AM90" i="1" s="1"/>
  <c r="AN90" i="1" s="1"/>
  <c r="AG89" i="1"/>
  <c r="AJ89" i="1" s="1"/>
  <c r="AK89" i="1" s="1"/>
  <c r="AM89" i="1" s="1"/>
  <c r="AN89" i="1" s="1"/>
  <c r="AL88" i="1"/>
  <c r="AH88" i="1"/>
  <c r="AM88" i="1" s="1"/>
  <c r="AL87" i="1"/>
  <c r="AH87" i="1"/>
  <c r="AM87" i="1"/>
  <c r="AL86" i="1"/>
  <c r="AH86" i="1"/>
  <c r="AM86" i="1"/>
  <c r="AL85" i="1"/>
  <c r="AH85" i="1"/>
  <c r="AM85" i="1" s="1"/>
  <c r="AH84" i="1"/>
  <c r="AM84" i="1" s="1"/>
  <c r="AL83" i="1"/>
  <c r="AH83" i="1"/>
  <c r="AM83" i="1" s="1"/>
  <c r="AL82" i="1"/>
  <c r="AH82" i="1"/>
  <c r="AM82" i="1" s="1"/>
  <c r="AL81" i="1"/>
  <c r="AM81" i="1"/>
  <c r="AH81" i="1"/>
  <c r="AM80" i="1"/>
  <c r="AL80" i="1"/>
  <c r="AH80" i="1"/>
  <c r="AL79" i="1"/>
  <c r="AH79" i="1"/>
  <c r="AM79" i="1" s="1"/>
  <c r="AL78" i="1"/>
  <c r="AH78" i="1"/>
  <c r="AM78" i="1" s="1"/>
  <c r="AL77" i="1"/>
  <c r="AH77" i="1"/>
  <c r="AL76" i="1"/>
  <c r="AH76" i="1"/>
  <c r="AM76" i="1"/>
  <c r="AL75" i="1"/>
  <c r="AH75" i="1"/>
  <c r="AM75" i="1" s="1"/>
  <c r="AM69" i="1"/>
  <c r="AN63" i="1"/>
  <c r="S62" i="1"/>
  <c r="AD61" i="1"/>
  <c r="S61" i="1"/>
  <c r="AD60" i="1"/>
  <c r="AM60" i="1"/>
  <c r="S60" i="1"/>
  <c r="AM59" i="1"/>
  <c r="S59" i="1"/>
  <c r="AN59" i="1"/>
  <c r="N56" i="1"/>
  <c r="L56" i="1"/>
  <c r="AM55" i="1"/>
  <c r="S55" i="1"/>
  <c r="AN55" i="1" s="1"/>
  <c r="K55" i="1"/>
  <c r="H55" i="1"/>
  <c r="F55" i="1"/>
  <c r="D55" i="1"/>
  <c r="B55" i="1"/>
  <c r="AM54" i="1"/>
  <c r="J54" i="1" s="1"/>
  <c r="S54" i="1"/>
  <c r="AN54" i="1" s="1"/>
  <c r="K54" i="1"/>
  <c r="H54" i="1"/>
  <c r="F54" i="1"/>
  <c r="D54" i="1"/>
  <c r="B54" i="1"/>
  <c r="AM53" i="1"/>
  <c r="J53" i="1" s="1"/>
  <c r="S53" i="1"/>
  <c r="AN53" i="1" s="1"/>
  <c r="K53" i="1"/>
  <c r="H53" i="1"/>
  <c r="F53" i="1"/>
  <c r="D53" i="1"/>
  <c r="B53" i="1"/>
  <c r="AM52" i="1"/>
  <c r="J52" i="1" s="1"/>
  <c r="S52" i="1"/>
  <c r="AN52" i="1" s="1"/>
  <c r="K52" i="1"/>
  <c r="H52" i="1"/>
  <c r="F52" i="1"/>
  <c r="D52" i="1"/>
  <c r="B52" i="1"/>
  <c r="AM51" i="1"/>
  <c r="J51" i="1" s="1"/>
  <c r="S51" i="1"/>
  <c r="AN51" i="1" s="1"/>
  <c r="K51" i="1"/>
  <c r="H51" i="1"/>
  <c r="F51" i="1"/>
  <c r="D51" i="1"/>
  <c r="B51" i="1"/>
  <c r="AM50" i="1"/>
  <c r="J50" i="1" s="1"/>
  <c r="S50" i="1" s="1"/>
  <c r="AN50" i="1" s="1"/>
  <c r="K50" i="1"/>
  <c r="H50" i="1"/>
  <c r="F50" i="1"/>
  <c r="D50" i="1"/>
  <c r="B50" i="1"/>
  <c r="AM49" i="1"/>
  <c r="J49" i="1" s="1"/>
  <c r="S49" i="1" s="1"/>
  <c r="AN49" i="1" s="1"/>
  <c r="K49" i="1"/>
  <c r="H49" i="1"/>
  <c r="F49" i="1"/>
  <c r="D49" i="1"/>
  <c r="B49" i="1"/>
  <c r="AM48" i="1"/>
  <c r="J48" i="1" s="1"/>
  <c r="S48" i="1" s="1"/>
  <c r="AM56" i="1"/>
  <c r="K48" i="1"/>
  <c r="H48" i="1"/>
  <c r="F48" i="1"/>
  <c r="D48" i="1"/>
  <c r="B48" i="1"/>
  <c r="AM44" i="1"/>
  <c r="J44" i="1" s="1"/>
  <c r="S44" i="1"/>
  <c r="AN44" i="1" s="1"/>
  <c r="H44" i="1"/>
  <c r="F44" i="1"/>
  <c r="D44" i="1"/>
  <c r="B44" i="1"/>
  <c r="AM43" i="1"/>
  <c r="J43" i="1" s="1"/>
  <c r="S43" i="1" s="1"/>
  <c r="AN43" i="1" s="1"/>
  <c r="H43" i="1"/>
  <c r="F43" i="1"/>
  <c r="D43" i="1"/>
  <c r="B43" i="1"/>
  <c r="AM42" i="1"/>
  <c r="K42" i="1"/>
  <c r="H42" i="1"/>
  <c r="F42" i="1"/>
  <c r="D42" i="1"/>
  <c r="B42" i="1"/>
  <c r="AM41" i="1"/>
  <c r="S41" i="1"/>
  <c r="AN41" i="1"/>
  <c r="K41" i="1"/>
  <c r="H41" i="1"/>
  <c r="F41" i="1"/>
  <c r="D41" i="1"/>
  <c r="B41" i="1"/>
  <c r="AM40" i="1"/>
  <c r="J40" i="1" s="1"/>
  <c r="AG40" i="1"/>
  <c r="S40" i="1"/>
  <c r="AN40" i="1"/>
  <c r="K40" i="1"/>
  <c r="H40" i="1"/>
  <c r="F40" i="1"/>
  <c r="D40" i="1"/>
  <c r="B40" i="1"/>
  <c r="AM39" i="1"/>
  <c r="J39" i="1" s="1"/>
  <c r="AG39" i="1"/>
  <c r="S39" i="1"/>
  <c r="AN39" i="1" s="1"/>
  <c r="K39" i="1"/>
  <c r="H39" i="1"/>
  <c r="F39" i="1"/>
  <c r="D39" i="1"/>
  <c r="B39" i="1"/>
  <c r="AM38" i="1"/>
  <c r="J38" i="1" s="1"/>
  <c r="S38" i="1" s="1"/>
  <c r="AN38" i="1" s="1"/>
  <c r="AG38" i="1"/>
  <c r="K38" i="1"/>
  <c r="H38" i="1"/>
  <c r="F38" i="1"/>
  <c r="D38" i="1"/>
  <c r="B38" i="1"/>
  <c r="AM37" i="1"/>
  <c r="J37" i="1" s="1"/>
  <c r="S37" i="1" s="1"/>
  <c r="AM45" i="1"/>
  <c r="AG37" i="1"/>
  <c r="K37" i="1"/>
  <c r="H37" i="1"/>
  <c r="F37" i="1"/>
  <c r="D37" i="1"/>
  <c r="B37" i="1"/>
  <c r="AM33" i="1"/>
  <c r="J33" i="1" s="1"/>
  <c r="S33" i="1"/>
  <c r="AN33" i="1" s="1"/>
  <c r="K33" i="1"/>
  <c r="H33" i="1"/>
  <c r="F33" i="1"/>
  <c r="D33" i="1"/>
  <c r="B33" i="1"/>
  <c r="AM32" i="1"/>
  <c r="J32" i="1" s="1"/>
  <c r="S32" i="1" s="1"/>
  <c r="AN32" i="1" s="1"/>
  <c r="K32" i="1"/>
  <c r="H32" i="1"/>
  <c r="F32" i="1"/>
  <c r="D32" i="1"/>
  <c r="B32" i="1"/>
  <c r="AM31" i="1"/>
  <c r="J31" i="1" s="1"/>
  <c r="S31" i="1"/>
  <c r="K31" i="1"/>
  <c r="H31" i="1"/>
  <c r="F31" i="1"/>
  <c r="D31" i="1"/>
  <c r="B31" i="1"/>
  <c r="AM30" i="1"/>
  <c r="J30" i="1" s="1"/>
  <c r="S30" i="1"/>
  <c r="K30" i="1"/>
  <c r="H30" i="1"/>
  <c r="F30" i="1"/>
  <c r="D30" i="1"/>
  <c r="B30" i="1"/>
  <c r="AM29" i="1"/>
  <c r="J29" i="1" s="1"/>
  <c r="S29" i="1" s="1"/>
  <c r="AN29" i="1" s="1"/>
  <c r="K29" i="1"/>
  <c r="H29" i="1"/>
  <c r="F29" i="1"/>
  <c r="D29" i="1"/>
  <c r="B29" i="1"/>
  <c r="AM28" i="1"/>
  <c r="J28" i="1" s="1"/>
  <c r="S28" i="1" s="1"/>
  <c r="AN28" i="1" s="1"/>
  <c r="K28" i="1"/>
  <c r="H28" i="1"/>
  <c r="F28" i="1"/>
  <c r="D28" i="1"/>
  <c r="B28" i="1"/>
  <c r="AM27" i="1"/>
  <c r="K27" i="1"/>
  <c r="H27" i="1"/>
  <c r="F27" i="1"/>
  <c r="D27" i="1"/>
  <c r="B27" i="1"/>
  <c r="AM26" i="1"/>
  <c r="K26" i="1"/>
  <c r="H26" i="1"/>
  <c r="F26" i="1"/>
  <c r="D26" i="1"/>
  <c r="B26" i="1"/>
  <c r="AM25" i="1"/>
  <c r="J25" i="1" s="1"/>
  <c r="S25" i="1" s="1"/>
  <c r="AN25" i="1" s="1"/>
  <c r="K25" i="1"/>
  <c r="H25" i="1"/>
  <c r="F25" i="1"/>
  <c r="D25" i="1"/>
  <c r="B25" i="1"/>
  <c r="AM24" i="1"/>
  <c r="J24" i="1" s="1"/>
  <c r="S24" i="1" s="1"/>
  <c r="AN24" i="1" s="1"/>
  <c r="K24" i="1"/>
  <c r="H24" i="1"/>
  <c r="F24" i="1"/>
  <c r="D24" i="1"/>
  <c r="B24" i="1"/>
  <c r="AM23" i="1"/>
  <c r="J23" i="1" s="1"/>
  <c r="S23" i="1"/>
  <c r="K23" i="1"/>
  <c r="H23" i="1"/>
  <c r="F23" i="1"/>
  <c r="D23" i="1"/>
  <c r="B23" i="1"/>
  <c r="AM22" i="1"/>
  <c r="J22" i="1" s="1"/>
  <c r="S22" i="1" s="1"/>
  <c r="AN22" i="1" s="1"/>
  <c r="K22" i="1"/>
  <c r="H22" i="1"/>
  <c r="F22" i="1"/>
  <c r="D22" i="1"/>
  <c r="B22" i="1"/>
  <c r="AM21" i="1"/>
  <c r="J21" i="1" s="1"/>
  <c r="S21" i="1" s="1"/>
  <c r="AN21" i="1" s="1"/>
  <c r="K21" i="1"/>
  <c r="H21" i="1"/>
  <c r="F21" i="1"/>
  <c r="D21" i="1"/>
  <c r="B21" i="1"/>
  <c r="AM20" i="1"/>
  <c r="K20" i="1"/>
  <c r="H20" i="1"/>
  <c r="F20" i="1"/>
  <c r="D20" i="1"/>
  <c r="B20" i="1"/>
  <c r="AM19" i="1"/>
  <c r="K19" i="1"/>
  <c r="H19" i="1"/>
  <c r="F19" i="1"/>
  <c r="D19" i="1"/>
  <c r="B19" i="1"/>
  <c r="AL15" i="1"/>
  <c r="AM15" i="1" s="1"/>
  <c r="AI15" i="1"/>
  <c r="AH15" i="1"/>
  <c r="P15" i="1"/>
  <c r="R15" i="1"/>
  <c r="S15" i="1" s="1"/>
  <c r="M15" i="1"/>
  <c r="L15" i="1"/>
  <c r="N15" i="1" s="1"/>
  <c r="K15" i="1"/>
  <c r="J15" i="1"/>
  <c r="I15" i="1"/>
  <c r="H15" i="1"/>
  <c r="G15" i="1"/>
  <c r="F15" i="1"/>
  <c r="E15" i="1"/>
  <c r="D15" i="1"/>
  <c r="C15" i="1"/>
  <c r="B15" i="1"/>
  <c r="AL14" i="1"/>
  <c r="AH14" i="1"/>
  <c r="M14" i="1"/>
  <c r="L14" i="1"/>
  <c r="N14" i="1" s="1"/>
  <c r="K14" i="1"/>
  <c r="J14" i="1"/>
  <c r="I14" i="1"/>
  <c r="H14" i="1"/>
  <c r="G14" i="1"/>
  <c r="F14" i="1"/>
  <c r="E14" i="1"/>
  <c r="D14" i="1"/>
  <c r="C14" i="1"/>
  <c r="B14" i="1"/>
  <c r="AL13" i="1"/>
  <c r="AM13" i="1" s="1"/>
  <c r="AI13" i="1"/>
  <c r="AH13" i="1"/>
  <c r="P13" i="1"/>
  <c r="R13" i="1"/>
  <c r="S13" i="1" s="1"/>
  <c r="AN13" i="1" s="1"/>
  <c r="M13" i="1"/>
  <c r="L13" i="1"/>
  <c r="K13" i="1"/>
  <c r="J13" i="1"/>
  <c r="I13" i="1"/>
  <c r="H13" i="1"/>
  <c r="G13" i="1"/>
  <c r="F13" i="1"/>
  <c r="E13" i="1"/>
  <c r="D13" i="1"/>
  <c r="C13" i="1"/>
  <c r="B13" i="1"/>
  <c r="AL12" i="1"/>
  <c r="P12" i="1"/>
  <c r="R12" i="1"/>
  <c r="S12" i="1" s="1"/>
  <c r="AN12" i="1" s="1"/>
  <c r="AH12" i="1"/>
  <c r="AI12" i="1"/>
  <c r="M12" i="1"/>
  <c r="L12" i="1"/>
  <c r="K12" i="1"/>
  <c r="J12" i="1"/>
  <c r="I12" i="1"/>
  <c r="H12" i="1"/>
  <c r="G12" i="1"/>
  <c r="F12" i="1"/>
  <c r="E12" i="1"/>
  <c r="D12" i="1"/>
  <c r="C12" i="1"/>
  <c r="B12" i="1"/>
  <c r="AL11" i="1"/>
  <c r="P11" i="1" s="1"/>
  <c r="AM11" i="1"/>
  <c r="AH11" i="1"/>
  <c r="AI11" i="1"/>
  <c r="M11" i="1"/>
  <c r="L11" i="1"/>
  <c r="K11" i="1"/>
  <c r="J11" i="1"/>
  <c r="I11" i="1"/>
  <c r="H11" i="1"/>
  <c r="G11" i="1"/>
  <c r="F11" i="1"/>
  <c r="E11" i="1"/>
  <c r="D11" i="1"/>
  <c r="C11" i="1"/>
  <c r="B11" i="1"/>
  <c r="AF9" i="1"/>
  <c r="H7" i="1"/>
  <c r="C7" i="1"/>
  <c r="H6" i="1"/>
  <c r="C6" i="1"/>
  <c r="H5" i="1"/>
  <c r="C5" i="1"/>
  <c r="H4" i="1"/>
  <c r="C4" i="1"/>
  <c r="H3" i="1"/>
  <c r="C3" i="1"/>
  <c r="H2" i="1"/>
  <c r="AN23" i="1"/>
  <c r="AN31" i="1"/>
  <c r="AN30" i="1"/>
  <c r="O14" i="2"/>
  <c r="AN19" i="2"/>
  <c r="AM14" i="2"/>
  <c r="AN37" i="2"/>
  <c r="AM12" i="1"/>
  <c r="R11" i="1"/>
  <c r="N12" i="1"/>
  <c r="O12" i="1" s="1"/>
  <c r="N11" i="1"/>
  <c r="O11" i="1" s="1"/>
  <c r="AN19" i="1"/>
  <c r="AO13" i="3" l="1"/>
  <c r="AO14" i="3"/>
  <c r="N12" i="3"/>
  <c r="O12" i="3" s="1"/>
  <c r="S15" i="3"/>
  <c r="AO15" i="3" s="1"/>
  <c r="S64" i="3"/>
  <c r="AN12" i="3"/>
  <c r="S11" i="3"/>
  <c r="S12" i="3"/>
  <c r="AJ16" i="3"/>
  <c r="AF11" i="3"/>
  <c r="AN11" i="3" s="1"/>
  <c r="AN56" i="3"/>
  <c r="AN44" i="2"/>
  <c r="S45" i="2"/>
  <c r="S34" i="1"/>
  <c r="S45" i="1"/>
  <c r="AN45" i="1" s="1"/>
  <c r="AN37" i="1"/>
  <c r="S56" i="1"/>
  <c r="AN56" i="1" s="1"/>
  <c r="AN48" i="1"/>
  <c r="AN62" i="1"/>
  <c r="AI14" i="1"/>
  <c r="AM14" i="1"/>
  <c r="S16" i="2"/>
  <c r="AN11" i="2"/>
  <c r="N13" i="1"/>
  <c r="O13" i="1" s="1"/>
  <c r="O15" i="1"/>
  <c r="S64" i="1"/>
  <c r="N11" i="3"/>
  <c r="O11" i="3" s="1"/>
  <c r="AI16" i="1"/>
  <c r="AD62" i="1" s="1"/>
  <c r="AM62" i="1" s="1"/>
  <c r="O14" i="3"/>
  <c r="O15" i="3"/>
  <c r="AN20" i="1"/>
  <c r="O11" i="2"/>
  <c r="AO37" i="3"/>
  <c r="AO48" i="3"/>
  <c r="S56" i="3"/>
  <c r="AM16" i="1"/>
  <c r="AN15" i="1"/>
  <c r="AN40" i="2"/>
  <c r="AN43" i="2"/>
  <c r="AN34" i="3"/>
  <c r="J39" i="3"/>
  <c r="S39" i="3" s="1"/>
  <c r="AO39" i="3" s="1"/>
  <c r="AN45" i="3"/>
  <c r="S34" i="3"/>
  <c r="AI15" i="2"/>
  <c r="AI16" i="2" s="1"/>
  <c r="AD62" i="2" s="1"/>
  <c r="AM62" i="2" s="1"/>
  <c r="AN62" i="2" s="1"/>
  <c r="AM15" i="2"/>
  <c r="AM16" i="2" s="1"/>
  <c r="S15" i="2"/>
  <c r="AN41" i="2"/>
  <c r="S64" i="2"/>
  <c r="O13" i="2"/>
  <c r="S11" i="1"/>
  <c r="P14" i="1"/>
  <c r="R14" i="1" s="1"/>
  <c r="S14" i="1" s="1"/>
  <c r="AN14" i="1" s="1"/>
  <c r="AM34" i="1"/>
  <c r="AM77" i="1"/>
  <c r="AM45" i="2"/>
  <c r="S56" i="2"/>
  <c r="AN56" i="2" s="1"/>
  <c r="AO34" i="3" l="1"/>
  <c r="AN16" i="3"/>
  <c r="S16" i="3"/>
  <c r="AO12" i="3"/>
  <c r="AO56" i="3"/>
  <c r="AO11" i="3"/>
  <c r="AF16" i="3"/>
  <c r="AD62" i="3"/>
  <c r="AN62" i="3" s="1"/>
  <c r="AO62" i="3" s="1"/>
  <c r="O14" i="1"/>
  <c r="O16" i="1" s="1"/>
  <c r="O16" i="3"/>
  <c r="S66" i="2"/>
  <c r="AN16" i="2"/>
  <c r="S45" i="3"/>
  <c r="AO45" i="3" s="1"/>
  <c r="AN45" i="2"/>
  <c r="O16" i="2"/>
  <c r="S16" i="1"/>
  <c r="AN11" i="1"/>
  <c r="AN15" i="2"/>
  <c r="AN34" i="1"/>
  <c r="AO16" i="3" l="1"/>
  <c r="S66" i="3"/>
  <c r="AM67" i="2"/>
  <c r="M60" i="2"/>
  <c r="AN16" i="1"/>
  <c r="S66" i="1"/>
  <c r="M60" i="3" l="1"/>
  <c r="AN67" i="3"/>
  <c r="AQ67" i="3" s="1"/>
  <c r="AM67" i="1"/>
  <c r="M60" i="1"/>
  <c r="AM71" i="2"/>
  <c r="AM61" i="2"/>
  <c r="AN71" i="3" l="1"/>
  <c r="AN63" i="3"/>
  <c r="AO63" i="3" s="1"/>
  <c r="AN61" i="3"/>
  <c r="AO61" i="3" s="1"/>
  <c r="AM61" i="1"/>
  <c r="AM71" i="1"/>
  <c r="AM64" i="2"/>
  <c r="AN61" i="2"/>
  <c r="AN64" i="3" l="1"/>
  <c r="AO64" i="3" s="1"/>
  <c r="AM66" i="2"/>
  <c r="AN64" i="2"/>
  <c r="AN61" i="1"/>
  <c r="AM64" i="1"/>
  <c r="AN66" i="3" l="1"/>
  <c r="AN46" i="3" s="1"/>
  <c r="AM66" i="1"/>
  <c r="AN64" i="1"/>
  <c r="AM35" i="2"/>
  <c r="AM57" i="2"/>
  <c r="AM17" i="2"/>
  <c r="AM46" i="2"/>
  <c r="AI66" i="2"/>
  <c r="AJ66" i="2" s="1"/>
  <c r="AM65" i="2"/>
  <c r="AN35" i="3" l="1"/>
  <c r="AN57" i="3"/>
  <c r="AN65" i="3"/>
  <c r="AJ66" i="3"/>
  <c r="AK66" i="3" s="1"/>
  <c r="AN17" i="3"/>
  <c r="AM57" i="1"/>
  <c r="AM46" i="1"/>
  <c r="AM35" i="1"/>
  <c r="AM17" i="1"/>
  <c r="AI66" i="1"/>
  <c r="AJ66" i="1" s="1"/>
  <c r="AM65" i="1"/>
</calcChain>
</file>

<file path=xl/sharedStrings.xml><?xml version="1.0" encoding="utf-8"?>
<sst xmlns="http://schemas.openxmlformats.org/spreadsheetml/2006/main" count="27381" uniqueCount="486">
  <si>
    <t>SwimUSA</t>
  </si>
  <si>
    <t>2020.03.11</t>
    <phoneticPr fontId="3" type="noConversion"/>
  </si>
  <si>
    <t>SEASON</t>
  </si>
  <si>
    <t>DATE</t>
  </si>
  <si>
    <t>COO</t>
  </si>
  <si>
    <t>수출입</t>
  </si>
  <si>
    <t>H/C</t>
  </si>
  <si>
    <t>DIVISION</t>
  </si>
  <si>
    <t>VENDOR</t>
  </si>
  <si>
    <t>Eastern Sun Group</t>
  </si>
  <si>
    <t>Sae-A Trading</t>
    <phoneticPr fontId="3" type="noConversion"/>
  </si>
  <si>
    <t>Indonesia EINS (FCA)</t>
  </si>
  <si>
    <t>STYLE #</t>
  </si>
  <si>
    <t>Vietnam Haiahn(Hanoi)</t>
  </si>
  <si>
    <t>Indonesia SJC (FCA)</t>
  </si>
  <si>
    <t>DESIGN #</t>
  </si>
  <si>
    <t>FOB PORT</t>
  </si>
  <si>
    <t>ABFJ22154AY</t>
    <phoneticPr fontId="3" type="noConversion"/>
  </si>
  <si>
    <t>Vietnam S&amp;H Vina(Hanoi)</t>
  </si>
  <si>
    <t>DESCRIPTION</t>
  </si>
  <si>
    <t>MR</t>
  </si>
  <si>
    <t>Vietnam (HCM, Sarah FCA)</t>
    <phoneticPr fontId="3" type="noConversion"/>
  </si>
  <si>
    <t>SIZE RANGE</t>
  </si>
  <si>
    <t>S-XL</t>
    <phoneticPr fontId="3" type="noConversion"/>
  </si>
  <si>
    <t>Vietnam Haiahn(Hanoi)</t>
    <phoneticPr fontId="3" type="noConversion"/>
  </si>
  <si>
    <t>FABRICATION</t>
  </si>
  <si>
    <t>FABRIC #</t>
  </si>
  <si>
    <t>MILL</t>
  </si>
  <si>
    <t>PRINT / SOLID</t>
  </si>
  <si>
    <t>FABRIC PLACEMT</t>
  </si>
  <si>
    <t>FABRIC CONTENT</t>
  </si>
  <si>
    <t>FABRIC               C/O</t>
  </si>
  <si>
    <t>FABRIC  FOB PRICE</t>
  </si>
  <si>
    <t>FABRIC
WIDTH</t>
    <phoneticPr fontId="3" type="noConversion"/>
  </si>
  <si>
    <t>FABRIC
WEIGHT</t>
    <phoneticPr fontId="3" type="noConversion"/>
  </si>
  <si>
    <t>FABRIC
IFF</t>
    <phoneticPr fontId="3" type="noConversion"/>
  </si>
  <si>
    <t>YIELD</t>
  </si>
  <si>
    <t>COST</t>
  </si>
  <si>
    <t>FROM-TO</t>
    <phoneticPr fontId="16" type="noConversion"/>
  </si>
  <si>
    <t>OPEN</t>
    <phoneticPr fontId="3" type="noConversion"/>
  </si>
  <si>
    <t>ACTUAL</t>
    <phoneticPr fontId="3" type="noConversion"/>
  </si>
  <si>
    <t>HX31037</t>
    <phoneticPr fontId="3" type="noConversion"/>
  </si>
  <si>
    <t>GH</t>
  </si>
  <si>
    <t>SOLID</t>
    <phoneticPr fontId="3" type="noConversion"/>
  </si>
  <si>
    <t>A</t>
  </si>
  <si>
    <t>82/18 NYLON SPANDEX</t>
    <phoneticPr fontId="3" type="noConversion"/>
  </si>
  <si>
    <t>KOR-IND</t>
  </si>
  <si>
    <t>KOR-IND</t>
    <phoneticPr fontId="16" type="noConversion"/>
  </si>
  <si>
    <t>KA-79</t>
    <phoneticPr fontId="3" type="noConversion"/>
  </si>
  <si>
    <t>KT</t>
    <phoneticPr fontId="3" type="noConversion"/>
  </si>
  <si>
    <t>B</t>
    <phoneticPr fontId="3" type="noConversion"/>
  </si>
  <si>
    <t>100 POLYESTER</t>
    <phoneticPr fontId="3" type="noConversion"/>
  </si>
  <si>
    <t>SHI-VTN</t>
  </si>
  <si>
    <t>KOR-VTN</t>
    <phoneticPr fontId="16" type="noConversion"/>
  </si>
  <si>
    <t>HKG-IND</t>
    <phoneticPr fontId="16" type="noConversion"/>
  </si>
  <si>
    <t>HKG-VTN</t>
    <phoneticPr fontId="16" type="noConversion"/>
  </si>
  <si>
    <t>SHI-IND</t>
    <phoneticPr fontId="16" type="noConversion"/>
  </si>
  <si>
    <t>S. TTL</t>
  </si>
  <si>
    <t>IND-IND</t>
    <phoneticPr fontId="16" type="noConversion"/>
  </si>
  <si>
    <t>SEWING TRIM ONLY</t>
  </si>
  <si>
    <t>ITEM #</t>
  </si>
  <si>
    <t>SUPPLIER</t>
  </si>
  <si>
    <t>PRICE</t>
  </si>
  <si>
    <t>QTY</t>
  </si>
  <si>
    <t>LOSS</t>
  </si>
  <si>
    <t>IND-VTN</t>
  </si>
  <si>
    <t xml:space="preserve">FTY </t>
  </si>
  <si>
    <t xml:space="preserve">THREAD </t>
  </si>
  <si>
    <t>/ PC</t>
  </si>
  <si>
    <t>VTN-IND</t>
  </si>
  <si>
    <t>Z-12</t>
  </si>
  <si>
    <t>MAJUEL</t>
  </si>
  <si>
    <t xml:space="preserve">BRA CUP </t>
  </si>
  <si>
    <t>VTN-VTN</t>
  </si>
  <si>
    <t>N171 0.60MM</t>
  </si>
  <si>
    <t>SAMSUNG</t>
    <phoneticPr fontId="3" type="noConversion"/>
  </si>
  <si>
    <t>RAW RUBBER 5/16"</t>
  </si>
  <si>
    <t>NK 25"+26", AH 19"+21", UB 33", CUT 34"+33", LEG (22"+21")X2=277"/36=7.70</t>
    <phoneticPr fontId="3" type="noConversion"/>
  </si>
  <si>
    <t>HCM-HNI</t>
  </si>
  <si>
    <t>CLEAR RUBBER</t>
    <phoneticPr fontId="3" type="noConversion"/>
  </si>
  <si>
    <t>JCA</t>
    <phoneticPr fontId="3" type="noConversion"/>
  </si>
  <si>
    <t>MOBILON TAPE 1/4" (JBA-0635)</t>
    <phoneticPr fontId="3" type="noConversion"/>
  </si>
  <si>
    <t>HANGER TAPE 20"X2=40"/36</t>
    <phoneticPr fontId="3" type="noConversion"/>
  </si>
  <si>
    <t xml:space="preserve"> </t>
  </si>
  <si>
    <t>LABELS &amp; TAGS</t>
  </si>
  <si>
    <t>LOSS</t>
    <phoneticPr fontId="3" type="noConversion"/>
  </si>
  <si>
    <t>NBOS27468</t>
  </si>
  <si>
    <t>RPAC</t>
  </si>
  <si>
    <t>INTEGRATED MAIN/CARE LABEL</t>
  </si>
  <si>
    <t>NB0S27501</t>
  </si>
  <si>
    <t>SECONDARY TAG</t>
  </si>
  <si>
    <t>NBJR27660RFID</t>
  </si>
  <si>
    <t>PRIMARY HANG TAG (RFID TAG)</t>
  </si>
  <si>
    <t>GENA30137</t>
  </si>
  <si>
    <t>SIZING CHART TAG</t>
  </si>
  <si>
    <t>ALL PACKING MATERIAL</t>
  </si>
  <si>
    <t>WP8312</t>
    <phoneticPr fontId="3" type="noConversion"/>
  </si>
  <si>
    <t>HANGER</t>
  </si>
  <si>
    <t>WMS17</t>
    <phoneticPr fontId="3" type="noConversion"/>
  </si>
  <si>
    <t>SIZER</t>
  </si>
  <si>
    <t>FTY</t>
  </si>
  <si>
    <t>TAG PIN</t>
  </si>
  <si>
    <t>POLY BAG</t>
  </si>
  <si>
    <t>HYGIENIC LINER</t>
  </si>
  <si>
    <t>ALL CARTON STICKERS</t>
  </si>
  <si>
    <t>ALL BOXES</t>
  </si>
  <si>
    <t>LABOR</t>
  </si>
  <si>
    <t>CUTTING / MAKING / TRIMMING / PACKING/ SHIPPING</t>
  </si>
  <si>
    <t>/PC</t>
  </si>
  <si>
    <t>12/30 HAIAHN</t>
    <phoneticPr fontId="3" type="noConversion"/>
  </si>
  <si>
    <r>
      <t>공임</t>
    </r>
    <r>
      <rPr>
        <b/>
        <sz val="10"/>
        <color rgb="FFFF0000"/>
        <rFont val="돋움"/>
        <family val="2"/>
        <charset val="129"/>
      </rPr>
      <t xml:space="preserve"> 네고 필요</t>
    </r>
    <phoneticPr fontId="3" type="noConversion"/>
  </si>
  <si>
    <t>OVERHEAD</t>
  </si>
  <si>
    <t>IMPORT/EXPORT</t>
  </si>
  <si>
    <t>CIF - TRANPORTATION CHARGE</t>
    <phoneticPr fontId="3" type="noConversion"/>
  </si>
  <si>
    <t>HANDLING CHARGE</t>
  </si>
  <si>
    <t>CIF - TRANPORTATION CHARGE</t>
  </si>
  <si>
    <t>GARMENT FOB:</t>
  </si>
  <si>
    <t>PROFIT</t>
    <phoneticPr fontId="3" type="noConversion"/>
  </si>
  <si>
    <t>NET COST</t>
    <phoneticPr fontId="3" type="noConversion"/>
  </si>
  <si>
    <t>TARGET FOB:</t>
  </si>
  <si>
    <t>DUTY:</t>
    <phoneticPr fontId="3" type="noConversion"/>
  </si>
  <si>
    <t>COMISSION 10%:</t>
    <phoneticPr fontId="3" type="noConversion"/>
  </si>
  <si>
    <t>RETAIL:</t>
    <phoneticPr fontId="3" type="noConversion"/>
  </si>
  <si>
    <t>MARK UP:</t>
    <phoneticPr fontId="3" type="noConversion"/>
  </si>
  <si>
    <t>Consumption</t>
    <phoneticPr fontId="16" type="noConversion"/>
  </si>
  <si>
    <t>Yd</t>
    <phoneticPr fontId="16" type="noConversion"/>
  </si>
  <si>
    <t>Inch</t>
    <phoneticPr fontId="16" type="noConversion"/>
  </si>
  <si>
    <t>Pcs</t>
    <phoneticPr fontId="16" type="noConversion"/>
  </si>
  <si>
    <t>Cons(N)</t>
    <phoneticPr fontId="16" type="noConversion"/>
  </si>
  <si>
    <t>Size
Loss</t>
    <phoneticPr fontId="3" type="noConversion"/>
  </si>
  <si>
    <t>Shrinkage</t>
    <phoneticPr fontId="16" type="noConversion"/>
  </si>
  <si>
    <t>Wash</t>
    <phoneticPr fontId="3" type="noConversion"/>
  </si>
  <si>
    <t>Loss%</t>
    <phoneticPr fontId="16" type="noConversion"/>
  </si>
  <si>
    <t>Cons(G)</t>
    <phoneticPr fontId="16" type="noConversion"/>
  </si>
  <si>
    <t>Width</t>
    <phoneticPr fontId="16" type="noConversion"/>
  </si>
  <si>
    <t>Length</t>
    <phoneticPr fontId="16" type="noConversion"/>
  </si>
  <si>
    <t>Height</t>
    <phoneticPr fontId="16" type="noConversion"/>
  </si>
  <si>
    <t>Net Cons</t>
    <phoneticPr fontId="16" type="noConversion"/>
  </si>
  <si>
    <t>BODY</t>
    <phoneticPr fontId="3" type="noConversion"/>
  </si>
  <si>
    <t>LINING</t>
    <phoneticPr fontId="3" type="noConversion"/>
  </si>
  <si>
    <t>Buyer name</t>
    <phoneticPr fontId="3" type="noConversion"/>
  </si>
  <si>
    <t>Sketch</t>
    <phoneticPr fontId="3" type="noConversion"/>
  </si>
  <si>
    <t>/PC</t>
    <phoneticPr fontId="3" type="noConversion"/>
  </si>
  <si>
    <t>FABRIC 
CIF PRICE</t>
    <phoneticPr fontId="3" type="noConversion"/>
  </si>
  <si>
    <t>SEWING TRIM ONLY &amp; GW &amp; PRINT &amp; EMB</t>
    <phoneticPr fontId="3" type="noConversion"/>
  </si>
  <si>
    <t>CHN-IND</t>
    <phoneticPr fontId="16" type="noConversion"/>
  </si>
  <si>
    <t>HK-IND</t>
    <phoneticPr fontId="16" type="noConversion"/>
  </si>
  <si>
    <t>INDIA-IND</t>
    <phoneticPr fontId="16" type="noConversion"/>
  </si>
  <si>
    <t>VTN-IND</t>
    <phoneticPr fontId="16" type="noConversion"/>
  </si>
  <si>
    <t>CHN G -VTN</t>
    <phoneticPr fontId="3" type="noConversion"/>
  </si>
  <si>
    <t>HK-VTN</t>
    <phoneticPr fontId="16" type="noConversion"/>
  </si>
  <si>
    <t>CHN S-VTN</t>
    <phoneticPr fontId="3" type="noConversion"/>
  </si>
  <si>
    <t>INDIA-VTN</t>
    <phoneticPr fontId="3" type="noConversion"/>
  </si>
  <si>
    <t>KOR-VTN</t>
    <phoneticPr fontId="3" type="noConversion"/>
  </si>
  <si>
    <t>INDIA-IND</t>
  </si>
  <si>
    <t>Swim USA JCP</t>
    <phoneticPr fontId="3" type="noConversion"/>
  </si>
  <si>
    <t>Knitextile.</t>
    <phoneticPr fontId="3" type="noConversion"/>
  </si>
  <si>
    <t>Z-11</t>
    <phoneticPr fontId="3" type="noConversion"/>
  </si>
  <si>
    <t>CCL</t>
    <phoneticPr fontId="3" type="noConversion"/>
  </si>
  <si>
    <t>RAW RUBBER</t>
    <phoneticPr fontId="3" type="noConversion"/>
  </si>
  <si>
    <t>삼성 고무</t>
    <phoneticPr fontId="3" type="noConversion"/>
  </si>
  <si>
    <t>Bra Elastic Picot Edge 3/4"</t>
    <phoneticPr fontId="3" type="noConversion"/>
  </si>
  <si>
    <t>1/4" twill tape at CF V</t>
    <phoneticPr fontId="3" type="noConversion"/>
  </si>
  <si>
    <t>R-PAC</t>
    <phoneticPr fontId="3" type="noConversion"/>
  </si>
  <si>
    <t>TPU LABEL(BRAND/SIZE/CO/CONTENT/CARE)</t>
    <phoneticPr fontId="3" type="noConversion"/>
  </si>
  <si>
    <t xml:space="preserve">PRIMARY HANG TAG </t>
    <phoneticPr fontId="3" type="noConversion"/>
  </si>
  <si>
    <t>MAINETTI</t>
    <phoneticPr fontId="3" type="noConversion"/>
  </si>
  <si>
    <t>CHN S-VTN</t>
  </si>
  <si>
    <t>?</t>
    <phoneticPr fontId="3" type="noConversion"/>
  </si>
  <si>
    <t>PRINT</t>
    <phoneticPr fontId="3" type="noConversion"/>
  </si>
  <si>
    <t>mobilon tape 1/4" x 0.15mm side shirring</t>
    <phoneticPr fontId="3" type="noConversion"/>
  </si>
  <si>
    <t>POLY TAPE</t>
    <phoneticPr fontId="3" type="noConversion"/>
  </si>
  <si>
    <r>
      <t>원단</t>
    </r>
    <r>
      <rPr>
        <b/>
        <sz val="10"/>
        <color rgb="FF3366FF"/>
        <rFont val="돋움"/>
        <family val="2"/>
        <charset val="129"/>
      </rPr>
      <t xml:space="preserve"> 추가</t>
    </r>
    <phoneticPr fontId="3" type="noConversion"/>
  </si>
  <si>
    <t>ESGM22742KM</t>
    <phoneticPr fontId="3" type="noConversion"/>
  </si>
  <si>
    <t>TWIST HALTER BRA W/MOLDED CUPS</t>
    <phoneticPr fontId="3" type="noConversion"/>
  </si>
  <si>
    <t>KARIMA 201</t>
    <phoneticPr fontId="3" type="noConversion"/>
  </si>
  <si>
    <t>100% Polyester, 95gsm</t>
    <phoneticPr fontId="3" type="noConversion"/>
  </si>
  <si>
    <t>80% Nylon, 20% Spandex, 5.2 oz/yd2</t>
    <phoneticPr fontId="3" type="noConversion"/>
  </si>
  <si>
    <t>INDIA-VTN</t>
  </si>
  <si>
    <t>HY K&amp;D</t>
    <phoneticPr fontId="3" type="noConversion"/>
  </si>
  <si>
    <t>XS, S, M, L, XL, XXL</t>
    <phoneticPr fontId="3" type="noConversion"/>
  </si>
  <si>
    <t>QTY</t>
    <phoneticPr fontId="3" type="noConversion"/>
  </si>
  <si>
    <t>YH</t>
    <phoneticPr fontId="3" type="noConversion"/>
  </si>
  <si>
    <t>KOR-VTN</t>
  </si>
  <si>
    <t>훠시즌</t>
    <phoneticPr fontId="3" type="noConversion"/>
  </si>
  <si>
    <t>선오</t>
    <phoneticPr fontId="3" type="noConversion"/>
  </si>
  <si>
    <t>CU029</t>
    <phoneticPr fontId="3" type="noConversion"/>
  </si>
  <si>
    <t>Yibei</t>
    <phoneticPr fontId="3" type="noConversion"/>
  </si>
  <si>
    <t>Product#</t>
    <phoneticPr fontId="39" type="noConversion"/>
  </si>
  <si>
    <t>$/item</t>
    <phoneticPr fontId="39" type="noConversion"/>
  </si>
  <si>
    <t>ESGM22742KM</t>
    <phoneticPr fontId="39" type="noConversion"/>
  </si>
  <si>
    <t>ESGM22717KMW</t>
    <phoneticPr fontId="39" type="noConversion"/>
  </si>
  <si>
    <t>ESGM21714KM</t>
    <phoneticPr fontId="39" type="noConversion"/>
  </si>
  <si>
    <t>ESGM22714KMW</t>
    <phoneticPr fontId="39" type="noConversion"/>
  </si>
  <si>
    <t>ESGM21731KM</t>
    <phoneticPr fontId="39" type="noConversion"/>
  </si>
  <si>
    <t>ESGM22748J</t>
    <phoneticPr fontId="39" type="noConversion"/>
  </si>
  <si>
    <t>ESGM22748JW</t>
    <phoneticPr fontId="39" type="noConversion"/>
  </si>
  <si>
    <t>ESGM22755KM</t>
    <phoneticPr fontId="39" type="noConversion"/>
  </si>
  <si>
    <t>ESGM22755KMW</t>
    <phoneticPr fontId="39" type="noConversion"/>
  </si>
  <si>
    <t>ESGM21708J</t>
    <phoneticPr fontId="39" type="noConversion"/>
  </si>
  <si>
    <t>ESGM22768K/KM</t>
    <phoneticPr fontId="39" type="noConversion"/>
  </si>
  <si>
    <t>ESGM22800KM</t>
    <phoneticPr fontId="39" type="noConversion"/>
  </si>
  <si>
    <t>ESGM22832</t>
    <phoneticPr fontId="39" type="noConversion"/>
  </si>
  <si>
    <t>ESGM22832W</t>
    <phoneticPr fontId="39" type="noConversion"/>
  </si>
  <si>
    <t>ESGM21804KM</t>
    <phoneticPr fontId="39" type="noConversion"/>
  </si>
  <si>
    <t>ESGM22839K/KM</t>
    <phoneticPr fontId="39" type="noConversion"/>
  </si>
  <si>
    <t>ESGM22839KW</t>
    <phoneticPr fontId="39" type="noConversion"/>
  </si>
  <si>
    <t>ACB22804KM</t>
    <phoneticPr fontId="39" type="noConversion"/>
  </si>
  <si>
    <t>ACB22804KM-W</t>
    <phoneticPr fontId="39" type="noConversion"/>
  </si>
  <si>
    <t>ESGM22100KM</t>
    <phoneticPr fontId="39" type="noConversion"/>
  </si>
  <si>
    <t>ESGM22100KW</t>
    <phoneticPr fontId="39" type="noConversion"/>
  </si>
  <si>
    <t>ESGM22109KM</t>
    <phoneticPr fontId="39" type="noConversion"/>
  </si>
  <si>
    <t>APB22994J</t>
    <phoneticPr fontId="39" type="noConversion"/>
  </si>
  <si>
    <t>APB22994JW</t>
    <phoneticPr fontId="39" type="noConversion"/>
  </si>
  <si>
    <t>Width x Thickness</t>
    <phoneticPr fontId="39" type="noConversion"/>
  </si>
  <si>
    <t>Color</t>
    <phoneticPr fontId="39" type="noConversion"/>
  </si>
  <si>
    <t>10mm X 0.6mm</t>
    <phoneticPr fontId="39" type="noConversion"/>
  </si>
  <si>
    <t>BLACK</t>
    <phoneticPr fontId="39" type="noConversion"/>
  </si>
  <si>
    <t>8mm X 0.6mm</t>
    <phoneticPr fontId="39" type="noConversion"/>
  </si>
  <si>
    <t>WHITE</t>
    <phoneticPr fontId="39" type="noConversion"/>
  </si>
  <si>
    <t>12.7mm X 0.6mm</t>
    <phoneticPr fontId="39" type="noConversion"/>
  </si>
  <si>
    <t>RAW RUBBER 10mm X 0.6mm</t>
    <phoneticPr fontId="3" type="noConversion"/>
  </si>
  <si>
    <t>RAW RUBBER 8mm X 0.6mm</t>
    <phoneticPr fontId="3" type="noConversion"/>
  </si>
  <si>
    <t>u/price</t>
    <phoneticPr fontId="39" type="noConversion"/>
  </si>
  <si>
    <t>BONE&amp;CASING</t>
    <phoneticPr fontId="3" type="noConversion"/>
  </si>
  <si>
    <t>3/4" 19mm</t>
    <phoneticPr fontId="3" type="noConversion"/>
  </si>
  <si>
    <t>BRA TAPE</t>
    <phoneticPr fontId="3" type="noConversion"/>
  </si>
  <si>
    <t>RAW RUBBER 12.7mm X 0.6mm</t>
    <phoneticPr fontId="3" type="noConversion"/>
  </si>
  <si>
    <t xml:space="preserve">Metal Ring </t>
    <phoneticPr fontId="3" type="noConversion"/>
  </si>
  <si>
    <t xml:space="preserve">Metal Slider </t>
    <phoneticPr fontId="3" type="noConversion"/>
  </si>
  <si>
    <t>Metal G-Hook</t>
    <phoneticPr fontId="3" type="noConversion"/>
  </si>
  <si>
    <t>Bra Elastic Picot Edge 1"</t>
    <phoneticPr fontId="3" type="noConversion"/>
  </si>
  <si>
    <t>STYLE NUMBER</t>
    <phoneticPr fontId="42" type="noConversion"/>
  </si>
  <si>
    <t>TOTAL UNITS</t>
  </si>
  <si>
    <t>REF STYLE #</t>
  </si>
  <si>
    <t>ESGM22742KM</t>
    <phoneticPr fontId="44" type="noConversion"/>
  </si>
  <si>
    <t>ESGM22717KM-W</t>
    <phoneticPr fontId="44" type="noConversion"/>
  </si>
  <si>
    <r>
      <t>ESGM2</t>
    </r>
    <r>
      <rPr>
        <sz val="11"/>
        <color rgb="FFFF0000"/>
        <rFont val="맑은 고딕"/>
        <family val="3"/>
        <charset val="129"/>
        <scheme val="minor"/>
      </rPr>
      <t>1</t>
    </r>
    <r>
      <rPr>
        <sz val="10"/>
        <rFont val="Arial"/>
        <family val="2"/>
      </rPr>
      <t>714KM</t>
    </r>
    <phoneticPr fontId="44" type="noConversion"/>
  </si>
  <si>
    <t>ESGM22714KM-W</t>
    <phoneticPr fontId="44" type="noConversion"/>
  </si>
  <si>
    <t>ESGM21731KM</t>
    <phoneticPr fontId="44" type="noConversion"/>
  </si>
  <si>
    <t>ESGM22748J</t>
    <phoneticPr fontId="44" type="noConversion"/>
  </si>
  <si>
    <t>ESGM22748J-W</t>
    <phoneticPr fontId="44" type="noConversion"/>
  </si>
  <si>
    <t>ESGM22755KM</t>
    <phoneticPr fontId="44" type="noConversion"/>
  </si>
  <si>
    <t>ESGM21708J</t>
    <phoneticPr fontId="44" type="noConversion"/>
  </si>
  <si>
    <t>ESGM22768K/KM</t>
    <phoneticPr fontId="44" type="noConversion"/>
  </si>
  <si>
    <t>ESGM22800KM</t>
    <phoneticPr fontId="44" type="noConversion"/>
  </si>
  <si>
    <t>ESGM22800KM</t>
  </si>
  <si>
    <t>ESGM22832</t>
    <phoneticPr fontId="44" type="noConversion"/>
  </si>
  <si>
    <t>ESGM22832</t>
  </si>
  <si>
    <t>ESGM21804KM</t>
    <phoneticPr fontId="44" type="noConversion"/>
  </si>
  <si>
    <t>ESGM22839K/KM</t>
    <phoneticPr fontId="44" type="noConversion"/>
  </si>
  <si>
    <t>ACB22804KM</t>
    <phoneticPr fontId="44" type="noConversion"/>
  </si>
  <si>
    <t>ACB22804KM-W</t>
    <phoneticPr fontId="44" type="noConversion"/>
  </si>
  <si>
    <t>ESGM22100KM</t>
    <phoneticPr fontId="44" type="noConversion"/>
  </si>
  <si>
    <t>ESGM22109KM</t>
    <phoneticPr fontId="44" type="noConversion"/>
  </si>
  <si>
    <r>
      <t>AP</t>
    </r>
    <r>
      <rPr>
        <sz val="11"/>
        <color rgb="FFFF0000"/>
        <rFont val="맑은 고딕"/>
        <family val="3"/>
        <charset val="129"/>
        <scheme val="minor"/>
      </rPr>
      <t>B</t>
    </r>
    <r>
      <rPr>
        <sz val="10"/>
        <rFont val="Arial"/>
        <family val="2"/>
      </rPr>
      <t>22994J</t>
    </r>
    <phoneticPr fontId="44" type="noConversion"/>
  </si>
  <si>
    <t>CATEGORY</t>
  </si>
  <si>
    <t>MISSY STYLE NUMBER</t>
    <phoneticPr fontId="39" type="noConversion"/>
  </si>
  <si>
    <t>PLUS STYLE NUMBER</t>
  </si>
  <si>
    <t>QTY</t>
    <phoneticPr fontId="39" type="noConversion"/>
  </si>
  <si>
    <t>FABRICATION</t>
    <phoneticPr fontId="39" type="noConversion"/>
  </si>
  <si>
    <t>DHG
REQUEST</t>
    <phoneticPr fontId="39" type="noConversion"/>
  </si>
  <si>
    <t>1차 internal CMPH (sketch 기준)</t>
    <phoneticPr fontId="39" type="noConversion"/>
  </si>
  <si>
    <t>FTY CMPH
(missy)</t>
    <phoneticPr fontId="39" type="noConversion"/>
  </si>
  <si>
    <t>DHG 2nd
REQUEST</t>
    <phoneticPr fontId="39" type="noConversion"/>
  </si>
  <si>
    <t>FTY CMPH
2nd (10.22)</t>
    <phoneticPr fontId="39" type="noConversion"/>
  </si>
  <si>
    <t>BRAS</t>
  </si>
  <si>
    <t>ESGM22742KM</t>
  </si>
  <si>
    <t>803841
803871
803877</t>
    <phoneticPr fontId="44" type="noConversion"/>
  </si>
  <si>
    <t>NA</t>
    <phoneticPr fontId="39" type="noConversion"/>
  </si>
  <si>
    <t>TWIST HALTER BRA W/MOLDED CUPS</t>
    <phoneticPr fontId="39" type="noConversion"/>
  </si>
  <si>
    <t>Tricot</t>
    <phoneticPr fontId="44" type="noConversion"/>
  </si>
  <si>
    <t>Missy: $1.25</t>
    <phoneticPr fontId="39" type="noConversion"/>
  </si>
  <si>
    <t>ESGM22717KM</t>
    <phoneticPr fontId="44" type="noConversion"/>
  </si>
  <si>
    <t>902386
902387
902388</t>
    <phoneticPr fontId="44" type="noConversion"/>
  </si>
  <si>
    <t>TWIST HALTER BRA W/MOLDED CUPS</t>
  </si>
  <si>
    <t>Plus: $1.40</t>
    <phoneticPr fontId="39" type="noConversion"/>
  </si>
  <si>
    <r>
      <t>ESGM2</t>
    </r>
    <r>
      <rPr>
        <sz val="10"/>
        <color rgb="FFFF0000"/>
        <rFont val="맑은 고딕"/>
        <family val="3"/>
        <charset val="129"/>
        <scheme val="minor"/>
      </rPr>
      <t>1</t>
    </r>
    <r>
      <rPr>
        <sz val="10"/>
        <color theme="1"/>
        <rFont val="맑은 고딕"/>
        <family val="3"/>
        <charset val="129"/>
        <scheme val="minor"/>
      </rPr>
      <t>714
ESGM22714KM-W</t>
    </r>
    <phoneticPr fontId="44" type="noConversion"/>
  </si>
  <si>
    <t>TIE FRONT BRALETTE</t>
  </si>
  <si>
    <t>Missy: $4.22
Plus: $5.07</t>
    <phoneticPr fontId="39" type="noConversion"/>
  </si>
  <si>
    <t>Missy: $1.25
Plus: $1.43</t>
    <phoneticPr fontId="39" type="noConversion"/>
  </si>
  <si>
    <t xml:space="preserve">
Missy/Plus:$2.07</t>
  </si>
  <si>
    <t>ESGM21731KM</t>
  </si>
  <si>
    <t>803842
803855
803860
803866</t>
    <phoneticPr fontId="44" type="noConversion"/>
  </si>
  <si>
    <t>BOW FRONT HALTER W/MOLDED CUPS</t>
  </si>
  <si>
    <t>Missy: $1.96
Plus: $2.32</t>
    <phoneticPr fontId="39" type="noConversion"/>
  </si>
  <si>
    <t>Missy: $1.15</t>
    <phoneticPr fontId="39" type="noConversion"/>
  </si>
  <si>
    <t>TANKINIS</t>
  </si>
  <si>
    <t>ESGM22748J</t>
  </si>
  <si>
    <t>803846
803856
803862
803868
803874</t>
    <phoneticPr fontId="44" type="noConversion"/>
  </si>
  <si>
    <t>902363
902371
902374
902379
902382</t>
    <phoneticPr fontId="44" type="noConversion"/>
  </si>
  <si>
    <t>HANKINI</t>
  </si>
  <si>
    <t>JERSEY</t>
    <phoneticPr fontId="44" type="noConversion"/>
  </si>
  <si>
    <t>Missy: $1.53
Plus: $1.81</t>
    <phoneticPr fontId="39" type="noConversion"/>
  </si>
  <si>
    <t>Missy: $1.20
Plus: $1.38</t>
    <phoneticPr fontId="39" type="noConversion"/>
  </si>
  <si>
    <t>Placement cutting: $ 1.55
Solid:$ 1.43</t>
    <phoneticPr fontId="39" type="noConversion"/>
  </si>
  <si>
    <t>ESGM22755KM</t>
  </si>
  <si>
    <t>803844
803873</t>
    <phoneticPr fontId="44" type="noConversion"/>
  </si>
  <si>
    <t>902362
902388</t>
    <phoneticPr fontId="44" type="noConversion"/>
  </si>
  <si>
    <t>PEPLUM TANKINI</t>
  </si>
  <si>
    <t>TRICOT</t>
  </si>
  <si>
    <t>Missy: $2.98
Plus: $3.57</t>
    <phoneticPr fontId="39" type="noConversion"/>
  </si>
  <si>
    <t>Missy: $1.40
Plus: $1.61</t>
    <phoneticPr fontId="39" type="noConversion"/>
  </si>
  <si>
    <t xml:space="preserve">
Missy/Plus : $2.24</t>
    <phoneticPr fontId="39" type="noConversion"/>
  </si>
  <si>
    <t>ESGM21708J</t>
  </si>
  <si>
    <t>803843
803899</t>
    <phoneticPr fontId="44" type="noConversion"/>
  </si>
  <si>
    <t>BLOUSON TANKINI</t>
  </si>
  <si>
    <t>Missy: $1.40</t>
    <phoneticPr fontId="39" type="noConversion"/>
  </si>
  <si>
    <t>ESGM22768K/KM</t>
  </si>
  <si>
    <t>TWIST TANKINI W/PORTRAIT BACK</t>
  </si>
  <si>
    <t>BOTTOMS</t>
  </si>
  <si>
    <t>803847
803857
803864
803869
803875</t>
    <phoneticPr fontId="44" type="noConversion"/>
  </si>
  <si>
    <t>SIDE TAB HIPSTER</t>
  </si>
  <si>
    <t>Missy: $0.85</t>
    <phoneticPr fontId="39" type="noConversion"/>
  </si>
  <si>
    <t>Solid : $ 0.97
Placement cutting :$ 1.05</t>
    <phoneticPr fontId="39" type="noConversion"/>
  </si>
  <si>
    <t>803848
803858
803861
803867
803872</t>
    <phoneticPr fontId="44" type="noConversion"/>
  </si>
  <si>
    <t>902364
902370
902373
902378
902380</t>
    <phoneticPr fontId="44" type="noConversion"/>
  </si>
  <si>
    <t>BANDED HIGH WAIST</t>
  </si>
  <si>
    <t>Missy: $1.11
Plus: $1.29</t>
    <phoneticPr fontId="39" type="noConversion"/>
  </si>
  <si>
    <t>Missy: $0.80
Plus: $0.92</t>
    <phoneticPr fontId="39" type="noConversion"/>
  </si>
  <si>
    <t xml:space="preserve">
Missy/Plus:
Placement cutting : $0.90
Solid : $0.82</t>
    <phoneticPr fontId="39" type="noConversion"/>
  </si>
  <si>
    <t>ESGM21804KM</t>
  </si>
  <si>
    <t>FOLDOVER BANDED HIGH RISE</t>
    <phoneticPr fontId="39" type="noConversion"/>
  </si>
  <si>
    <t>Missy: $0.80</t>
    <phoneticPr fontId="39" type="noConversion"/>
  </si>
  <si>
    <t>ESGM22839K/KM</t>
  </si>
  <si>
    <t>BANDED HIGH WAIST BOY SHORT W/TUMMY CONTROL</t>
  </si>
  <si>
    <t>Missy: $0.90
Plus: $1.03</t>
    <phoneticPr fontId="39" type="noConversion"/>
  </si>
  <si>
    <t>Missy/Plus: $1.14</t>
    <phoneticPr fontId="39" type="noConversion"/>
  </si>
  <si>
    <t>803851
803778</t>
    <phoneticPr fontId="44" type="noConversion"/>
  </si>
  <si>
    <t>902366
902384</t>
    <phoneticPr fontId="44" type="noConversion"/>
  </si>
  <si>
    <t>SIDE SLIT SKIRTED PANT W/TUMMY CONTROL</t>
  </si>
  <si>
    <t>Missy: $1.56
Plus: $1.84</t>
    <phoneticPr fontId="39" type="noConversion"/>
  </si>
  <si>
    <t>Missy: $1.10
Plus: $1.26</t>
    <phoneticPr fontId="39" type="noConversion"/>
  </si>
  <si>
    <t>Missy/Plus: $1.3</t>
  </si>
  <si>
    <t>ONE PIECES</t>
  </si>
  <si>
    <t>ESGM22100KM</t>
  </si>
  <si>
    <t>803852
803879</t>
    <phoneticPr fontId="44" type="noConversion"/>
  </si>
  <si>
    <t>902367
902385</t>
    <phoneticPr fontId="44" type="noConversion"/>
  </si>
  <si>
    <t>CROSS FRONT SHIRRED ONE PIECE</t>
    <phoneticPr fontId="39" type="noConversion"/>
  </si>
  <si>
    <t>Missy: $2.46
Plus: $2.92</t>
    <phoneticPr fontId="39" type="noConversion"/>
  </si>
  <si>
    <t>Missy: $1.70
Plus: $1.96</t>
    <phoneticPr fontId="39" type="noConversion"/>
  </si>
  <si>
    <t>ESGM22109KM</t>
  </si>
  <si>
    <t>803853
803859
803870</t>
    <phoneticPr fontId="44" type="noConversion"/>
  </si>
  <si>
    <t>ADJUSTABLE SHIRRED ONE PIECE</t>
  </si>
  <si>
    <t>Missy: $1.70</t>
    <phoneticPr fontId="39" type="noConversion"/>
  </si>
  <si>
    <t>Placement cutting: $2.63
Solid: 2.51</t>
  </si>
  <si>
    <r>
      <t>AP</t>
    </r>
    <r>
      <rPr>
        <sz val="10"/>
        <color rgb="FFFF0000"/>
        <rFont val="맑은 고딕"/>
        <family val="3"/>
        <charset val="129"/>
        <scheme val="minor"/>
      </rPr>
      <t>B</t>
    </r>
    <r>
      <rPr>
        <sz val="10"/>
        <color theme="1"/>
        <rFont val="맑은 고딕"/>
        <family val="3"/>
        <charset val="129"/>
        <scheme val="minor"/>
      </rPr>
      <t>22994J</t>
    </r>
    <phoneticPr fontId="44" type="noConversion"/>
  </si>
  <si>
    <t>803854
803865
803876</t>
    <phoneticPr fontId="44" type="noConversion"/>
  </si>
  <si>
    <t>902368
902376
902383</t>
    <phoneticPr fontId="44" type="noConversion"/>
  </si>
  <si>
    <t>PRINCESS SEAM SWIM DRESS</t>
  </si>
  <si>
    <t>JERSEY</t>
  </si>
  <si>
    <t>Missy: $2.26
Plus: $2.68</t>
    <phoneticPr fontId="39" type="noConversion"/>
  </si>
  <si>
    <t>Missy: $2.03
Plus: $2.33</t>
    <phoneticPr fontId="39" type="noConversion"/>
  </si>
  <si>
    <t>Missy/Plus: $2.63</t>
  </si>
  <si>
    <t>2nd Hang tag</t>
    <phoneticPr fontId="3" type="noConversion"/>
  </si>
  <si>
    <t>MAU-BTM-CARELBL</t>
    <phoneticPr fontId="3" type="noConversion"/>
  </si>
  <si>
    <t>MAU-TWO-PART</t>
    <phoneticPr fontId="3" type="noConversion"/>
  </si>
  <si>
    <t>MAU-ECOM-STK</t>
    <phoneticPr fontId="3" type="noConversion"/>
  </si>
  <si>
    <t>NEXGEN</t>
    <phoneticPr fontId="3" type="noConversion"/>
  </si>
  <si>
    <t>Tracking label</t>
    <phoneticPr fontId="3" type="noConversion"/>
  </si>
  <si>
    <t>Local</t>
    <phoneticPr fontId="3" type="noConversion"/>
  </si>
  <si>
    <t>Tracking Label=Factory Sourced</t>
    <phoneticPr fontId="3" type="noConversion"/>
  </si>
  <si>
    <t>5.5" Tag pin</t>
    <phoneticPr fontId="3" type="noConversion"/>
  </si>
  <si>
    <t>POLY BAG for STRAP</t>
    <phoneticPr fontId="3" type="noConversion"/>
  </si>
  <si>
    <t>TAG PIN for COLD SHOULDER</t>
    <phoneticPr fontId="3" type="noConversion"/>
  </si>
  <si>
    <t>XS01</t>
    <phoneticPr fontId="3" type="noConversion"/>
  </si>
  <si>
    <t>82% Nylon, 18% Spandex</t>
    <phoneticPr fontId="3" type="noConversion"/>
  </si>
  <si>
    <t xml:space="preserve">Guangzhou Xinsheng </t>
    <phoneticPr fontId="3" type="noConversion"/>
  </si>
  <si>
    <t>1X, 2X, 3X</t>
    <phoneticPr fontId="3" type="noConversion"/>
  </si>
  <si>
    <t>STRAP</t>
    <phoneticPr fontId="3" type="noConversion"/>
  </si>
  <si>
    <t>U/PRICE
(FOB)</t>
    <phoneticPr fontId="3" type="noConversion"/>
  </si>
  <si>
    <t>RING 8mm</t>
    <phoneticPr fontId="53" type="noConversion"/>
  </si>
  <si>
    <t>RING 10mm</t>
    <phoneticPr fontId="53" type="noConversion"/>
  </si>
  <si>
    <t>RING 13mm</t>
    <phoneticPr fontId="53" type="noConversion"/>
  </si>
  <si>
    <t>SLIDER 8mm</t>
    <phoneticPr fontId="53" type="noConversion"/>
  </si>
  <si>
    <t>SLIDER 10mm</t>
    <phoneticPr fontId="53" type="noConversion"/>
  </si>
  <si>
    <t>SLIDER 13mm</t>
    <phoneticPr fontId="53" type="noConversion"/>
  </si>
  <si>
    <t>S Hook 13mm</t>
    <phoneticPr fontId="53" type="noConversion"/>
  </si>
  <si>
    <t>S Hook 25mm</t>
    <phoneticPr fontId="53" type="noConversion"/>
  </si>
  <si>
    <t>Metal Ring 8mm</t>
    <phoneticPr fontId="3" type="noConversion"/>
  </si>
  <si>
    <t>Metal Ring 13mm</t>
    <phoneticPr fontId="3" type="noConversion"/>
  </si>
  <si>
    <t>Metal Ring 10mm</t>
    <phoneticPr fontId="3" type="noConversion"/>
  </si>
  <si>
    <t>Metal Slider 8mm</t>
    <phoneticPr fontId="3" type="noConversion"/>
  </si>
  <si>
    <t>Metal Slider 10mm</t>
    <phoneticPr fontId="3" type="noConversion"/>
  </si>
  <si>
    <t>Metal Slider 13mm</t>
    <phoneticPr fontId="3" type="noConversion"/>
  </si>
  <si>
    <t>Metal G-Hook 13mm</t>
    <phoneticPr fontId="3" type="noConversion"/>
  </si>
  <si>
    <t>Metal G-Hook 25mm</t>
    <phoneticPr fontId="3" type="noConversion"/>
  </si>
  <si>
    <t>Elastic band</t>
    <phoneticPr fontId="3" type="noConversion"/>
  </si>
  <si>
    <t>3/8" 9.5mm</t>
    <phoneticPr fontId="3" type="noConversion"/>
  </si>
  <si>
    <t>8mm</t>
  </si>
  <si>
    <t>10mm</t>
  </si>
  <si>
    <t>12mm</t>
  </si>
  <si>
    <t>38mm</t>
  </si>
  <si>
    <t>1"</t>
    <phoneticPr fontId="3" type="noConversion"/>
  </si>
  <si>
    <t>3/4"</t>
    <phoneticPr fontId="3" type="noConversion"/>
  </si>
  <si>
    <t>Plush BAND</t>
    <phoneticPr fontId="3" type="noConversion"/>
  </si>
  <si>
    <t>E-BAND</t>
    <phoneticPr fontId="3" type="noConversion"/>
  </si>
  <si>
    <t>METALIC</t>
    <phoneticPr fontId="3" type="noConversion"/>
  </si>
  <si>
    <t>SEWING THREAD</t>
    <phoneticPr fontId="3" type="noConversion"/>
  </si>
  <si>
    <t>NEON SOLID</t>
    <phoneticPr fontId="3" type="noConversion"/>
  </si>
  <si>
    <t>902387-902388</t>
    <phoneticPr fontId="3" type="noConversion"/>
  </si>
  <si>
    <t>TIE FRONT BRALETTE</t>
    <phoneticPr fontId="3" type="noConversion"/>
  </si>
  <si>
    <t>ESGM22717KW</t>
    <phoneticPr fontId="3" type="noConversion"/>
  </si>
  <si>
    <t>Elastic thread</t>
    <phoneticPr fontId="3" type="noConversion"/>
  </si>
  <si>
    <t>420D</t>
    <phoneticPr fontId="3" type="noConversion"/>
  </si>
  <si>
    <t>ESGM22714KW</t>
    <phoneticPr fontId="3" type="noConversion"/>
  </si>
  <si>
    <t>ESGM21731KM</t>
    <phoneticPr fontId="3" type="noConversion"/>
  </si>
  <si>
    <t>BOW FRONT HALTER W/MOLDED CUPS</t>
    <phoneticPr fontId="3" type="noConversion"/>
  </si>
  <si>
    <t>F37D3</t>
    <phoneticPr fontId="3" type="noConversion"/>
  </si>
  <si>
    <t>FOAM PAD, 3mm, 58/60"</t>
    <phoneticPr fontId="3" type="noConversion"/>
  </si>
  <si>
    <t>BRA FRAME</t>
    <phoneticPr fontId="3" type="noConversion"/>
  </si>
  <si>
    <t>MAJUEL</t>
    <phoneticPr fontId="3" type="noConversion"/>
  </si>
  <si>
    <t>MC-01PO2</t>
    <phoneticPr fontId="3" type="noConversion"/>
  </si>
  <si>
    <t>803860-803866</t>
    <phoneticPr fontId="3" type="noConversion"/>
  </si>
  <si>
    <t>ESGM22748J</t>
    <phoneticPr fontId="3" type="noConversion"/>
  </si>
  <si>
    <t>K80S2-230</t>
    <phoneticPr fontId="3" type="noConversion"/>
  </si>
  <si>
    <t>95% POLY ITY 5% SPNADEX SINGLE SPAN JERSEY</t>
    <phoneticPr fontId="3" type="noConversion"/>
  </si>
  <si>
    <t>HANKINI</t>
    <phoneticPr fontId="3" type="noConversion"/>
  </si>
  <si>
    <t>/ YD</t>
    <phoneticPr fontId="3" type="noConversion"/>
  </si>
  <si>
    <t>/ SET</t>
    <phoneticPr fontId="3" type="noConversion"/>
  </si>
  <si>
    <t>/ CONE</t>
    <phoneticPr fontId="3" type="noConversion"/>
  </si>
  <si>
    <t>803862-803868-803874</t>
    <phoneticPr fontId="3" type="noConversion"/>
  </si>
  <si>
    <t>ESGM22748JW</t>
    <phoneticPr fontId="3" type="noConversion"/>
  </si>
  <si>
    <t>902374-902379-902382</t>
    <phoneticPr fontId="3" type="noConversion"/>
  </si>
  <si>
    <t>ESGM22755KM</t>
    <phoneticPr fontId="3" type="noConversion"/>
  </si>
  <si>
    <t>PEPLUM TANKINI</t>
    <phoneticPr fontId="3" type="noConversion"/>
  </si>
  <si>
    <t>8mm</t>
    <phoneticPr fontId="3" type="noConversion"/>
  </si>
  <si>
    <t>ESGM22755KMW</t>
    <phoneticPr fontId="3" type="noConversion"/>
  </si>
  <si>
    <t>ESGM21708J</t>
    <phoneticPr fontId="3" type="noConversion"/>
  </si>
  <si>
    <t>BLOUSON TANKINI</t>
    <phoneticPr fontId="3" type="noConversion"/>
  </si>
  <si>
    <t>TWIST TANKINI W/PORTRAIT BACK</t>
    <phoneticPr fontId="3" type="noConversion"/>
  </si>
  <si>
    <t>ESGM22768K</t>
    <phoneticPr fontId="3" type="noConversion"/>
  </si>
  <si>
    <t>ESGM22800KM</t>
    <phoneticPr fontId="3" type="noConversion"/>
  </si>
  <si>
    <t>SIDE TAB HIPSTER</t>
    <phoneticPr fontId="3" type="noConversion"/>
  </si>
  <si>
    <t>13mm</t>
    <phoneticPr fontId="3" type="noConversion"/>
  </si>
  <si>
    <t>10mm</t>
    <phoneticPr fontId="3" type="noConversion"/>
  </si>
  <si>
    <t>ECOM-STK</t>
    <phoneticPr fontId="3" type="noConversion"/>
  </si>
  <si>
    <t>CROTCH STICKER</t>
    <phoneticPr fontId="3" type="noConversion"/>
  </si>
  <si>
    <t>803864-69-75</t>
    <phoneticPr fontId="3" type="noConversion"/>
  </si>
  <si>
    <t>ESGM22832</t>
    <phoneticPr fontId="3" type="noConversion"/>
  </si>
  <si>
    <t>BANDED HIGH WAIST</t>
    <phoneticPr fontId="3" type="noConversion"/>
  </si>
  <si>
    <t>803861-67-72</t>
    <phoneticPr fontId="3" type="noConversion"/>
  </si>
  <si>
    <t>ESGM21804KM</t>
    <phoneticPr fontId="3" type="noConversion"/>
  </si>
  <si>
    <t>FOLDOVER BANDED HIGH RISE</t>
    <phoneticPr fontId="3" type="noConversion"/>
  </si>
  <si>
    <t>ESGM22839K</t>
    <phoneticPr fontId="3" type="noConversion"/>
  </si>
  <si>
    <t>BANDED HIGH WAIST BOY SHORT W/TUMMY CONTROL</t>
    <phoneticPr fontId="3" type="noConversion"/>
  </si>
  <si>
    <t>ACB22804KM</t>
    <phoneticPr fontId="3" type="noConversion"/>
  </si>
  <si>
    <t>DW01</t>
    <phoneticPr fontId="3" type="noConversion"/>
  </si>
  <si>
    <t>Weilun</t>
    <phoneticPr fontId="3" type="noConversion"/>
  </si>
  <si>
    <t>MESH</t>
    <phoneticPr fontId="3" type="noConversion"/>
  </si>
  <si>
    <t>77% Nylon 40D12F, 23% Spandex 140D Mesh</t>
    <phoneticPr fontId="3" type="noConversion"/>
  </si>
  <si>
    <t>38mm</t>
    <phoneticPr fontId="3" type="noConversion"/>
  </si>
  <si>
    <t>SIDE SLIT SKIRTED PANT W/TUMMY CONTROL</t>
    <phoneticPr fontId="3" type="noConversion"/>
  </si>
  <si>
    <t>1X, 2X, 3x</t>
    <phoneticPr fontId="3" type="noConversion"/>
  </si>
  <si>
    <t>ESGM22100KM</t>
    <phoneticPr fontId="3" type="noConversion"/>
  </si>
  <si>
    <t>CROSS FRONT SHIRRED ONE PIECE</t>
    <phoneticPr fontId="3" type="noConversion"/>
  </si>
  <si>
    <t>9.5mm</t>
    <phoneticPr fontId="3" type="noConversion"/>
  </si>
  <si>
    <t>1x, 2x, 3x</t>
    <phoneticPr fontId="3" type="noConversion"/>
  </si>
  <si>
    <t>ESGM22109KM</t>
    <phoneticPr fontId="3" type="noConversion"/>
  </si>
  <si>
    <t>ADJUSTABLE SHIRRED ONE PIECE</t>
    <phoneticPr fontId="3" type="noConversion"/>
  </si>
  <si>
    <t>APB22994J</t>
    <phoneticPr fontId="3" type="noConversion"/>
  </si>
  <si>
    <t>PRINCESS SEAM SWIM DRESS</t>
    <phoneticPr fontId="3" type="noConversion"/>
  </si>
  <si>
    <t>Fusible</t>
    <phoneticPr fontId="3" type="noConversion"/>
  </si>
  <si>
    <t>803877-71</t>
    <phoneticPr fontId="3" type="noConversion"/>
  </si>
  <si>
    <t>ESGM22714KM</t>
    <phoneticPr fontId="3" type="noConversion"/>
  </si>
  <si>
    <t>ESGM22839KW</t>
    <phoneticPr fontId="3" type="noConversion"/>
  </si>
  <si>
    <t>TAGET</t>
    <phoneticPr fontId="3" type="noConversion"/>
  </si>
  <si>
    <t>DIFF.</t>
    <phoneticPr fontId="3" type="noConversion"/>
  </si>
  <si>
    <t>902373-902380-902378</t>
    <phoneticPr fontId="3" type="noConversion"/>
  </si>
  <si>
    <t>INDENT#</t>
    <phoneticPr fontId="3" type="noConversion"/>
  </si>
  <si>
    <t>DHGK-2143</t>
    <phoneticPr fontId="3" type="noConversion"/>
  </si>
  <si>
    <t>DHGK-2144</t>
    <phoneticPr fontId="3" type="noConversion"/>
  </si>
  <si>
    <t>DHGK-2145</t>
    <phoneticPr fontId="3" type="noConversion"/>
  </si>
  <si>
    <t>DHGK-2146</t>
    <phoneticPr fontId="3" type="noConversion"/>
  </si>
  <si>
    <t>DHGK-2147</t>
    <phoneticPr fontId="3" type="noConversion"/>
  </si>
  <si>
    <t>DHGK-2148</t>
    <phoneticPr fontId="3" type="noConversion"/>
  </si>
  <si>
    <t>DHGK-2149</t>
    <phoneticPr fontId="3" type="noConversion"/>
  </si>
  <si>
    <t>DHGK-2150</t>
    <phoneticPr fontId="3" type="noConversion"/>
  </si>
  <si>
    <t>DHGK-2151</t>
    <phoneticPr fontId="3" type="noConversion"/>
  </si>
  <si>
    <t>DHGK-2152</t>
    <phoneticPr fontId="3" type="noConversion"/>
  </si>
  <si>
    <t>DHGK-2153</t>
    <phoneticPr fontId="3" type="noConversion"/>
  </si>
  <si>
    <t>DHGK-2154</t>
    <phoneticPr fontId="3" type="noConversion"/>
  </si>
  <si>
    <t>DHGK-2155</t>
    <phoneticPr fontId="3" type="noConversion"/>
  </si>
  <si>
    <t>DHGK-2156</t>
    <phoneticPr fontId="3" type="noConversion"/>
  </si>
  <si>
    <t>DHGK-2157</t>
    <phoneticPr fontId="3" type="noConversion"/>
  </si>
  <si>
    <t>DHGK-2158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</si>
</sst>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26" formatCode="\$#,##0.00_);[Red]\(\$#,##0.00\)"/>
    <numFmt numFmtId="176" formatCode="[$-409]mmmm\ d\,\ yyyy;@"/>
    <numFmt numFmtId="177" formatCode="0.0000_ "/>
    <numFmt numFmtId="178" formatCode="0.000%"/>
    <numFmt numFmtId="179" formatCode="0_ "/>
    <numFmt numFmtId="180" formatCode="&quot;$&quot;#,##0.00_);[Red]\(&quot;$&quot;#,##0.00\)"/>
    <numFmt numFmtId="181" formatCode="\$#,##0.000;[Red]\-\$#,##0.000"/>
    <numFmt numFmtId="182" formatCode="0.000_ "/>
    <numFmt numFmtId="183" formatCode="0.0%"/>
    <numFmt numFmtId="184" formatCode="0.000"/>
    <numFmt numFmtId="185" formatCode="&quot;$&quot;#,##0.000"/>
    <numFmt numFmtId="186" formatCode="\$#,##0.0000;[Red]\-\$#,##0.0000"/>
    <numFmt numFmtId="187" formatCode="&quot;$&quot;#,##0.00"/>
    <numFmt numFmtId="188" formatCode="&quot;$&quot;#,##0.0000"/>
    <numFmt numFmtId="189" formatCode="\$#,##0.0000_);[Red]\(\$#,##0.0000\)"/>
    <numFmt numFmtId="190" formatCode="#,##0_ ;[Red]\-#,##0\ "/>
    <numFmt numFmtId="191" formatCode="\$#,##0.000_);[Red]\(\$#,##0.000\)"/>
    <numFmt numFmtId="192" formatCode="\$#,##0.00;[Red]\-\$#,##0.00"/>
    <numFmt numFmtId="193" formatCode="0.0_ &quot;yd&quot;"/>
    <numFmt numFmtId="194" formatCode="0.0_ &quot;inch&quot;"/>
    <numFmt numFmtId="195" formatCode="0.0_ "/>
    <numFmt numFmtId="196" formatCode="0.000_ &quot;/pc&quot;"/>
    <numFmt numFmtId="197" formatCode="0.00_ &quot;inch&quot;"/>
    <numFmt numFmtId="198" formatCode="#,##0\ &quot;pcs&quot;"/>
    <numFmt numFmtId="199" formatCode="\$#,##0.00"/>
    <numFmt numFmtId="200" formatCode="\$#,##0.0000"/>
    <numFmt numFmtId="201" formatCode="0.00000_ "/>
    <numFmt numFmtId="202" formatCode="&quot;US$&quot;#,##0.00"/>
    <numFmt numFmtId="203" formatCode="&quot;₩&quot;#,##0_);[Red]\(&quot;₩&quot;#,##0\)"/>
    <numFmt numFmtId="204" formatCode="mm&quot;월&quot;\ dd&quot;일&quot;"/>
  </numFmts>
  <fonts count="55">
    <font>
      <sz val="10"/>
      <name val="Arial"/>
      <family val="2"/>
    </font>
    <font>
      <sz val="10"/>
      <name val="Arial"/>
      <family val="2"/>
    </font>
    <font>
      <b/>
      <i/>
      <sz val="20"/>
      <name val="Calibri"/>
      <family val="2"/>
    </font>
    <font>
      <sz val="8"/>
      <name val="돋움"/>
      <family val="3"/>
      <charset val="129"/>
    </font>
    <font>
      <b/>
      <sz val="9"/>
      <name val="Calibri"/>
      <family val="2"/>
    </font>
    <font>
      <sz val="9"/>
      <name val="Calibri"/>
      <family val="2"/>
    </font>
    <font>
      <sz val="11"/>
      <name val="Arial"/>
      <family val="2"/>
    </font>
    <font>
      <sz val="9"/>
      <color rgb="FF0000FF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8"/>
      <name val="DengXian"/>
      <family val="2"/>
    </font>
    <font>
      <sz val="10"/>
      <color rgb="FF0000FF"/>
      <name val="Calibri"/>
      <family val="2"/>
    </font>
    <font>
      <sz val="10"/>
      <color rgb="FFFF0000"/>
      <name val="Calibri"/>
      <family val="2"/>
    </font>
    <font>
      <b/>
      <sz val="10"/>
      <color rgb="FF0000FF"/>
      <name val="Calibri"/>
      <family val="2"/>
    </font>
    <font>
      <b/>
      <sz val="10"/>
      <color rgb="FFFF0000"/>
      <name val="Calibri"/>
      <family val="2"/>
    </font>
    <font>
      <sz val="10"/>
      <color rgb="FF0033CC"/>
      <name val="Calibri"/>
      <family val="2"/>
    </font>
    <font>
      <sz val="8"/>
      <name val="Calibri"/>
      <family val="2"/>
      <charset val="129"/>
    </font>
    <font>
      <sz val="11"/>
      <name val="돋움"/>
      <family val="3"/>
      <charset val="129"/>
    </font>
    <font>
      <sz val="10"/>
      <color theme="1"/>
      <name val="Calibri"/>
      <family val="2"/>
    </font>
    <font>
      <b/>
      <sz val="10"/>
      <color indexed="12"/>
      <name val="Calibri"/>
      <family val="2"/>
    </font>
    <font>
      <sz val="10"/>
      <color indexed="10"/>
      <name val="Calibri"/>
      <family val="2"/>
    </font>
    <font>
      <sz val="8"/>
      <name val="DengXian"/>
      <family val="2"/>
    </font>
    <font>
      <sz val="8"/>
      <name val="DengXian"/>
      <charset val="134"/>
    </font>
    <font>
      <sz val="10"/>
      <color indexed="8"/>
      <name val="Calibri"/>
      <family val="2"/>
    </font>
    <font>
      <b/>
      <i/>
      <sz val="10"/>
      <name val="Calibri"/>
      <family val="2"/>
    </font>
    <font>
      <b/>
      <sz val="10"/>
      <color rgb="FFFF0000"/>
      <name val="돋움"/>
      <family val="2"/>
      <charset val="129"/>
    </font>
    <font>
      <b/>
      <sz val="10"/>
      <color indexed="48"/>
      <name val="Calibri"/>
      <family val="2"/>
    </font>
    <font>
      <b/>
      <sz val="10"/>
      <color indexed="8"/>
      <name val="Calibri"/>
      <family val="2"/>
    </font>
    <font>
      <b/>
      <sz val="10"/>
      <color rgb="FF0000CC"/>
      <name val="Calibri"/>
      <family val="2"/>
    </font>
    <font>
      <b/>
      <sz val="10"/>
      <color theme="0"/>
      <name val="Calibri"/>
      <family val="2"/>
    </font>
    <font>
      <sz val="10"/>
      <color rgb="FF00B050"/>
      <name val="Calibri"/>
      <family val="2"/>
    </font>
    <font>
      <b/>
      <sz val="10"/>
      <color rgb="FF00B050"/>
      <name val="Calibri"/>
      <family val="2"/>
    </font>
    <font>
      <sz val="10"/>
      <color rgb="FF0070C0"/>
      <name val="Calibri"/>
      <family val="2"/>
    </font>
    <font>
      <b/>
      <sz val="10"/>
      <color rgb="FF0070C0"/>
      <name val="Calibri"/>
      <family val="2"/>
    </font>
    <font>
      <sz val="10"/>
      <name val="돋움"/>
      <family val="2"/>
      <charset val="129"/>
    </font>
    <font>
      <sz val="10"/>
      <name val="맑은 고딕"/>
      <family val="3"/>
      <charset val="129"/>
    </font>
    <font>
      <b/>
      <sz val="10"/>
      <color rgb="FF3366FF"/>
      <name val="돋움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name val="Arial Unicode MS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name val="Verdana"/>
      <family val="2"/>
    </font>
    <font>
      <b/>
      <sz val="9"/>
      <name val="Verdana"/>
      <family val="2"/>
    </font>
    <font>
      <sz val="8"/>
      <name val="바탕"/>
      <family val="1"/>
      <charset val="129"/>
    </font>
    <font>
      <sz val="10"/>
      <color rgb="FF000000"/>
      <name val="Arial Unicode MS"/>
      <family val="2"/>
      <charset val="129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44D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</fills>
  <borders count="9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</borders>
  <cellStyleXfs count="6">
    <xf numFmtId="0" fontId="0" fillId="0" borderId="0"/>
    <xf numFmtId="0" fontId="6" fillId="0" borderId="0">
      <alignment vertical="center"/>
    </xf>
    <xf numFmtId="0" fontId="17" fillId="0" borderId="0">
      <alignment vertical="center"/>
    </xf>
    <xf numFmtId="0" fontId="1" fillId="0" borderId="0"/>
    <xf numFmtId="0" fontId="17" fillId="0" borderId="0">
      <alignment vertical="center"/>
    </xf>
    <xf numFmtId="0" fontId="37" fillId="0" borderId="0">
      <alignment vertical="center"/>
    </xf>
  </cellStyleXfs>
  <cellXfs count="833">
    <xf numFmtId="0" fontId="0" fillId="0" borderId="0" xfId="0"/>
    <xf numFmtId="0" fontId="4" fillId="2" borderId="1" xfId="0" applyFont="1" applyFill="1" applyBorder="1"/>
    <xf numFmtId="0" fontId="4" fillId="2" borderId="2" xfId="0" applyFont="1" applyFill="1" applyBorder="1"/>
    <xf numFmtId="0" fontId="5" fillId="2" borderId="2" xfId="0" applyFont="1" applyFill="1" applyBorder="1"/>
    <xf numFmtId="0" fontId="5" fillId="2" borderId="3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5" fillId="0" borderId="0" xfId="0" applyFont="1" applyAlignment="1">
      <alignment horizontal="center"/>
    </xf>
    <xf numFmtId="0" fontId="7" fillId="0" borderId="0" xfId="1" applyFont="1" applyAlignment="1">
      <alignment horizontal="right"/>
    </xf>
    <xf numFmtId="0" fontId="8" fillId="2" borderId="1" xfId="0" applyFont="1" applyFill="1" applyBorder="1"/>
    <xf numFmtId="0" fontId="8" fillId="2" borderId="1" xfId="0" applyFont="1" applyFill="1" applyBorder="1" applyAlignment="1">
      <alignment horizontal="left"/>
    </xf>
    <xf numFmtId="0" fontId="8" fillId="2" borderId="2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vertical="center"/>
    </xf>
    <xf numFmtId="0" fontId="9" fillId="2" borderId="5" xfId="0" applyFont="1" applyFill="1" applyBorder="1"/>
    <xf numFmtId="0" fontId="9" fillId="2" borderId="0" xfId="0" applyFont="1" applyFill="1"/>
    <xf numFmtId="0" fontId="9" fillId="2" borderId="6" xfId="0" applyFont="1" applyFill="1" applyBorder="1" applyAlignment="1">
      <alignment horizontal="center"/>
    </xf>
    <xf numFmtId="0" fontId="9" fillId="2" borderId="0" xfId="0" applyFont="1" applyFill="1" applyAlignment="1">
      <alignment horizontal="left"/>
    </xf>
    <xf numFmtId="0" fontId="8" fillId="2" borderId="2" xfId="0" applyFont="1" applyFill="1" applyBorder="1" applyAlignment="1">
      <alignment horizontal="left"/>
    </xf>
    <xf numFmtId="0" fontId="8" fillId="2" borderId="2" xfId="0" applyFont="1" applyFill="1" applyBorder="1"/>
    <xf numFmtId="0" fontId="9" fillId="0" borderId="0" xfId="0" applyFont="1" applyAlignment="1">
      <alignment horizontal="center"/>
    </xf>
    <xf numFmtId="0" fontId="8" fillId="0" borderId="8" xfId="0" applyFont="1" applyBorder="1" applyAlignment="1">
      <alignment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2" borderId="5" xfId="0" applyFont="1" applyFill="1" applyBorder="1" applyAlignment="1">
      <alignment horizontal="left"/>
    </xf>
    <xf numFmtId="0" fontId="8" fillId="2" borderId="0" xfId="0" applyFont="1" applyFill="1" applyAlignment="1">
      <alignment horizontal="left" vertical="center" shrinkToFi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shrinkToFit="1"/>
    </xf>
    <xf numFmtId="0" fontId="8" fillId="2" borderId="0" xfId="0" applyFont="1" applyFill="1"/>
    <xf numFmtId="0" fontId="11" fillId="0" borderId="13" xfId="0" applyFont="1" applyBorder="1" applyAlignment="1">
      <alignment horizontal="left" vertical="center"/>
    </xf>
    <xf numFmtId="177" fontId="12" fillId="3" borderId="14" xfId="0" applyNumberFormat="1" applyFont="1" applyFill="1" applyBorder="1" applyAlignment="1">
      <alignment horizontal="center" vertical="center"/>
    </xf>
    <xf numFmtId="178" fontId="12" fillId="3" borderId="15" xfId="0" applyNumberFormat="1" applyFont="1" applyFill="1" applyBorder="1" applyAlignment="1">
      <alignment horizontal="center" vertical="center"/>
    </xf>
    <xf numFmtId="0" fontId="8" fillId="2" borderId="5" xfId="0" applyFont="1" applyFill="1" applyBorder="1"/>
    <xf numFmtId="0" fontId="8" fillId="2" borderId="0" xfId="0" applyFont="1" applyFill="1" applyAlignment="1">
      <alignment horizontal="left" vertical="center"/>
    </xf>
    <xf numFmtId="49" fontId="8" fillId="2" borderId="0" xfId="0" applyNumberFormat="1" applyFont="1" applyFill="1" applyAlignment="1">
      <alignment vertical="center"/>
    </xf>
    <xf numFmtId="0" fontId="8" fillId="2" borderId="0" xfId="0" applyFont="1" applyFill="1" applyAlignment="1">
      <alignment horizontal="left"/>
    </xf>
    <xf numFmtId="49" fontId="8" fillId="2" borderId="0" xfId="0" applyNumberFormat="1" applyFont="1" applyFill="1"/>
    <xf numFmtId="0" fontId="11" fillId="0" borderId="16" xfId="0" applyFont="1" applyBorder="1" applyAlignment="1">
      <alignment horizontal="left" vertical="center"/>
    </xf>
    <xf numFmtId="177" fontId="12" fillId="0" borderId="17" xfId="0" applyNumberFormat="1" applyFont="1" applyBorder="1" applyAlignment="1">
      <alignment horizontal="center" vertical="center"/>
    </xf>
    <xf numFmtId="178" fontId="12" fillId="0" borderId="18" xfId="0" applyNumberFormat="1" applyFont="1" applyBorder="1" applyAlignment="1">
      <alignment horizontal="center" vertical="center"/>
    </xf>
    <xf numFmtId="0" fontId="8" fillId="3" borderId="11" xfId="0" applyFont="1" applyFill="1" applyBorder="1" applyAlignment="1">
      <alignment vertical="center"/>
    </xf>
    <xf numFmtId="49" fontId="8" fillId="2" borderId="0" xfId="0" applyNumberFormat="1" applyFont="1" applyFill="1" applyAlignment="1">
      <alignment horizontal="left" vertical="center"/>
    </xf>
    <xf numFmtId="49" fontId="8" fillId="2" borderId="0" xfId="0" applyNumberFormat="1" applyFont="1" applyFill="1" applyAlignment="1">
      <alignment horizontal="left"/>
    </xf>
    <xf numFmtId="0" fontId="11" fillId="4" borderId="16" xfId="0" applyFont="1" applyFill="1" applyBorder="1" applyAlignment="1">
      <alignment horizontal="left" vertical="center"/>
    </xf>
    <xf numFmtId="177" fontId="12" fillId="4" borderId="17" xfId="0" applyNumberFormat="1" applyFont="1" applyFill="1" applyBorder="1" applyAlignment="1">
      <alignment horizontal="center" vertical="center"/>
    </xf>
    <xf numFmtId="178" fontId="12" fillId="4" borderId="18" xfId="0" applyNumberFormat="1" applyFont="1" applyFill="1" applyBorder="1" applyAlignment="1">
      <alignment horizontal="center" vertical="center"/>
    </xf>
    <xf numFmtId="49" fontId="8" fillId="2" borderId="19" xfId="0" applyNumberFormat="1" applyFont="1" applyFill="1" applyBorder="1" applyAlignment="1">
      <alignment horizontal="left"/>
    </xf>
    <xf numFmtId="49" fontId="8" fillId="2" borderId="20" xfId="0" applyNumberFormat="1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0" fontId="9" fillId="0" borderId="24" xfId="0" applyFont="1" applyBorder="1" applyAlignment="1">
      <alignment horizontal="left" vertical="center"/>
    </xf>
    <xf numFmtId="177" fontId="12" fillId="0" borderId="25" xfId="0" applyNumberFormat="1" applyFont="1" applyBorder="1" applyAlignment="1">
      <alignment horizontal="center" vertical="center"/>
    </xf>
    <xf numFmtId="178" fontId="15" fillId="0" borderId="26" xfId="0" applyNumberFormat="1" applyFont="1" applyBorder="1" applyAlignment="1">
      <alignment horizontal="center" vertical="center"/>
    </xf>
    <xf numFmtId="49" fontId="9" fillId="2" borderId="0" xfId="0" applyNumberFormat="1" applyFont="1" applyFill="1" applyAlignment="1">
      <alignment horizontal="left"/>
    </xf>
    <xf numFmtId="0" fontId="12" fillId="2" borderId="0" xfId="0" applyFont="1" applyFill="1"/>
    <xf numFmtId="0" fontId="9" fillId="2" borderId="0" xfId="0" applyFont="1" applyFill="1" applyAlignment="1">
      <alignment horizontal="center"/>
    </xf>
    <xf numFmtId="179" fontId="12" fillId="2" borderId="0" xfId="0" applyNumberFormat="1" applyFont="1" applyFill="1" applyAlignment="1">
      <alignment horizontal="center"/>
    </xf>
    <xf numFmtId="0" fontId="8" fillId="2" borderId="28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wrapText="1"/>
    </xf>
    <xf numFmtId="0" fontId="8" fillId="2" borderId="29" xfId="0" applyFont="1" applyFill="1" applyBorder="1" applyAlignment="1">
      <alignment horizontal="center" wrapText="1"/>
    </xf>
    <xf numFmtId="0" fontId="8" fillId="2" borderId="30" xfId="0" applyFont="1" applyFill="1" applyBorder="1" applyAlignment="1">
      <alignment horizontal="center" wrapText="1"/>
    </xf>
    <xf numFmtId="180" fontId="8" fillId="2" borderId="33" xfId="0" applyNumberFormat="1" applyFont="1" applyFill="1" applyBorder="1" applyAlignment="1">
      <alignment horizontal="center" vertical="center" wrapText="1"/>
    </xf>
    <xf numFmtId="180" fontId="8" fillId="0" borderId="0" xfId="0" applyNumberFormat="1" applyFont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8" fillId="0" borderId="9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9" fillId="2" borderId="35" xfId="0" applyFont="1" applyFill="1" applyBorder="1" applyAlignment="1">
      <alignment horizontal="center" vertical="center" shrinkToFit="1"/>
    </xf>
    <xf numFmtId="0" fontId="9" fillId="2" borderId="36" xfId="0" applyFont="1" applyFill="1" applyBorder="1" applyAlignment="1">
      <alignment horizontal="center" vertical="center"/>
    </xf>
    <xf numFmtId="0" fontId="9" fillId="2" borderId="37" xfId="0" applyFont="1" applyFill="1" applyBorder="1" applyAlignment="1">
      <alignment horizontal="center" vertical="center" wrapText="1" shrinkToFit="1"/>
    </xf>
    <xf numFmtId="0" fontId="9" fillId="2" borderId="36" xfId="0" applyFont="1" applyFill="1" applyBorder="1" applyAlignment="1">
      <alignment horizontal="center" vertical="center" shrinkToFit="1"/>
    </xf>
    <xf numFmtId="0" fontId="11" fillId="2" borderId="36" xfId="0" applyFont="1" applyFill="1" applyBorder="1" applyAlignment="1">
      <alignment horizontal="center" shrinkToFit="1"/>
    </xf>
    <xf numFmtId="181" fontId="9" fillId="2" borderId="37" xfId="0" applyNumberFormat="1" applyFont="1" applyFill="1" applyBorder="1" applyAlignment="1">
      <alignment horizontal="center" shrinkToFit="1"/>
    </xf>
    <xf numFmtId="179" fontId="11" fillId="2" borderId="37" xfId="0" applyNumberFormat="1" applyFont="1" applyFill="1" applyBorder="1" applyAlignment="1">
      <alignment horizontal="center" shrinkToFit="1"/>
    </xf>
    <xf numFmtId="182" fontId="11" fillId="2" borderId="38" xfId="0" applyNumberFormat="1" applyFont="1" applyFill="1" applyBorder="1" applyAlignment="1">
      <alignment horizontal="center" shrinkToFit="1"/>
    </xf>
    <xf numFmtId="181" fontId="11" fillId="2" borderId="38" xfId="0" applyNumberFormat="1" applyFont="1" applyFill="1" applyBorder="1" applyAlignment="1">
      <alignment horizontal="center" shrinkToFit="1"/>
    </xf>
    <xf numFmtId="183" fontId="11" fillId="2" borderId="38" xfId="0" applyNumberFormat="1" applyFont="1" applyFill="1" applyBorder="1" applyAlignment="1">
      <alignment horizontal="center" shrinkToFit="1"/>
    </xf>
    <xf numFmtId="184" fontId="11" fillId="2" borderId="39" xfId="2" applyNumberFormat="1" applyFont="1" applyFill="1" applyBorder="1" applyAlignment="1">
      <alignment horizontal="center"/>
    </xf>
    <xf numFmtId="185" fontId="11" fillId="2" borderId="40" xfId="0" applyNumberFormat="1" applyFont="1" applyFill="1" applyBorder="1" applyAlignment="1">
      <alignment horizontal="center"/>
    </xf>
    <xf numFmtId="0" fontId="12" fillId="2" borderId="36" xfId="0" applyFont="1" applyFill="1" applyBorder="1" applyAlignment="1">
      <alignment horizontal="center" shrinkToFit="1"/>
    </xf>
    <xf numFmtId="181" fontId="9" fillId="0" borderId="37" xfId="0" applyNumberFormat="1" applyFont="1" applyBorder="1" applyAlignment="1">
      <alignment horizontal="center" shrinkToFit="1"/>
    </xf>
    <xf numFmtId="179" fontId="12" fillId="2" borderId="37" xfId="0" applyNumberFormat="1" applyFont="1" applyFill="1" applyBorder="1" applyAlignment="1">
      <alignment horizontal="center" shrinkToFit="1"/>
    </xf>
    <xf numFmtId="179" fontId="12" fillId="2" borderId="36" xfId="0" applyNumberFormat="1" applyFont="1" applyFill="1" applyBorder="1" applyAlignment="1">
      <alignment horizontal="center" shrinkToFit="1"/>
    </xf>
    <xf numFmtId="182" fontId="12" fillId="2" borderId="38" xfId="0" applyNumberFormat="1" applyFont="1" applyFill="1" applyBorder="1" applyAlignment="1">
      <alignment horizontal="center" shrinkToFit="1"/>
    </xf>
    <xf numFmtId="181" fontId="12" fillId="2" borderId="38" xfId="0" applyNumberFormat="1" applyFont="1" applyFill="1" applyBorder="1" applyAlignment="1">
      <alignment horizontal="center" shrinkToFit="1"/>
    </xf>
    <xf numFmtId="183" fontId="12" fillId="2" borderId="38" xfId="0" applyNumberFormat="1" applyFont="1" applyFill="1" applyBorder="1" applyAlignment="1">
      <alignment horizontal="center" shrinkToFit="1"/>
    </xf>
    <xf numFmtId="184" fontId="12" fillId="2" borderId="39" xfId="2" applyNumberFormat="1" applyFont="1" applyFill="1" applyBorder="1" applyAlignment="1">
      <alignment horizontal="center"/>
    </xf>
    <xf numFmtId="185" fontId="12" fillId="2" borderId="40" xfId="0" applyNumberFormat="1" applyFont="1" applyFill="1" applyBorder="1" applyAlignment="1">
      <alignment horizontal="center"/>
    </xf>
    <xf numFmtId="186" fontId="9" fillId="0" borderId="0" xfId="0" applyNumberFormat="1" applyFont="1" applyAlignment="1">
      <alignment horizontal="center"/>
    </xf>
    <xf numFmtId="0" fontId="18" fillId="0" borderId="42" xfId="0" applyFont="1" applyBorder="1" applyAlignment="1">
      <alignment horizontal="center" vertical="center"/>
    </xf>
    <xf numFmtId="26" fontId="11" fillId="0" borderId="14" xfId="1" applyNumberFormat="1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26" fontId="12" fillId="0" borderId="15" xfId="1" applyNumberFormat="1" applyFont="1" applyBorder="1" applyAlignment="1">
      <alignment horizontal="center" vertical="center"/>
    </xf>
    <xf numFmtId="0" fontId="9" fillId="2" borderId="42" xfId="0" applyFont="1" applyFill="1" applyBorder="1" applyAlignment="1">
      <alignment horizontal="center" vertical="center" shrinkToFit="1"/>
    </xf>
    <xf numFmtId="0" fontId="9" fillId="2" borderId="14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 wrapText="1" shrinkToFit="1"/>
    </xf>
    <xf numFmtId="0" fontId="9" fillId="2" borderId="17" xfId="0" applyFont="1" applyFill="1" applyBorder="1" applyAlignment="1">
      <alignment horizontal="center" vertical="center" shrinkToFit="1"/>
    </xf>
    <xf numFmtId="0" fontId="11" fillId="2" borderId="17" xfId="0" applyFont="1" applyFill="1" applyBorder="1" applyAlignment="1">
      <alignment horizontal="center" shrinkToFit="1"/>
    </xf>
    <xf numFmtId="181" fontId="9" fillId="2" borderId="38" xfId="0" applyNumberFormat="1" applyFont="1" applyFill="1" applyBorder="1" applyAlignment="1">
      <alignment horizontal="center" shrinkToFit="1"/>
    </xf>
    <xf numFmtId="179" fontId="11" fillId="2" borderId="38" xfId="0" applyNumberFormat="1" applyFont="1" applyFill="1" applyBorder="1" applyAlignment="1">
      <alignment horizontal="center" shrinkToFit="1"/>
    </xf>
    <xf numFmtId="185" fontId="11" fillId="2" borderId="43" xfId="0" applyNumberFormat="1" applyFont="1" applyFill="1" applyBorder="1" applyAlignment="1">
      <alignment horizontal="center"/>
    </xf>
    <xf numFmtId="0" fontId="9" fillId="0" borderId="42" xfId="0" applyFont="1" applyBorder="1" applyAlignment="1">
      <alignment horizontal="center" shrinkToFit="1"/>
    </xf>
    <xf numFmtId="0" fontId="9" fillId="0" borderId="14" xfId="0" applyFont="1" applyBorder="1" applyAlignment="1">
      <alignment horizontal="center"/>
    </xf>
    <xf numFmtId="0" fontId="9" fillId="0" borderId="39" xfId="0" applyFont="1" applyBorder="1" applyAlignment="1">
      <alignment horizontal="center" wrapText="1" shrinkToFit="1"/>
    </xf>
    <xf numFmtId="0" fontId="12" fillId="2" borderId="17" xfId="0" applyFont="1" applyFill="1" applyBorder="1" applyAlignment="1">
      <alignment horizontal="center" shrinkToFit="1"/>
    </xf>
    <xf numFmtId="181" fontId="9" fillId="0" borderId="39" xfId="0" applyNumberFormat="1" applyFont="1" applyBorder="1" applyAlignment="1">
      <alignment horizontal="center" shrinkToFit="1"/>
    </xf>
    <xf numFmtId="179" fontId="12" fillId="0" borderId="39" xfId="0" applyNumberFormat="1" applyFont="1" applyBorder="1" applyAlignment="1">
      <alignment horizontal="center" shrinkToFit="1"/>
    </xf>
    <xf numFmtId="182" fontId="12" fillId="0" borderId="39" xfId="0" applyNumberFormat="1" applyFont="1" applyBorder="1" applyAlignment="1">
      <alignment horizontal="center" shrinkToFit="1"/>
    </xf>
    <xf numFmtId="181" fontId="12" fillId="0" borderId="39" xfId="0" applyNumberFormat="1" applyFont="1" applyBorder="1" applyAlignment="1">
      <alignment horizontal="center" shrinkToFit="1"/>
    </xf>
    <xf numFmtId="183" fontId="12" fillId="2" borderId="39" xfId="0" applyNumberFormat="1" applyFont="1" applyFill="1" applyBorder="1" applyAlignment="1">
      <alignment horizontal="center" shrinkToFit="1"/>
    </xf>
    <xf numFmtId="184" fontId="12" fillId="0" borderId="39" xfId="2" applyNumberFormat="1" applyFont="1" applyBorder="1" applyAlignment="1">
      <alignment horizontal="center"/>
    </xf>
    <xf numFmtId="185" fontId="12" fillId="0" borderId="44" xfId="0" applyNumberFormat="1" applyFont="1" applyBorder="1" applyAlignment="1">
      <alignment horizontal="center"/>
    </xf>
    <xf numFmtId="0" fontId="18" fillId="0" borderId="45" xfId="0" applyFont="1" applyBorder="1" applyAlignment="1">
      <alignment horizontal="center" vertical="center"/>
    </xf>
    <xf numFmtId="26" fontId="11" fillId="0" borderId="17" xfId="1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26" fontId="12" fillId="0" borderId="18" xfId="1" applyNumberFormat="1" applyFont="1" applyBorder="1" applyAlignment="1">
      <alignment horizontal="center" vertical="center"/>
    </xf>
    <xf numFmtId="0" fontId="9" fillId="2" borderId="42" xfId="0" applyFont="1" applyFill="1" applyBorder="1" applyAlignment="1">
      <alignment horizontal="center" shrinkToFit="1"/>
    </xf>
    <xf numFmtId="0" fontId="9" fillId="2" borderId="14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center" wrapText="1" shrinkToFit="1"/>
    </xf>
    <xf numFmtId="0" fontId="9" fillId="2" borderId="17" xfId="0" applyFont="1" applyFill="1" applyBorder="1" applyAlignment="1">
      <alignment horizontal="center" shrinkToFit="1"/>
    </xf>
    <xf numFmtId="181" fontId="9" fillId="2" borderId="39" xfId="0" applyNumberFormat="1" applyFont="1" applyFill="1" applyBorder="1" applyAlignment="1">
      <alignment horizontal="center" shrinkToFit="1"/>
    </xf>
    <xf numFmtId="179" fontId="11" fillId="2" borderId="39" xfId="0" applyNumberFormat="1" applyFont="1" applyFill="1" applyBorder="1" applyAlignment="1">
      <alignment horizontal="center" shrinkToFit="1"/>
    </xf>
    <xf numFmtId="182" fontId="11" fillId="2" borderId="39" xfId="0" applyNumberFormat="1" applyFont="1" applyFill="1" applyBorder="1" applyAlignment="1">
      <alignment horizontal="center" shrinkToFit="1"/>
    </xf>
    <xf numFmtId="181" fontId="11" fillId="2" borderId="39" xfId="0" applyNumberFormat="1" applyFont="1" applyFill="1" applyBorder="1" applyAlignment="1">
      <alignment horizontal="center" shrinkToFit="1"/>
    </xf>
    <xf numFmtId="183" fontId="11" fillId="2" borderId="39" xfId="0" applyNumberFormat="1" applyFont="1" applyFill="1" applyBorder="1" applyAlignment="1">
      <alignment horizontal="center" shrinkToFit="1"/>
    </xf>
    <xf numFmtId="0" fontId="9" fillId="2" borderId="38" xfId="0" applyFont="1" applyFill="1" applyBorder="1" applyAlignment="1">
      <alignment horizontal="center" vertical="center" wrapText="1" shrinkToFit="1"/>
    </xf>
    <xf numFmtId="0" fontId="9" fillId="2" borderId="14" xfId="0" applyFont="1" applyFill="1" applyBorder="1" applyAlignment="1">
      <alignment horizontal="center" vertical="center" shrinkToFit="1"/>
    </xf>
    <xf numFmtId="0" fontId="12" fillId="2" borderId="14" xfId="0" applyFont="1" applyFill="1" applyBorder="1" applyAlignment="1">
      <alignment horizontal="center" shrinkToFit="1"/>
    </xf>
    <xf numFmtId="181" fontId="9" fillId="0" borderId="38" xfId="0" applyNumberFormat="1" applyFont="1" applyBorder="1" applyAlignment="1">
      <alignment horizontal="center" shrinkToFit="1"/>
    </xf>
    <xf numFmtId="179" fontId="12" fillId="2" borderId="38" xfId="0" applyNumberFormat="1" applyFont="1" applyFill="1" applyBorder="1" applyAlignment="1">
      <alignment horizontal="center" shrinkToFit="1"/>
    </xf>
    <xf numFmtId="185" fontId="12" fillId="0" borderId="43" xfId="0" applyNumberFormat="1" applyFont="1" applyBorder="1" applyAlignment="1">
      <alignment horizontal="center"/>
    </xf>
    <xf numFmtId="185" fontId="11" fillId="2" borderId="44" xfId="0" applyNumberFormat="1" applyFont="1" applyFill="1" applyBorder="1" applyAlignment="1">
      <alignment horizontal="center"/>
    </xf>
    <xf numFmtId="182" fontId="12" fillId="2" borderId="39" xfId="0" applyNumberFormat="1" applyFont="1" applyFill="1" applyBorder="1" applyAlignment="1">
      <alignment horizontal="center" shrinkToFit="1"/>
    </xf>
    <xf numFmtId="0" fontId="9" fillId="2" borderId="49" xfId="0" applyFont="1" applyFill="1" applyBorder="1" applyAlignment="1">
      <alignment horizontal="center"/>
    </xf>
    <xf numFmtId="0" fontId="9" fillId="2" borderId="50" xfId="0" applyFont="1" applyFill="1" applyBorder="1" applyAlignment="1">
      <alignment horizontal="center" shrinkToFit="1"/>
    </xf>
    <xf numFmtId="0" fontId="9" fillId="2" borderId="51" xfId="0" applyFont="1" applyFill="1" applyBorder="1" applyAlignment="1">
      <alignment horizontal="center" wrapText="1" shrinkToFit="1"/>
    </xf>
    <xf numFmtId="0" fontId="9" fillId="2" borderId="25" xfId="0" applyFont="1" applyFill="1" applyBorder="1" applyAlignment="1">
      <alignment horizontal="center" shrinkToFit="1"/>
    </xf>
    <xf numFmtId="0" fontId="11" fillId="2" borderId="25" xfId="0" applyFont="1" applyFill="1" applyBorder="1" applyAlignment="1">
      <alignment horizontal="center" shrinkToFit="1"/>
    </xf>
    <xf numFmtId="181" fontId="9" fillId="2" borderId="51" xfId="0" applyNumberFormat="1" applyFont="1" applyFill="1" applyBorder="1" applyAlignment="1">
      <alignment horizontal="center" shrinkToFit="1"/>
    </xf>
    <xf numFmtId="179" fontId="11" fillId="2" borderId="51" xfId="0" applyNumberFormat="1" applyFont="1" applyFill="1" applyBorder="1" applyAlignment="1">
      <alignment horizontal="center" shrinkToFit="1"/>
    </xf>
    <xf numFmtId="182" fontId="11" fillId="2" borderId="51" xfId="0" applyNumberFormat="1" applyFont="1" applyFill="1" applyBorder="1" applyAlignment="1">
      <alignment horizontal="center" shrinkToFit="1"/>
    </xf>
    <xf numFmtId="181" fontId="11" fillId="2" borderId="51" xfId="0" applyNumberFormat="1" applyFont="1" applyFill="1" applyBorder="1" applyAlignment="1">
      <alignment horizontal="center" shrinkToFit="1"/>
    </xf>
    <xf numFmtId="183" fontId="11" fillId="2" borderId="51" xfId="0" applyNumberFormat="1" applyFont="1" applyFill="1" applyBorder="1" applyAlignment="1">
      <alignment horizontal="center" shrinkToFit="1"/>
    </xf>
    <xf numFmtId="184" fontId="11" fillId="2" borderId="51" xfId="2" applyNumberFormat="1" applyFont="1" applyFill="1" applyBorder="1" applyAlignment="1">
      <alignment horizontal="center"/>
    </xf>
    <xf numFmtId="185" fontId="11" fillId="2" borderId="52" xfId="0" applyNumberFormat="1" applyFont="1" applyFill="1" applyBorder="1" applyAlignment="1">
      <alignment horizontal="center"/>
    </xf>
    <xf numFmtId="0" fontId="12" fillId="2" borderId="25" xfId="0" applyFont="1" applyFill="1" applyBorder="1" applyAlignment="1">
      <alignment horizontal="center" shrinkToFit="1"/>
    </xf>
    <xf numFmtId="179" fontId="12" fillId="2" borderId="51" xfId="0" applyNumberFormat="1" applyFont="1" applyFill="1" applyBorder="1" applyAlignment="1">
      <alignment horizontal="center" shrinkToFit="1"/>
    </xf>
    <xf numFmtId="182" fontId="12" fillId="2" borderId="51" xfId="0" applyNumberFormat="1" applyFont="1" applyFill="1" applyBorder="1" applyAlignment="1">
      <alignment horizontal="center" shrinkToFit="1"/>
    </xf>
    <xf numFmtId="181" fontId="12" fillId="2" borderId="51" xfId="0" applyNumberFormat="1" applyFont="1" applyFill="1" applyBorder="1" applyAlignment="1">
      <alignment horizontal="center" shrinkToFit="1"/>
    </xf>
    <xf numFmtId="183" fontId="12" fillId="2" borderId="51" xfId="0" applyNumberFormat="1" applyFont="1" applyFill="1" applyBorder="1" applyAlignment="1">
      <alignment horizontal="center" shrinkToFit="1"/>
    </xf>
    <xf numFmtId="184" fontId="12" fillId="2" borderId="51" xfId="2" applyNumberFormat="1" applyFont="1" applyFill="1" applyBorder="1" applyAlignment="1">
      <alignment horizontal="center"/>
    </xf>
    <xf numFmtId="185" fontId="12" fillId="2" borderId="5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181" fontId="13" fillId="2" borderId="0" xfId="0" applyNumberFormat="1" applyFont="1" applyFill="1" applyAlignment="1">
      <alignment horizontal="center"/>
    </xf>
    <xf numFmtId="185" fontId="19" fillId="2" borderId="48" xfId="0" applyNumberFormat="1" applyFont="1" applyFill="1" applyBorder="1" applyAlignment="1">
      <alignment horizontal="center"/>
    </xf>
    <xf numFmtId="181" fontId="14" fillId="2" borderId="0" xfId="0" applyNumberFormat="1" applyFont="1" applyFill="1" applyAlignment="1">
      <alignment horizontal="center"/>
    </xf>
    <xf numFmtId="185" fontId="14" fillId="2" borderId="48" xfId="0" applyNumberFormat="1" applyFont="1" applyFill="1" applyBorder="1" applyAlignment="1">
      <alignment horizontal="center"/>
    </xf>
    <xf numFmtId="186" fontId="8" fillId="0" borderId="0" xfId="0" applyNumberFormat="1" applyFont="1" applyAlignment="1">
      <alignment horizontal="center"/>
    </xf>
    <xf numFmtId="0" fontId="9" fillId="0" borderId="45" xfId="1" applyFont="1" applyBorder="1" applyAlignment="1">
      <alignment horizontal="center" vertical="center"/>
    </xf>
    <xf numFmtId="0" fontId="9" fillId="0" borderId="17" xfId="1" applyFont="1" applyBorder="1" applyAlignment="1">
      <alignment horizontal="center" vertical="center"/>
    </xf>
    <xf numFmtId="187" fontId="8" fillId="2" borderId="2" xfId="0" applyNumberFormat="1" applyFont="1" applyFill="1" applyBorder="1" applyAlignment="1">
      <alignment horizontal="center"/>
    </xf>
    <xf numFmtId="183" fontId="8" fillId="6" borderId="2" xfId="0" applyNumberFormat="1" applyFont="1" applyFill="1" applyBorder="1" applyAlignment="1">
      <alignment horizontal="center"/>
    </xf>
    <xf numFmtId="183" fontId="8" fillId="0" borderId="0" xfId="0" applyNumberFormat="1" applyFont="1" applyAlignment="1">
      <alignment horizontal="center"/>
    </xf>
    <xf numFmtId="0" fontId="8" fillId="2" borderId="31" xfId="0" applyFont="1" applyFill="1" applyBorder="1" applyAlignment="1">
      <alignment horizontal="center" wrapText="1"/>
    </xf>
    <xf numFmtId="0" fontId="8" fillId="2" borderId="28" xfId="0" applyFont="1" applyFill="1" applyBorder="1" applyAlignment="1">
      <alignment horizontal="center" wrapText="1"/>
    </xf>
    <xf numFmtId="187" fontId="8" fillId="2" borderId="33" xfId="0" applyNumberFormat="1" applyFont="1" applyFill="1" applyBorder="1" applyAlignment="1">
      <alignment horizontal="center" wrapText="1"/>
    </xf>
    <xf numFmtId="187" fontId="8" fillId="0" borderId="0" xfId="0" applyNumberFormat="1" applyFont="1" applyAlignment="1">
      <alignment horizontal="center" wrapText="1"/>
    </xf>
    <xf numFmtId="177" fontId="11" fillId="2" borderId="39" xfId="0" applyNumberFormat="1" applyFont="1" applyFill="1" applyBorder="1" applyAlignment="1">
      <alignment horizontal="center"/>
    </xf>
    <xf numFmtId="0" fontId="9" fillId="2" borderId="41" xfId="0" applyFont="1" applyFill="1" applyBorder="1"/>
    <xf numFmtId="0" fontId="9" fillId="2" borderId="4" xfId="0" applyFont="1" applyFill="1" applyBorder="1"/>
    <xf numFmtId="0" fontId="11" fillId="2" borderId="41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188" fontId="11" fillId="2" borderId="40" xfId="0" applyNumberFormat="1" applyFont="1" applyFill="1" applyBorder="1" applyAlignment="1">
      <alignment horizontal="center"/>
    </xf>
    <xf numFmtId="177" fontId="12" fillId="2" borderId="39" xfId="0" applyNumberFormat="1" applyFont="1" applyFill="1" applyBorder="1" applyAlignment="1">
      <alignment horizontal="center"/>
    </xf>
    <xf numFmtId="0" fontId="12" fillId="2" borderId="37" xfId="0" applyFont="1" applyFill="1" applyBorder="1" applyAlignment="1">
      <alignment horizontal="center"/>
    </xf>
    <xf numFmtId="183" fontId="12" fillId="2" borderId="37" xfId="0" applyNumberFormat="1" applyFont="1" applyFill="1" applyBorder="1" applyAlignment="1">
      <alignment horizontal="center"/>
    </xf>
    <xf numFmtId="188" fontId="12" fillId="2" borderId="40" xfId="0" applyNumberFormat="1" applyFont="1" applyFill="1" applyBorder="1" applyAlignment="1">
      <alignment horizontal="center"/>
    </xf>
    <xf numFmtId="0" fontId="9" fillId="2" borderId="47" xfId="0" applyFont="1" applyFill="1" applyBorder="1"/>
    <xf numFmtId="0" fontId="9" fillId="2" borderId="46" xfId="0" applyFont="1" applyFill="1" applyBorder="1"/>
    <xf numFmtId="0" fontId="11" fillId="2" borderId="4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188" fontId="11" fillId="2" borderId="43" xfId="0" applyNumberFormat="1" applyFont="1" applyFill="1" applyBorder="1" applyAlignment="1">
      <alignment horizontal="center"/>
    </xf>
    <xf numFmtId="0" fontId="12" fillId="2" borderId="38" xfId="0" applyFont="1" applyFill="1" applyBorder="1" applyAlignment="1">
      <alignment horizontal="center"/>
    </xf>
    <xf numFmtId="183" fontId="12" fillId="2" borderId="38" xfId="0" applyNumberFormat="1" applyFont="1" applyFill="1" applyBorder="1" applyAlignment="1">
      <alignment horizontal="center"/>
    </xf>
    <xf numFmtId="188" fontId="12" fillId="2" borderId="43" xfId="0" applyNumberFormat="1" applyFont="1" applyFill="1" applyBorder="1" applyAlignment="1">
      <alignment horizontal="center"/>
    </xf>
    <xf numFmtId="188" fontId="11" fillId="0" borderId="43" xfId="0" applyNumberFormat="1" applyFont="1" applyBorder="1" applyAlignment="1">
      <alignment horizontal="center"/>
    </xf>
    <xf numFmtId="0" fontId="9" fillId="0" borderId="49" xfId="1" applyFont="1" applyBorder="1" applyAlignment="1">
      <alignment horizontal="center" vertical="center"/>
    </xf>
    <xf numFmtId="26" fontId="11" fillId="0" borderId="25" xfId="1" applyNumberFormat="1" applyFont="1" applyBorder="1" applyAlignment="1">
      <alignment horizontal="center" vertical="center"/>
    </xf>
    <xf numFmtId="0" fontId="9" fillId="0" borderId="25" xfId="1" applyFont="1" applyBorder="1" applyAlignment="1">
      <alignment horizontal="center" vertical="center"/>
    </xf>
    <xf numFmtId="26" fontId="12" fillId="0" borderId="26" xfId="1" applyNumberFormat="1" applyFont="1" applyBorder="1" applyAlignment="1">
      <alignment horizontal="center" vertical="center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20" fillId="0" borderId="0" xfId="0" applyFont="1" applyAlignment="1">
      <alignment horizontal="left"/>
    </xf>
    <xf numFmtId="0" fontId="11" fillId="2" borderId="38" xfId="3" applyFont="1" applyFill="1" applyBorder="1" applyAlignment="1">
      <alignment horizontal="center"/>
    </xf>
    <xf numFmtId="0" fontId="11" fillId="0" borderId="38" xfId="3" applyFont="1" applyBorder="1" applyAlignment="1">
      <alignment horizontal="center"/>
    </xf>
    <xf numFmtId="0" fontId="9" fillId="2" borderId="39" xfId="3" applyFont="1" applyFill="1" applyBorder="1" applyAlignment="1">
      <alignment horizontal="left" vertical="center"/>
    </xf>
    <xf numFmtId="0" fontId="9" fillId="2" borderId="11" xfId="3" applyFont="1" applyFill="1" applyBorder="1" applyAlignment="1">
      <alignment horizontal="left" vertical="center"/>
    </xf>
    <xf numFmtId="0" fontId="9" fillId="2" borderId="53" xfId="3" applyFont="1" applyFill="1" applyBorder="1" applyAlignment="1">
      <alignment horizontal="left" vertical="center"/>
    </xf>
    <xf numFmtId="0" fontId="11" fillId="0" borderId="38" xfId="0" applyFont="1" applyBorder="1" applyAlignment="1">
      <alignment horizontal="center"/>
    </xf>
    <xf numFmtId="0" fontId="20" fillId="2" borderId="0" xfId="0" applyFont="1" applyFill="1" applyAlignment="1">
      <alignment horizontal="left"/>
    </xf>
    <xf numFmtId="0" fontId="9" fillId="2" borderId="53" xfId="0" applyFont="1" applyFill="1" applyBorder="1"/>
    <xf numFmtId="0" fontId="9" fillId="2" borderId="11" xfId="0" applyFont="1" applyFill="1" applyBorder="1"/>
    <xf numFmtId="0" fontId="11" fillId="2" borderId="53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188" fontId="11" fillId="2" borderId="44" xfId="0" applyNumberFormat="1" applyFont="1" applyFill="1" applyBorder="1" applyAlignment="1">
      <alignment horizontal="center"/>
    </xf>
    <xf numFmtId="0" fontId="12" fillId="2" borderId="39" xfId="0" applyFont="1" applyFill="1" applyBorder="1" applyAlignment="1">
      <alignment horizontal="center"/>
    </xf>
    <xf numFmtId="183" fontId="12" fillId="2" borderId="39" xfId="0" applyNumberFormat="1" applyFont="1" applyFill="1" applyBorder="1" applyAlignment="1">
      <alignment horizontal="center"/>
    </xf>
    <xf numFmtId="188" fontId="12" fillId="2" borderId="44" xfId="0" applyNumberFormat="1" applyFont="1" applyFill="1" applyBorder="1" applyAlignment="1">
      <alignment horizontal="center"/>
    </xf>
    <xf numFmtId="177" fontId="11" fillId="2" borderId="51" xfId="0" applyNumberFormat="1" applyFont="1" applyFill="1" applyBorder="1" applyAlignment="1">
      <alignment horizontal="center"/>
    </xf>
    <xf numFmtId="0" fontId="9" fillId="2" borderId="55" xfId="0" applyFont="1" applyFill="1" applyBorder="1"/>
    <xf numFmtId="0" fontId="23" fillId="2" borderId="21" xfId="0" applyFont="1" applyFill="1" applyBorder="1"/>
    <xf numFmtId="0" fontId="11" fillId="2" borderId="54" xfId="0" applyFont="1" applyFill="1" applyBorder="1" applyAlignment="1">
      <alignment horizontal="center"/>
    </xf>
    <xf numFmtId="0" fontId="11" fillId="2" borderId="51" xfId="0" applyFont="1" applyFill="1" applyBorder="1" applyAlignment="1">
      <alignment horizontal="center"/>
    </xf>
    <xf numFmtId="188" fontId="11" fillId="2" borderId="52" xfId="0" applyNumberFormat="1" applyFont="1" applyFill="1" applyBorder="1" applyAlignment="1">
      <alignment horizontal="center"/>
    </xf>
    <xf numFmtId="177" fontId="12" fillId="2" borderId="51" xfId="0" applyNumberFormat="1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183" fontId="12" fillId="2" borderId="51" xfId="0" applyNumberFormat="1" applyFont="1" applyFill="1" applyBorder="1" applyAlignment="1">
      <alignment horizontal="center"/>
    </xf>
    <xf numFmtId="188" fontId="12" fillId="2" borderId="52" xfId="0" applyNumberFormat="1" applyFont="1" applyFill="1" applyBorder="1" applyAlignment="1">
      <alignment horizontal="center"/>
    </xf>
    <xf numFmtId="0" fontId="23" fillId="2" borderId="0" xfId="0" applyFont="1" applyFill="1" applyAlignment="1">
      <alignment horizontal="left"/>
    </xf>
    <xf numFmtId="0" fontId="23" fillId="2" borderId="0" xfId="0" applyFont="1" applyFill="1"/>
    <xf numFmtId="188" fontId="19" fillId="2" borderId="48" xfId="0" applyNumberFormat="1" applyFont="1" applyFill="1" applyBorder="1" applyAlignment="1">
      <alignment horizontal="center"/>
    </xf>
    <xf numFmtId="188" fontId="14" fillId="2" borderId="48" xfId="0" applyNumberFormat="1" applyFont="1" applyFill="1" applyBorder="1" applyAlignment="1">
      <alignment horizontal="center"/>
    </xf>
    <xf numFmtId="0" fontId="20" fillId="2" borderId="0" xfId="0" applyFont="1" applyFill="1"/>
    <xf numFmtId="0" fontId="20" fillId="2" borderId="0" xfId="0" applyFont="1" applyFill="1" applyAlignment="1">
      <alignment horizontal="center"/>
    </xf>
    <xf numFmtId="187" fontId="20" fillId="2" borderId="0" xfId="0" applyNumberFormat="1" applyFont="1" applyFill="1" applyAlignment="1">
      <alignment horizontal="center"/>
    </xf>
    <xf numFmtId="0" fontId="8" fillId="2" borderId="2" xfId="0" applyFont="1" applyFill="1" applyBorder="1" applyAlignment="1">
      <alignment horizontal="center" wrapText="1"/>
    </xf>
    <xf numFmtId="0" fontId="8" fillId="2" borderId="10" xfId="0" applyFont="1" applyFill="1" applyBorder="1" applyAlignment="1">
      <alignment horizontal="center" wrapText="1"/>
    </xf>
    <xf numFmtId="187" fontId="8" fillId="2" borderId="32" xfId="0" applyNumberFormat="1" applyFont="1" applyFill="1" applyBorder="1" applyAlignment="1">
      <alignment horizontal="center" wrapText="1"/>
    </xf>
    <xf numFmtId="177" fontId="9" fillId="2" borderId="37" xfId="0" applyNumberFormat="1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58" xfId="0" applyFont="1" applyFill="1" applyBorder="1" applyAlignment="1">
      <alignment horizontal="center"/>
    </xf>
    <xf numFmtId="185" fontId="9" fillId="2" borderId="7" xfId="0" applyNumberFormat="1" applyFont="1" applyFill="1" applyBorder="1" applyAlignment="1">
      <alignment horizontal="center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26" fontId="9" fillId="2" borderId="4" xfId="0" applyNumberFormat="1" applyFont="1" applyFill="1" applyBorder="1"/>
    <xf numFmtId="189" fontId="9" fillId="2" borderId="4" xfId="0" applyNumberFormat="1" applyFont="1" applyFill="1" applyBorder="1"/>
    <xf numFmtId="0" fontId="9" fillId="2" borderId="37" xfId="0" applyFont="1" applyFill="1" applyBorder="1" applyAlignment="1">
      <alignment horizontal="center"/>
    </xf>
    <xf numFmtId="183" fontId="12" fillId="2" borderId="58" xfId="0" applyNumberFormat="1" applyFont="1" applyFill="1" applyBorder="1" applyAlignment="1">
      <alignment horizontal="center"/>
    </xf>
    <xf numFmtId="177" fontId="9" fillId="2" borderId="38" xfId="0" applyNumberFormat="1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9" fillId="2" borderId="18" xfId="0" applyFont="1" applyFill="1" applyBorder="1" applyAlignment="1">
      <alignment horizontal="center"/>
    </xf>
    <xf numFmtId="185" fontId="9" fillId="2" borderId="59" xfId="0" applyNumberFormat="1" applyFont="1" applyFill="1" applyBorder="1" applyAlignment="1">
      <alignment horizontal="center"/>
    </xf>
    <xf numFmtId="26" fontId="9" fillId="2" borderId="46" xfId="0" applyNumberFormat="1" applyFont="1" applyFill="1" applyBorder="1"/>
    <xf numFmtId="189" fontId="9" fillId="2" borderId="46" xfId="0" applyNumberFormat="1" applyFont="1" applyFill="1" applyBorder="1"/>
    <xf numFmtId="0" fontId="9" fillId="2" borderId="39" xfId="0" applyFont="1" applyFill="1" applyBorder="1" applyAlignment="1">
      <alignment horizontal="center"/>
    </xf>
    <xf numFmtId="183" fontId="12" fillId="2" borderId="18" xfId="0" applyNumberFormat="1" applyFont="1" applyFill="1" applyBorder="1" applyAlignment="1">
      <alignment horizontal="center"/>
    </xf>
    <xf numFmtId="182" fontId="9" fillId="2" borderId="38" xfId="0" applyNumberFormat="1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185" fontId="9" fillId="2" borderId="12" xfId="0" applyNumberFormat="1" applyFont="1" applyFill="1" applyBorder="1" applyAlignment="1">
      <alignment horizontal="center"/>
    </xf>
    <xf numFmtId="182" fontId="23" fillId="2" borderId="38" xfId="0" applyNumberFormat="1" applyFont="1" applyFill="1" applyBorder="1" applyAlignment="1">
      <alignment horizontal="center"/>
    </xf>
    <xf numFmtId="0" fontId="23" fillId="2" borderId="47" xfId="0" applyFont="1" applyFill="1" applyBorder="1"/>
    <xf numFmtId="0" fontId="23" fillId="2" borderId="46" xfId="0" applyFont="1" applyFill="1" applyBorder="1"/>
    <xf numFmtId="185" fontId="23" fillId="2" borderId="12" xfId="0" applyNumberFormat="1" applyFont="1" applyFill="1" applyBorder="1" applyAlignment="1">
      <alignment horizontal="center"/>
    </xf>
    <xf numFmtId="0" fontId="23" fillId="2" borderId="16" xfId="0" applyFont="1" applyFill="1" applyBorder="1" applyAlignment="1">
      <alignment horizontal="center"/>
    </xf>
    <xf numFmtId="0" fontId="23" fillId="2" borderId="53" xfId="0" applyFont="1" applyFill="1" applyBorder="1" applyAlignment="1">
      <alignment horizontal="center"/>
    </xf>
    <xf numFmtId="189" fontId="23" fillId="2" borderId="46" xfId="0" applyNumberFormat="1" applyFont="1" applyFill="1" applyBorder="1"/>
    <xf numFmtId="182" fontId="23" fillId="2" borderId="61" xfId="0" applyNumberFormat="1" applyFont="1" applyFill="1" applyBorder="1" applyAlignment="1">
      <alignment horizontal="center"/>
    </xf>
    <xf numFmtId="0" fontId="23" fillId="2" borderId="55" xfId="0" applyFont="1" applyFill="1" applyBorder="1"/>
    <xf numFmtId="0" fontId="23" fillId="2" borderId="20" xfId="0" applyFont="1" applyFill="1" applyBorder="1"/>
    <xf numFmtId="0" fontId="9" fillId="2" borderId="21" xfId="0" applyFont="1" applyFill="1" applyBorder="1" applyAlignment="1">
      <alignment horizontal="center"/>
    </xf>
    <xf numFmtId="0" fontId="9" fillId="2" borderId="26" xfId="0" applyFont="1" applyFill="1" applyBorder="1" applyAlignment="1">
      <alignment horizontal="center"/>
    </xf>
    <xf numFmtId="185" fontId="23" fillId="2" borderId="62" xfId="0" applyNumberFormat="1" applyFont="1" applyFill="1" applyBorder="1" applyAlignment="1">
      <alignment horizontal="center"/>
    </xf>
    <xf numFmtId="0" fontId="23" fillId="2" borderId="24" xfId="0" applyFont="1" applyFill="1" applyBorder="1" applyAlignment="1">
      <alignment horizont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177" fontId="23" fillId="2" borderId="61" xfId="0" applyNumberFormat="1" applyFont="1" applyFill="1" applyBorder="1" applyAlignment="1">
      <alignment horizontal="center"/>
    </xf>
    <xf numFmtId="189" fontId="23" fillId="2" borderId="20" xfId="0" applyNumberFormat="1" applyFont="1" applyFill="1" applyBorder="1"/>
    <xf numFmtId="0" fontId="9" fillId="2" borderId="51" xfId="0" applyFont="1" applyFill="1" applyBorder="1" applyAlignment="1">
      <alignment horizontal="center"/>
    </xf>
    <xf numFmtId="183" fontId="12" fillId="2" borderId="26" xfId="0" applyNumberFormat="1" applyFont="1" applyFill="1" applyBorder="1" applyAlignment="1">
      <alignment horizontal="center"/>
    </xf>
    <xf numFmtId="185" fontId="19" fillId="2" borderId="33" xfId="0" applyNumberFormat="1" applyFont="1" applyFill="1" applyBorder="1" applyAlignment="1">
      <alignment horizontal="center"/>
    </xf>
    <xf numFmtId="185" fontId="14" fillId="2" borderId="33" xfId="0" applyNumberFormat="1" applyFont="1" applyFill="1" applyBorder="1" applyAlignment="1">
      <alignment horizontal="center"/>
    </xf>
    <xf numFmtId="182" fontId="23" fillId="3" borderId="37" xfId="0" applyNumberFormat="1" applyFont="1" applyFill="1" applyBorder="1" applyAlignment="1">
      <alignment horizontal="center" vertical="center"/>
    </xf>
    <xf numFmtId="0" fontId="9" fillId="2" borderId="41" xfId="3" applyFont="1" applyFill="1" applyBorder="1"/>
    <xf numFmtId="0" fontId="9" fillId="2" borderId="4" xfId="3" applyFont="1" applyFill="1" applyBorder="1"/>
    <xf numFmtId="177" fontId="23" fillId="3" borderId="37" xfId="0" applyNumberFormat="1" applyFont="1" applyFill="1" applyBorder="1" applyAlignment="1">
      <alignment horizontal="center" vertical="center"/>
    </xf>
    <xf numFmtId="0" fontId="9" fillId="2" borderId="41" xfId="3" applyFont="1" applyFill="1" applyBorder="1" applyAlignment="1">
      <alignment vertical="center"/>
    </xf>
    <xf numFmtId="182" fontId="23" fillId="2" borderId="38" xfId="0" applyNumberFormat="1" applyFont="1" applyFill="1" applyBorder="1" applyAlignment="1">
      <alignment horizontal="center" vertical="center"/>
    </xf>
    <xf numFmtId="0" fontId="9" fillId="2" borderId="47" xfId="3" applyFont="1" applyFill="1" applyBorder="1"/>
    <xf numFmtId="0" fontId="9" fillId="2" borderId="46" xfId="3" applyFont="1" applyFill="1" applyBorder="1"/>
    <xf numFmtId="177" fontId="23" fillId="2" borderId="38" xfId="0" applyNumberFormat="1" applyFont="1" applyFill="1" applyBorder="1" applyAlignment="1">
      <alignment horizontal="center" vertical="center"/>
    </xf>
    <xf numFmtId="0" fontId="9" fillId="2" borderId="47" xfId="3" applyFont="1" applyFill="1" applyBorder="1" applyAlignment="1">
      <alignment vertical="center"/>
    </xf>
    <xf numFmtId="177" fontId="23" fillId="0" borderId="38" xfId="0" applyNumberFormat="1" applyFont="1" applyBorder="1" applyAlignment="1">
      <alignment horizontal="center" vertical="center"/>
    </xf>
    <xf numFmtId="0" fontId="9" fillId="2" borderId="54" xfId="3" applyFont="1" applyFill="1" applyBorder="1"/>
    <xf numFmtId="0" fontId="9" fillId="2" borderId="21" xfId="3" applyFont="1" applyFill="1" applyBorder="1"/>
    <xf numFmtId="0" fontId="23" fillId="2" borderId="51" xfId="0" applyFont="1" applyFill="1" applyBorder="1" applyAlignment="1">
      <alignment horizontal="center" vertical="center"/>
    </xf>
    <xf numFmtId="0" fontId="23" fillId="2" borderId="54" xfId="0" applyFont="1" applyFill="1" applyBorder="1" applyAlignment="1">
      <alignment horizontal="center" vertical="center"/>
    </xf>
    <xf numFmtId="0" fontId="23" fillId="2" borderId="51" xfId="0" applyFont="1" applyFill="1" applyBorder="1" applyAlignment="1">
      <alignment horizontal="left" vertical="center"/>
    </xf>
    <xf numFmtId="0" fontId="23" fillId="2" borderId="21" xfId="0" applyFont="1" applyFill="1" applyBorder="1" applyAlignment="1">
      <alignment horizontal="left" vertical="center"/>
    </xf>
    <xf numFmtId="0" fontId="23" fillId="2" borderId="54" xfId="0" applyFont="1" applyFill="1" applyBorder="1" applyAlignment="1">
      <alignment horizontal="left" vertical="center"/>
    </xf>
    <xf numFmtId="177" fontId="23" fillId="2" borderId="61" xfId="0" applyNumberFormat="1" applyFont="1" applyFill="1" applyBorder="1" applyAlignment="1">
      <alignment horizontal="center" vertical="center"/>
    </xf>
    <xf numFmtId="0" fontId="9" fillId="2" borderId="54" xfId="3" applyFont="1" applyFill="1" applyBorder="1" applyAlignment="1">
      <alignment vertical="center"/>
    </xf>
    <xf numFmtId="181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0" fontId="24" fillId="2" borderId="0" xfId="0" quotePrefix="1" applyFont="1" applyFill="1" applyAlignment="1">
      <alignment horizontal="left"/>
    </xf>
    <xf numFmtId="185" fontId="14" fillId="2" borderId="0" xfId="0" applyNumberFormat="1" applyFont="1" applyFill="1" applyAlignment="1">
      <alignment horizontal="center"/>
    </xf>
    <xf numFmtId="0" fontId="8" fillId="2" borderId="57" xfId="0" applyFont="1" applyFill="1" applyBorder="1" applyAlignment="1">
      <alignment horizontal="center" wrapText="1"/>
    </xf>
    <xf numFmtId="0" fontId="8" fillId="2" borderId="3" xfId="0" applyFont="1" applyFill="1" applyBorder="1" applyAlignment="1">
      <alignment horizontal="center" wrapText="1"/>
    </xf>
    <xf numFmtId="185" fontId="11" fillId="3" borderId="37" xfId="0" applyNumberFormat="1" applyFont="1" applyFill="1" applyBorder="1" applyAlignment="1">
      <alignment horizontal="center"/>
    </xf>
    <xf numFmtId="0" fontId="9" fillId="0" borderId="4" xfId="0" applyFont="1" applyBorder="1"/>
    <xf numFmtId="190" fontId="12" fillId="0" borderId="37" xfId="0" applyNumberFormat="1" applyFont="1" applyBorder="1" applyAlignment="1">
      <alignment horizontal="center"/>
    </xf>
    <xf numFmtId="0" fontId="23" fillId="2" borderId="58" xfId="0" applyFont="1" applyFill="1" applyBorder="1" applyAlignment="1">
      <alignment horizontal="center"/>
    </xf>
    <xf numFmtId="185" fontId="12" fillId="3" borderId="37" xfId="0" applyNumberFormat="1" applyFont="1" applyFill="1" applyBorder="1" applyAlignment="1">
      <alignment horizontal="center"/>
    </xf>
    <xf numFmtId="191" fontId="9" fillId="2" borderId="57" xfId="0" applyNumberFormat="1" applyFont="1" applyFill="1" applyBorder="1" applyAlignment="1">
      <alignment horizontal="left"/>
    </xf>
    <xf numFmtId="9" fontId="9" fillId="2" borderId="2" xfId="0" applyNumberFormat="1" applyFont="1" applyFill="1" applyBorder="1" applyAlignment="1">
      <alignment horizontal="center"/>
    </xf>
    <xf numFmtId="26" fontId="14" fillId="2" borderId="2" xfId="0" applyNumberFormat="1" applyFont="1" applyFill="1" applyBorder="1" applyAlignment="1">
      <alignment horizontal="left"/>
    </xf>
    <xf numFmtId="9" fontId="9" fillId="2" borderId="2" xfId="0" applyNumberFormat="1" applyFont="1" applyFill="1" applyBorder="1"/>
    <xf numFmtId="185" fontId="11" fillId="2" borderId="39" xfId="0" applyNumberFormat="1" applyFont="1" applyFill="1" applyBorder="1" applyAlignment="1">
      <alignment horizontal="center"/>
    </xf>
    <xf numFmtId="192" fontId="12" fillId="2" borderId="39" xfId="0" applyNumberFormat="1" applyFont="1" applyFill="1" applyBorder="1" applyAlignment="1">
      <alignment horizontal="center"/>
    </xf>
    <xf numFmtId="183" fontId="11" fillId="2" borderId="11" xfId="0" applyNumberFormat="1" applyFont="1" applyFill="1" applyBorder="1" applyAlignment="1">
      <alignment horizontal="center"/>
    </xf>
    <xf numFmtId="0" fontId="23" fillId="2" borderId="18" xfId="0" applyFont="1" applyFill="1" applyBorder="1" applyAlignment="1">
      <alignment horizontal="center"/>
    </xf>
    <xf numFmtId="188" fontId="12" fillId="2" borderId="39" xfId="0" applyNumberFormat="1" applyFont="1" applyFill="1" applyBorder="1" applyAlignment="1">
      <alignment horizontal="center"/>
    </xf>
    <xf numFmtId="190" fontId="9" fillId="2" borderId="39" xfId="0" applyNumberFormat="1" applyFont="1" applyFill="1" applyBorder="1" applyAlignment="1">
      <alignment horizontal="left"/>
    </xf>
    <xf numFmtId="9" fontId="9" fillId="2" borderId="11" xfId="0" applyNumberFormat="1" applyFont="1" applyFill="1" applyBorder="1"/>
    <xf numFmtId="0" fontId="9" fillId="2" borderId="39" xfId="0" applyFont="1" applyFill="1" applyBorder="1"/>
    <xf numFmtId="178" fontId="12" fillId="2" borderId="64" xfId="0" applyNumberFormat="1" applyFont="1" applyFill="1" applyBorder="1" applyAlignment="1">
      <alignment horizontal="center"/>
    </xf>
    <xf numFmtId="181" fontId="12" fillId="2" borderId="39" xfId="0" applyNumberFormat="1" applyFont="1" applyFill="1" applyBorder="1" applyAlignment="1">
      <alignment horizontal="left"/>
    </xf>
    <xf numFmtId="185" fontId="12" fillId="2" borderId="44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15" xfId="0" applyFont="1" applyFill="1" applyBorder="1" applyAlignment="1">
      <alignment horizontal="center"/>
    </xf>
    <xf numFmtId="185" fontId="12" fillId="2" borderId="39" xfId="0" applyNumberFormat="1" applyFont="1" applyFill="1" applyBorder="1" applyAlignment="1">
      <alignment horizontal="center"/>
    </xf>
    <xf numFmtId="185" fontId="11" fillId="2" borderId="51" xfId="0" applyNumberFormat="1" applyFont="1" applyFill="1" applyBorder="1" applyAlignment="1">
      <alignment horizontal="center"/>
    </xf>
    <xf numFmtId="0" fontId="9" fillId="2" borderId="21" xfId="0" applyFont="1" applyFill="1" applyBorder="1"/>
    <xf numFmtId="0" fontId="9" fillId="2" borderId="51" xfId="0" applyFont="1" applyFill="1" applyBorder="1"/>
    <xf numFmtId="187" fontId="19" fillId="2" borderId="48" xfId="0" applyNumberFormat="1" applyFont="1" applyFill="1" applyBorder="1" applyAlignment="1">
      <alignment horizontal="center"/>
    </xf>
    <xf numFmtId="187" fontId="14" fillId="2" borderId="48" xfId="0" applyNumberFormat="1" applyFont="1" applyFill="1" applyBorder="1" applyAlignment="1">
      <alignment horizontal="center"/>
    </xf>
    <xf numFmtId="0" fontId="27" fillId="2" borderId="0" xfId="0" applyFont="1" applyFill="1" applyAlignment="1">
      <alignment horizontal="center"/>
    </xf>
    <xf numFmtId="187" fontId="19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horizontal="right" vertical="center"/>
    </xf>
    <xf numFmtId="187" fontId="28" fillId="2" borderId="20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right"/>
    </xf>
    <xf numFmtId="187" fontId="14" fillId="3" borderId="20" xfId="0" applyNumberFormat="1" applyFont="1" applyFill="1" applyBorder="1" applyAlignment="1">
      <alignment horizontal="center"/>
    </xf>
    <xf numFmtId="10" fontId="14" fillId="3" borderId="20" xfId="0" applyNumberFormat="1" applyFont="1" applyFill="1" applyBorder="1" applyAlignment="1">
      <alignment horizontal="center"/>
    </xf>
    <xf numFmtId="187" fontId="28" fillId="0" borderId="0" xfId="0" applyNumberFormat="1" applyFont="1" applyAlignment="1">
      <alignment horizontal="center"/>
    </xf>
    <xf numFmtId="0" fontId="9" fillId="2" borderId="0" xfId="0" applyFont="1" applyFill="1" applyAlignment="1">
      <alignment horizontal="right" vertical="center"/>
    </xf>
    <xf numFmtId="187" fontId="14" fillId="2" borderId="20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right" vertical="center"/>
    </xf>
    <xf numFmtId="10" fontId="9" fillId="2" borderId="0" xfId="0" applyNumberFormat="1" applyFont="1" applyFill="1" applyAlignment="1">
      <alignment horizontal="left"/>
    </xf>
    <xf numFmtId="10" fontId="28" fillId="2" borderId="20" xfId="0" applyNumberFormat="1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2" borderId="2" xfId="0" applyFont="1" applyFill="1" applyBorder="1" applyAlignment="1">
      <alignment horizontal="left"/>
    </xf>
    <xf numFmtId="0" fontId="29" fillId="0" borderId="0" xfId="0" applyFont="1" applyAlignment="1">
      <alignment horizontal="center" vertical="center"/>
    </xf>
    <xf numFmtId="0" fontId="9" fillId="2" borderId="5" xfId="0" applyFont="1" applyFill="1" applyBorder="1" applyAlignment="1">
      <alignment horizontal="left"/>
    </xf>
    <xf numFmtId="0" fontId="29" fillId="7" borderId="68" xfId="0" applyFont="1" applyFill="1" applyBorder="1" applyAlignment="1">
      <alignment horizontal="center" vertical="center"/>
    </xf>
    <xf numFmtId="0" fontId="29" fillId="7" borderId="69" xfId="0" applyFont="1" applyFill="1" applyBorder="1" applyAlignment="1">
      <alignment horizontal="center" vertical="center"/>
    </xf>
    <xf numFmtId="0" fontId="29" fillId="8" borderId="69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193" fontId="9" fillId="0" borderId="74" xfId="1" applyNumberFormat="1" applyFont="1" applyBorder="1" applyAlignment="1">
      <alignment horizontal="center" vertical="center"/>
    </xf>
    <xf numFmtId="194" fontId="9" fillId="0" borderId="75" xfId="1" applyNumberFormat="1" applyFont="1" applyBorder="1" applyAlignment="1">
      <alignment horizontal="center" vertical="center"/>
    </xf>
    <xf numFmtId="195" fontId="9" fillId="0" borderId="75" xfId="1" applyNumberFormat="1" applyFont="1" applyBorder="1" applyAlignment="1">
      <alignment horizontal="center" vertical="center"/>
    </xf>
    <xf numFmtId="196" fontId="9" fillId="0" borderId="75" xfId="1" applyNumberFormat="1" applyFont="1" applyBorder="1" applyAlignment="1">
      <alignment horizontal="center" vertical="center"/>
    </xf>
    <xf numFmtId="183" fontId="9" fillId="0" borderId="75" xfId="1" applyNumberFormat="1" applyFont="1" applyBorder="1" applyAlignment="1">
      <alignment horizontal="center" vertical="center"/>
    </xf>
    <xf numFmtId="196" fontId="8" fillId="0" borderId="76" xfId="1" applyNumberFormat="1" applyFont="1" applyBorder="1" applyAlignment="1">
      <alignment horizontal="center" vertical="center"/>
    </xf>
    <xf numFmtId="196" fontId="8" fillId="0" borderId="0" xfId="1" applyNumberFormat="1" applyFont="1" applyAlignment="1">
      <alignment horizontal="center" vertical="center"/>
    </xf>
    <xf numFmtId="193" fontId="30" fillId="0" borderId="74" xfId="1" applyNumberFormat="1" applyFont="1" applyBorder="1" applyAlignment="1">
      <alignment horizontal="center" vertical="center"/>
    </xf>
    <xf numFmtId="194" fontId="30" fillId="0" borderId="75" xfId="1" applyNumberFormat="1" applyFont="1" applyBorder="1" applyAlignment="1">
      <alignment horizontal="center" vertical="center"/>
    </xf>
    <xf numFmtId="195" fontId="30" fillId="0" borderId="75" xfId="1" applyNumberFormat="1" applyFont="1" applyBorder="1" applyAlignment="1">
      <alignment horizontal="center" vertical="center"/>
    </xf>
    <xf numFmtId="196" fontId="30" fillId="0" borderId="75" xfId="1" applyNumberFormat="1" applyFont="1" applyBorder="1" applyAlignment="1">
      <alignment horizontal="center" vertical="center"/>
    </xf>
    <xf numFmtId="183" fontId="30" fillId="0" borderId="75" xfId="1" applyNumberFormat="1" applyFont="1" applyBorder="1" applyAlignment="1">
      <alignment horizontal="center" vertical="center"/>
    </xf>
    <xf numFmtId="196" fontId="31" fillId="0" borderId="76" xfId="1" applyNumberFormat="1" applyFont="1" applyBorder="1" applyAlignment="1">
      <alignment horizontal="center" vertical="center"/>
    </xf>
    <xf numFmtId="193" fontId="32" fillId="0" borderId="74" xfId="1" applyNumberFormat="1" applyFont="1" applyBorder="1" applyAlignment="1">
      <alignment horizontal="center" vertical="center"/>
    </xf>
    <xf numFmtId="194" fontId="32" fillId="0" borderId="75" xfId="1" applyNumberFormat="1" applyFont="1" applyBorder="1" applyAlignment="1">
      <alignment horizontal="center" vertical="center"/>
    </xf>
    <xf numFmtId="195" fontId="32" fillId="0" borderId="75" xfId="1" applyNumberFormat="1" applyFont="1" applyBorder="1" applyAlignment="1">
      <alignment horizontal="center" vertical="center"/>
    </xf>
    <xf numFmtId="196" fontId="32" fillId="0" borderId="75" xfId="1" applyNumberFormat="1" applyFont="1" applyBorder="1" applyAlignment="1">
      <alignment horizontal="center" vertical="center"/>
    </xf>
    <xf numFmtId="183" fontId="32" fillId="0" borderId="75" xfId="1" applyNumberFormat="1" applyFont="1" applyBorder="1" applyAlignment="1">
      <alignment horizontal="center" vertical="center"/>
    </xf>
    <xf numFmtId="196" fontId="33" fillId="0" borderId="76" xfId="1" applyNumberFormat="1" applyFont="1" applyBorder="1" applyAlignment="1">
      <alignment horizontal="center" vertical="center"/>
    </xf>
    <xf numFmtId="197" fontId="9" fillId="0" borderId="75" xfId="1" applyNumberFormat="1" applyFont="1" applyBorder="1" applyAlignment="1">
      <alignment horizontal="center" vertical="center"/>
    </xf>
    <xf numFmtId="179" fontId="9" fillId="0" borderId="75" xfId="1" applyNumberFormat="1" applyFont="1" applyBorder="1" applyAlignment="1">
      <alignment horizontal="center" vertical="center"/>
    </xf>
    <xf numFmtId="0" fontId="9" fillId="2" borderId="19" xfId="0" applyFont="1" applyFill="1" applyBorder="1" applyAlignment="1">
      <alignment horizontal="left"/>
    </xf>
    <xf numFmtId="0" fontId="9" fillId="2" borderId="20" xfId="0" applyFont="1" applyFill="1" applyBorder="1" applyAlignment="1">
      <alignment horizontal="left"/>
    </xf>
    <xf numFmtId="0" fontId="9" fillId="2" borderId="20" xfId="0" applyFont="1" applyFill="1" applyBorder="1" applyAlignment="1">
      <alignment horizontal="right"/>
    </xf>
    <xf numFmtId="193" fontId="9" fillId="0" borderId="77" xfId="1" applyNumberFormat="1" applyFont="1" applyBorder="1" applyAlignment="1">
      <alignment horizontal="center" vertical="center"/>
    </xf>
    <xf numFmtId="194" fontId="9" fillId="0" borderId="78" xfId="1" applyNumberFormat="1" applyFont="1" applyBorder="1" applyAlignment="1">
      <alignment horizontal="center" vertical="center"/>
    </xf>
    <xf numFmtId="195" fontId="9" fillId="0" borderId="78" xfId="1" applyNumberFormat="1" applyFont="1" applyBorder="1" applyAlignment="1">
      <alignment horizontal="center" vertical="center"/>
    </xf>
    <xf numFmtId="197" fontId="9" fillId="0" borderId="78" xfId="1" applyNumberFormat="1" applyFont="1" applyBorder="1" applyAlignment="1">
      <alignment horizontal="center" vertical="center"/>
    </xf>
    <xf numFmtId="179" fontId="9" fillId="0" borderId="78" xfId="1" applyNumberFormat="1" applyFont="1" applyBorder="1" applyAlignment="1">
      <alignment horizontal="center" vertical="center"/>
    </xf>
    <xf numFmtId="196" fontId="9" fillId="0" borderId="78" xfId="1" applyNumberFormat="1" applyFont="1" applyBorder="1" applyAlignment="1">
      <alignment horizontal="center" vertical="center"/>
    </xf>
    <xf numFmtId="183" fontId="9" fillId="0" borderId="78" xfId="1" applyNumberFormat="1" applyFont="1" applyBorder="1" applyAlignment="1">
      <alignment horizontal="center" vertical="center"/>
    </xf>
    <xf numFmtId="196" fontId="8" fillId="0" borderId="79" xfId="1" applyNumberFormat="1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5" fillId="2" borderId="0" xfId="0" applyFont="1" applyFill="1"/>
    <xf numFmtId="0" fontId="5" fillId="2" borderId="0" xfId="0" applyFont="1" applyFill="1" applyAlignment="1">
      <alignment horizontal="center"/>
    </xf>
    <xf numFmtId="0" fontId="9" fillId="2" borderId="39" xfId="0" applyFont="1" applyFill="1" applyBorder="1" applyAlignment="1">
      <alignment horizontal="center"/>
    </xf>
    <xf numFmtId="0" fontId="9" fillId="2" borderId="49" xfId="0" applyFont="1" applyFill="1" applyBorder="1" applyAlignment="1">
      <alignment horizontal="center"/>
    </xf>
    <xf numFmtId="0" fontId="9" fillId="2" borderId="51" xfId="0" applyFont="1" applyFill="1" applyBorder="1" applyAlignment="1">
      <alignment horizontal="center"/>
    </xf>
    <xf numFmtId="0" fontId="8" fillId="2" borderId="30" xfId="0" applyFont="1" applyFill="1" applyBorder="1" applyAlignment="1">
      <alignment horizontal="center" wrapText="1"/>
    </xf>
    <xf numFmtId="0" fontId="8" fillId="2" borderId="31" xfId="0" applyFont="1" applyFill="1" applyBorder="1" applyAlignment="1">
      <alignment horizontal="center" wrapText="1"/>
    </xf>
    <xf numFmtId="0" fontId="8" fillId="2" borderId="28" xfId="0" applyFont="1" applyFill="1" applyBorder="1" applyAlignment="1">
      <alignment horizontal="center" wrapText="1"/>
    </xf>
    <xf numFmtId="0" fontId="9" fillId="2" borderId="11" xfId="0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9" fillId="2" borderId="36" xfId="0" applyFont="1" applyFill="1" applyBorder="1" applyAlignment="1">
      <alignment horizontal="center" vertic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wrapText="1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181" fontId="12" fillId="2" borderId="25" xfId="0" applyNumberFormat="1" applyFont="1" applyFill="1" applyBorder="1" applyAlignment="1">
      <alignment horizontal="center" shrinkToFit="1"/>
    </xf>
    <xf numFmtId="0" fontId="9" fillId="2" borderId="20" xfId="0" applyFont="1" applyFill="1" applyBorder="1"/>
    <xf numFmtId="0" fontId="9" fillId="2" borderId="4" xfId="3" applyFont="1" applyFill="1" applyBorder="1" applyAlignment="1">
      <alignment vertical="center"/>
    </xf>
    <xf numFmtId="0" fontId="9" fillId="2" borderId="46" xfId="3" applyFont="1" applyFill="1" applyBorder="1" applyAlignment="1">
      <alignment vertical="center"/>
    </xf>
    <xf numFmtId="0" fontId="9" fillId="2" borderId="21" xfId="3" applyFont="1" applyFill="1" applyBorder="1" applyAlignment="1">
      <alignment vertical="center"/>
    </xf>
    <xf numFmtId="0" fontId="9" fillId="0" borderId="2" xfId="0" applyFont="1" applyBorder="1"/>
    <xf numFmtId="182" fontId="12" fillId="2" borderId="25" xfId="0" applyNumberFormat="1" applyFont="1" applyFill="1" applyBorder="1" applyAlignment="1">
      <alignment horizontal="center" shrinkToFit="1"/>
    </xf>
    <xf numFmtId="183" fontId="11" fillId="2" borderId="51" xfId="0" applyNumberFormat="1" applyFont="1" applyFill="1" applyBorder="1" applyAlignment="1">
      <alignment horizontal="center"/>
    </xf>
    <xf numFmtId="0" fontId="9" fillId="2" borderId="46" xfId="3" quotePrefix="1" applyFont="1" applyFill="1" applyBorder="1" applyAlignment="1">
      <alignment vertical="center"/>
    </xf>
    <xf numFmtId="0" fontId="8" fillId="2" borderId="28" xfId="0" applyFont="1" applyFill="1" applyBorder="1" applyAlignment="1">
      <alignment horizontal="center" wrapText="1"/>
    </xf>
    <xf numFmtId="0" fontId="8" fillId="2" borderId="9" xfId="0" applyFont="1" applyFill="1" applyBorder="1" applyAlignment="1">
      <alignment horizontal="center" wrapText="1"/>
    </xf>
    <xf numFmtId="0" fontId="8" fillId="2" borderId="30" xfId="0" applyFont="1" applyFill="1" applyBorder="1" applyAlignment="1">
      <alignment horizontal="center" wrapText="1"/>
    </xf>
    <xf numFmtId="0" fontId="9" fillId="2" borderId="53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0" fontId="9" fillId="2" borderId="16" xfId="0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9" fillId="2" borderId="14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wrapText="1"/>
    </xf>
    <xf numFmtId="0" fontId="9" fillId="2" borderId="49" xfId="0" applyFont="1" applyFill="1" applyBorder="1" applyAlignment="1">
      <alignment horizontal="center"/>
    </xf>
    <xf numFmtId="0" fontId="9" fillId="2" borderId="5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wrapText="1"/>
    </xf>
    <xf numFmtId="0" fontId="8" fillId="2" borderId="31" xfId="0" applyFont="1" applyFill="1" applyBorder="1" applyAlignment="1">
      <alignment horizontal="center" wrapText="1"/>
    </xf>
    <xf numFmtId="0" fontId="8" fillId="2" borderId="28" xfId="0" applyFont="1" applyFill="1" applyBorder="1" applyAlignment="1">
      <alignment horizontal="center" wrapText="1"/>
    </xf>
    <xf numFmtId="0" fontId="9" fillId="2" borderId="39" xfId="0" applyFont="1" applyFill="1" applyBorder="1" applyAlignment="1">
      <alignment horizontal="center"/>
    </xf>
    <xf numFmtId="0" fontId="9" fillId="2" borderId="49" xfId="0" applyFont="1" applyFill="1" applyBorder="1" applyAlignment="1">
      <alignment horizontal="center"/>
    </xf>
    <xf numFmtId="0" fontId="9" fillId="2" borderId="51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9" fillId="2" borderId="36" xfId="0" applyFont="1" applyFill="1" applyBorder="1" applyAlignment="1">
      <alignment horizontal="center" vertic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0" fontId="9" fillId="2" borderId="39" xfId="0" applyFont="1" applyFill="1" applyBorder="1" applyAlignment="1">
      <alignment horizontal="left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wrapText="1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0" fontId="38" fillId="2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0" fillId="0" borderId="80" xfId="0" applyFont="1" applyBorder="1" applyAlignment="1">
      <alignment horizontal="center" vertical="center"/>
    </xf>
    <xf numFmtId="200" fontId="0" fillId="0" borderId="17" xfId="0" applyNumberFormat="1" applyBorder="1" applyAlignment="1">
      <alignment horizontal="center" vertical="center"/>
    </xf>
    <xf numFmtId="2" fontId="0" fillId="0" borderId="0" xfId="0" applyNumberFormat="1"/>
    <xf numFmtId="201" fontId="0" fillId="0" borderId="17" xfId="0" applyNumberFormat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46" fillId="9" borderId="17" xfId="0" applyFont="1" applyFill="1" applyBorder="1" applyAlignment="1">
      <alignment horizontal="center" vertical="center" wrapText="1"/>
    </xf>
    <xf numFmtId="187" fontId="47" fillId="11" borderId="17" xfId="0" applyNumberFormat="1" applyFont="1" applyFill="1" applyBorder="1" applyAlignment="1">
      <alignment horizontal="center" vertical="center" wrapText="1"/>
    </xf>
    <xf numFmtId="0" fontId="46" fillId="3" borderId="17" xfId="0" applyFont="1" applyFill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/>
    </xf>
    <xf numFmtId="0" fontId="48" fillId="0" borderId="17" xfId="0" applyFont="1" applyBorder="1" applyAlignment="1">
      <alignment horizontal="center" vertical="center" wrapText="1"/>
    </xf>
    <xf numFmtId="0" fontId="48" fillId="12" borderId="17" xfId="0" applyFont="1" applyFill="1" applyBorder="1" applyAlignment="1">
      <alignment horizontal="center" vertical="center"/>
    </xf>
    <xf numFmtId="3" fontId="48" fillId="0" borderId="17" xfId="0" applyNumberFormat="1" applyFont="1" applyBorder="1" applyAlignment="1">
      <alignment horizontal="center" vertical="center" wrapText="1"/>
    </xf>
    <xf numFmtId="199" fontId="48" fillId="0" borderId="17" xfId="0" applyNumberFormat="1" applyFont="1" applyBorder="1" applyAlignment="1">
      <alignment horizontal="center" vertical="center" wrapText="1"/>
    </xf>
    <xf numFmtId="187" fontId="48" fillId="13" borderId="17" xfId="0" applyNumberFormat="1" applyFont="1" applyFill="1" applyBorder="1" applyAlignment="1">
      <alignment horizontal="center" vertical="center" wrapText="1"/>
    </xf>
    <xf numFmtId="202" fontId="48" fillId="3" borderId="17" xfId="0" applyNumberFormat="1" applyFont="1" applyFill="1" applyBorder="1" applyAlignment="1">
      <alignment horizontal="center" vertical="center" wrapText="1"/>
    </xf>
    <xf numFmtId="187" fontId="49" fillId="13" borderId="17" xfId="0" applyNumberFormat="1" applyFont="1" applyFill="1" applyBorder="1" applyAlignment="1">
      <alignment horizontal="center" vertical="center" wrapText="1"/>
    </xf>
    <xf numFmtId="0" fontId="48" fillId="2" borderId="17" xfId="0" applyFont="1" applyFill="1" applyBorder="1" applyAlignment="1">
      <alignment horizontal="center" vertical="center"/>
    </xf>
    <xf numFmtId="0" fontId="48" fillId="2" borderId="17" xfId="0" applyFont="1" applyFill="1" applyBorder="1" applyAlignment="1">
      <alignment horizontal="center" vertical="center" wrapText="1"/>
    </xf>
    <xf numFmtId="199" fontId="48" fillId="2" borderId="17" xfId="0" applyNumberFormat="1" applyFont="1" applyFill="1" applyBorder="1" applyAlignment="1">
      <alignment horizontal="center" vertical="center" wrapText="1"/>
    </xf>
    <xf numFmtId="0" fontId="9" fillId="2" borderId="24" xfId="0" applyFont="1" applyFill="1" applyBorder="1" applyAlignment="1">
      <alignment horizontal="center" vertical="center"/>
    </xf>
    <xf numFmtId="0" fontId="9" fillId="2" borderId="54" xfId="0" applyFont="1" applyFill="1" applyBorder="1" applyAlignment="1">
      <alignment horizontal="center" vertical="center"/>
    </xf>
    <xf numFmtId="0" fontId="9" fillId="2" borderId="54" xfId="0" applyFont="1" applyFill="1" applyBorder="1" applyAlignment="1">
      <alignment horizontal="center" vertical="center"/>
    </xf>
    <xf numFmtId="0" fontId="9" fillId="2" borderId="51" xfId="0" applyFont="1" applyFill="1" applyBorder="1" applyAlignment="1">
      <alignment horizontal="left" vertical="center"/>
    </xf>
    <xf numFmtId="0" fontId="9" fillId="2" borderId="21" xfId="0" applyFont="1" applyFill="1" applyBorder="1" applyAlignment="1">
      <alignment horizontal="left" vertical="center"/>
    </xf>
    <xf numFmtId="0" fontId="9" fillId="2" borderId="54" xfId="0" applyFont="1" applyFill="1" applyBorder="1" applyAlignment="1">
      <alignment horizontal="left" vertical="center"/>
    </xf>
    <xf numFmtId="177" fontId="23" fillId="0" borderId="51" xfId="0" applyNumberFormat="1" applyFont="1" applyBorder="1" applyAlignment="1">
      <alignment horizontal="center" vertical="center"/>
    </xf>
    <xf numFmtId="0" fontId="9" fillId="2" borderId="82" xfId="0" applyFont="1" applyFill="1" applyBorder="1" applyAlignment="1">
      <alignment horizontal="center" vertical="center" shrinkToFit="1"/>
    </xf>
    <xf numFmtId="0" fontId="9" fillId="2" borderId="29" xfId="0" applyFont="1" applyFill="1" applyBorder="1" applyAlignment="1">
      <alignment horizontal="center" vertical="center"/>
    </xf>
    <xf numFmtId="0" fontId="9" fillId="2" borderId="57" xfId="0" applyFont="1" applyFill="1" applyBorder="1" applyAlignment="1">
      <alignment horizontal="center" vertical="center" wrapText="1" shrinkToFit="1"/>
    </xf>
    <xf numFmtId="0" fontId="9" fillId="2" borderId="29" xfId="0" applyFont="1" applyFill="1" applyBorder="1" applyAlignment="1">
      <alignment horizontal="center" vertical="center" shrinkToFit="1"/>
    </xf>
    <xf numFmtId="0" fontId="12" fillId="2" borderId="29" xfId="0" applyFont="1" applyFill="1" applyBorder="1" applyAlignment="1">
      <alignment horizontal="center" shrinkToFit="1"/>
    </xf>
    <xf numFmtId="181" fontId="9" fillId="0" borderId="57" xfId="0" applyNumberFormat="1" applyFont="1" applyBorder="1" applyAlignment="1">
      <alignment horizontal="center" shrinkToFit="1"/>
    </xf>
    <xf numFmtId="179" fontId="12" fillId="2" borderId="57" xfId="0" applyNumberFormat="1" applyFont="1" applyFill="1" applyBorder="1" applyAlignment="1">
      <alignment horizontal="center" shrinkToFit="1"/>
    </xf>
    <xf numFmtId="179" fontId="12" fillId="2" borderId="29" xfId="0" applyNumberFormat="1" applyFont="1" applyFill="1" applyBorder="1" applyAlignment="1">
      <alignment horizontal="center" shrinkToFit="1"/>
    </xf>
    <xf numFmtId="182" fontId="12" fillId="2" borderId="81" xfId="0" applyNumberFormat="1" applyFont="1" applyFill="1" applyBorder="1" applyAlignment="1">
      <alignment horizontal="center" shrinkToFit="1"/>
    </xf>
    <xf numFmtId="181" fontId="12" fillId="2" borderId="81" xfId="0" applyNumberFormat="1" applyFont="1" applyFill="1" applyBorder="1" applyAlignment="1">
      <alignment horizontal="center" shrinkToFit="1"/>
    </xf>
    <xf numFmtId="183" fontId="12" fillId="2" borderId="81" xfId="0" applyNumberFormat="1" applyFont="1" applyFill="1" applyBorder="1" applyAlignment="1">
      <alignment horizontal="center" shrinkToFit="1"/>
    </xf>
    <xf numFmtId="184" fontId="12" fillId="2" borderId="64" xfId="2" applyNumberFormat="1" applyFont="1" applyFill="1" applyBorder="1" applyAlignment="1">
      <alignment horizontal="center"/>
    </xf>
    <xf numFmtId="185" fontId="12" fillId="2" borderId="27" xfId="0" applyNumberFormat="1" applyFont="1" applyFill="1" applyBorder="1" applyAlignment="1">
      <alignment horizontal="center"/>
    </xf>
    <xf numFmtId="0" fontId="9" fillId="2" borderId="45" xfId="0" applyFont="1" applyFill="1" applyBorder="1" applyAlignment="1">
      <alignment horizontal="center" vertical="center" shrinkToFit="1"/>
    </xf>
    <xf numFmtId="0" fontId="9" fillId="2" borderId="17" xfId="0" applyFont="1" applyFill="1" applyBorder="1" applyAlignment="1">
      <alignment horizontal="center" vertical="center"/>
    </xf>
    <xf numFmtId="179" fontId="12" fillId="2" borderId="39" xfId="0" applyNumberFormat="1" applyFont="1" applyFill="1" applyBorder="1" applyAlignment="1">
      <alignment horizontal="center" shrinkToFit="1"/>
    </xf>
    <xf numFmtId="179" fontId="12" fillId="2" borderId="17" xfId="0" applyNumberFormat="1" applyFont="1" applyFill="1" applyBorder="1" applyAlignment="1">
      <alignment horizontal="center" shrinkToFit="1"/>
    </xf>
    <xf numFmtId="181" fontId="12" fillId="2" borderId="39" xfId="0" applyNumberFormat="1" applyFont="1" applyFill="1" applyBorder="1" applyAlignment="1">
      <alignment horizontal="center" shrinkToFit="1"/>
    </xf>
    <xf numFmtId="0" fontId="52" fillId="15" borderId="17" xfId="0" applyFont="1" applyFill="1" applyBorder="1" applyAlignment="1">
      <alignment horizontal="center" vertical="center" wrapText="1"/>
    </xf>
    <xf numFmtId="203" fontId="52" fillId="15" borderId="9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204" fontId="0" fillId="0" borderId="0" xfId="0" applyNumberFormat="1" applyAlignment="1">
      <alignment horizontal="center"/>
    </xf>
    <xf numFmtId="0" fontId="38" fillId="0" borderId="0" xfId="0" applyFont="1"/>
    <xf numFmtId="181" fontId="9" fillId="0" borderId="17" xfId="0" applyNumberFormat="1" applyFont="1" applyBorder="1" applyAlignment="1">
      <alignment horizontal="center" shrinkToFit="1"/>
    </xf>
    <xf numFmtId="0" fontId="9" fillId="2" borderId="64" xfId="0" applyFont="1" applyFill="1" applyBorder="1" applyAlignment="1">
      <alignment horizontal="center" vertical="center" wrapText="1" shrinkToFit="1"/>
    </xf>
    <xf numFmtId="0" fontId="9" fillId="2" borderId="80" xfId="0" applyFont="1" applyFill="1" applyBorder="1" applyAlignment="1">
      <alignment horizontal="center" vertical="center" shrinkToFit="1"/>
    </xf>
    <xf numFmtId="0" fontId="12" fillId="2" borderId="80" xfId="0" applyFont="1" applyFill="1" applyBorder="1" applyAlignment="1">
      <alignment horizontal="center" shrinkToFit="1"/>
    </xf>
    <xf numFmtId="181" fontId="9" fillId="0" borderId="80" xfId="0" applyNumberFormat="1" applyFont="1" applyBorder="1" applyAlignment="1">
      <alignment horizontal="center" shrinkToFit="1"/>
    </xf>
    <xf numFmtId="181" fontId="12" fillId="2" borderId="17" xfId="0" applyNumberFormat="1" applyFont="1" applyFill="1" applyBorder="1" applyAlignment="1">
      <alignment horizontal="center" shrinkToFit="1"/>
    </xf>
    <xf numFmtId="0" fontId="9" fillId="2" borderId="81" xfId="0" applyFont="1" applyFill="1" applyBorder="1" applyAlignment="1">
      <alignment horizontal="center" vertical="center" wrapText="1" shrinkToFit="1"/>
    </xf>
    <xf numFmtId="0" fontId="9" fillId="2" borderId="88" xfId="0" applyFont="1" applyFill="1" applyBorder="1" applyAlignment="1">
      <alignment horizontal="center" vertical="center" shrinkToFit="1"/>
    </xf>
    <xf numFmtId="0" fontId="12" fillId="2" borderId="88" xfId="0" applyFont="1" applyFill="1" applyBorder="1" applyAlignment="1">
      <alignment horizontal="center" shrinkToFit="1"/>
    </xf>
    <xf numFmtId="181" fontId="9" fillId="0" borderId="88" xfId="0" applyNumberFormat="1" applyFont="1" applyBorder="1" applyAlignment="1">
      <alignment horizontal="center" shrinkToFit="1"/>
    </xf>
    <xf numFmtId="181" fontId="9" fillId="0" borderId="81" xfId="0" applyNumberFormat="1" applyFont="1" applyBorder="1" applyAlignment="1">
      <alignment horizontal="center" shrinkToFit="1"/>
    </xf>
    <xf numFmtId="179" fontId="12" fillId="2" borderId="81" xfId="0" applyNumberFormat="1" applyFont="1" applyFill="1" applyBorder="1" applyAlignment="1">
      <alignment horizontal="center" shrinkToFit="1"/>
    </xf>
    <xf numFmtId="179" fontId="12" fillId="2" borderId="88" xfId="0" applyNumberFormat="1" applyFont="1" applyFill="1" applyBorder="1" applyAlignment="1">
      <alignment horizontal="center" shrinkToFit="1"/>
    </xf>
    <xf numFmtId="184" fontId="12" fillId="2" borderId="81" xfId="2" applyNumberFormat="1" applyFont="1" applyFill="1" applyBorder="1" applyAlignment="1">
      <alignment horizontal="center"/>
    </xf>
    <xf numFmtId="185" fontId="12" fillId="2" borderId="34" xfId="0" applyNumberFormat="1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 wrapText="1"/>
    </xf>
    <xf numFmtId="0" fontId="9" fillId="2" borderId="54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wrapText="1"/>
    </xf>
    <xf numFmtId="0" fontId="8" fillId="2" borderId="9" xfId="0" applyFont="1" applyFill="1" applyBorder="1" applyAlignment="1">
      <alignment horizontal="center" wrapText="1"/>
    </xf>
    <xf numFmtId="0" fontId="8" fillId="2" borderId="30" xfId="0" applyFont="1" applyFill="1" applyBorder="1" applyAlignment="1">
      <alignment horizontal="center" wrapText="1"/>
    </xf>
    <xf numFmtId="0" fontId="9" fillId="2" borderId="53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0" fontId="9" fillId="2" borderId="16" xfId="0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9" fillId="2" borderId="14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wrapText="1"/>
    </xf>
    <xf numFmtId="0" fontId="9" fillId="2" borderId="49" xfId="0" applyFont="1" applyFill="1" applyBorder="1" applyAlignment="1">
      <alignment horizontal="center"/>
    </xf>
    <xf numFmtId="0" fontId="9" fillId="2" borderId="51" xfId="0" applyFont="1" applyFill="1" applyBorder="1" applyAlignment="1">
      <alignment horizontal="center"/>
    </xf>
    <xf numFmtId="0" fontId="8" fillId="2" borderId="28" xfId="0" applyFont="1" applyFill="1" applyBorder="1" applyAlignment="1">
      <alignment horizontal="center" vertical="center" wrapText="1"/>
    </xf>
    <xf numFmtId="182" fontId="12" fillId="3" borderId="81" xfId="0" applyNumberFormat="1" applyFont="1" applyFill="1" applyBorder="1" applyAlignment="1">
      <alignment horizontal="center" shrinkToFit="1"/>
    </xf>
    <xf numFmtId="0" fontId="9" fillId="0" borderId="38" xfId="0" applyFont="1" applyBorder="1" applyAlignment="1">
      <alignment horizontal="center" wrapText="1" shrinkToFit="1"/>
    </xf>
    <xf numFmtId="179" fontId="12" fillId="0" borderId="38" xfId="0" applyNumberFormat="1" applyFont="1" applyBorder="1" applyAlignment="1">
      <alignment horizontal="center" shrinkToFit="1"/>
    </xf>
    <xf numFmtId="184" fontId="12" fillId="2" borderId="18" xfId="2" applyNumberFormat="1" applyFont="1" applyFill="1" applyBorder="1" applyAlignment="1">
      <alignment horizontal="center"/>
    </xf>
    <xf numFmtId="199" fontId="0" fillId="0" borderId="0" xfId="0" applyNumberFormat="1"/>
    <xf numFmtId="0" fontId="9" fillId="0" borderId="45" xfId="0" applyFont="1" applyBorder="1" applyAlignment="1">
      <alignment horizontal="center" shrinkToFit="1"/>
    </xf>
    <xf numFmtId="0" fontId="9" fillId="0" borderId="17" xfId="0" applyFont="1" applyBorder="1" applyAlignment="1">
      <alignment horizontal="center"/>
    </xf>
    <xf numFmtId="182" fontId="12" fillId="2" borderId="37" xfId="0" applyNumberFormat="1" applyFont="1" applyFill="1" applyBorder="1" applyAlignment="1">
      <alignment horizontal="center" shrinkToFit="1"/>
    </xf>
    <xf numFmtId="181" fontId="12" fillId="2" borderId="37" xfId="0" applyNumberFormat="1" applyFont="1" applyFill="1" applyBorder="1" applyAlignment="1">
      <alignment horizontal="center" shrinkToFit="1"/>
    </xf>
    <xf numFmtId="183" fontId="12" fillId="2" borderId="37" xfId="0" applyNumberFormat="1" applyFont="1" applyFill="1" applyBorder="1" applyAlignment="1">
      <alignment horizontal="center" shrinkToFit="1"/>
    </xf>
    <xf numFmtId="184" fontId="12" fillId="2" borderId="58" xfId="2" applyNumberFormat="1" applyFont="1" applyFill="1" applyBorder="1" applyAlignment="1">
      <alignment horizontal="center"/>
    </xf>
    <xf numFmtId="184" fontId="12" fillId="0" borderId="18" xfId="2" applyNumberFormat="1" applyFont="1" applyBorder="1" applyAlignment="1">
      <alignment horizontal="center"/>
    </xf>
    <xf numFmtId="181" fontId="9" fillId="0" borderId="36" xfId="0" applyNumberFormat="1" applyFont="1" applyBorder="1" applyAlignment="1">
      <alignment horizontal="center" shrinkToFit="1"/>
    </xf>
    <xf numFmtId="0" fontId="9" fillId="2" borderId="36" xfId="0" applyFont="1" applyFill="1" applyBorder="1" applyAlignment="1">
      <alignment horizontal="center" vertical="center"/>
    </xf>
    <xf numFmtId="181" fontId="12" fillId="2" borderId="14" xfId="0" applyNumberFormat="1" applyFont="1" applyFill="1" applyBorder="1" applyAlignment="1">
      <alignment horizontal="center" shrinkToFit="1"/>
    </xf>
    <xf numFmtId="0" fontId="9" fillId="0" borderId="17" xfId="0" applyFont="1" applyBorder="1" applyAlignment="1">
      <alignment horizontal="center" wrapText="1" shrinkToFit="1"/>
    </xf>
    <xf numFmtId="0" fontId="9" fillId="2" borderId="39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wrapText="1"/>
    </xf>
    <xf numFmtId="0" fontId="8" fillId="2" borderId="28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wrapText="1"/>
    </xf>
    <xf numFmtId="0" fontId="8" fillId="2" borderId="9" xfId="0" applyFont="1" applyFill="1" applyBorder="1" applyAlignment="1">
      <alignment horizontal="center" wrapText="1"/>
    </xf>
    <xf numFmtId="0" fontId="8" fillId="2" borderId="30" xfId="0" applyFont="1" applyFill="1" applyBorder="1" applyAlignment="1">
      <alignment horizontal="center" wrapText="1"/>
    </xf>
    <xf numFmtId="0" fontId="9" fillId="2" borderId="37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41" xfId="0" applyFont="1" applyFill="1" applyBorder="1" applyAlignment="1">
      <alignment horizontal="left" vertical="center"/>
    </xf>
    <xf numFmtId="0" fontId="9" fillId="2" borderId="51" xfId="0" applyFont="1" applyFill="1" applyBorder="1" applyAlignment="1">
      <alignment horizontal="center" vertical="center"/>
    </xf>
    <xf numFmtId="0" fontId="9" fillId="2" borderId="54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left"/>
    </xf>
    <xf numFmtId="0" fontId="14" fillId="2" borderId="12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left" vertical="center"/>
    </xf>
    <xf numFmtId="0" fontId="8" fillId="2" borderId="22" xfId="0" applyFont="1" applyFill="1" applyBorder="1" applyAlignment="1">
      <alignment horizontal="left" vertical="center"/>
    </xf>
    <xf numFmtId="0" fontId="14" fillId="2" borderId="19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center"/>
    </xf>
    <xf numFmtId="0" fontId="14" fillId="2" borderId="23" xfId="0" applyFont="1" applyFill="1" applyBorder="1" applyAlignment="1">
      <alignment horizontal="center"/>
    </xf>
    <xf numFmtId="0" fontId="8" fillId="2" borderId="21" xfId="0" applyFont="1" applyFill="1" applyBorder="1" applyAlignment="1">
      <alignment horizontal="left"/>
    </xf>
    <xf numFmtId="0" fontId="8" fillId="2" borderId="22" xfId="0" applyFont="1" applyFill="1" applyBorder="1" applyAlignment="1">
      <alignment horizontal="left"/>
    </xf>
    <xf numFmtId="0" fontId="9" fillId="0" borderId="17" xfId="0" applyFont="1" applyBorder="1" applyAlignment="1">
      <alignment horizontal="left" shrinkToFit="1"/>
    </xf>
    <xf numFmtId="0" fontId="9" fillId="0" borderId="39" xfId="0" applyFont="1" applyBorder="1" applyAlignment="1">
      <alignment horizontal="left" shrinkToFit="1"/>
    </xf>
    <xf numFmtId="0" fontId="9" fillId="2" borderId="17" xfId="0" applyFont="1" applyFill="1" applyBorder="1" applyAlignment="1">
      <alignment horizontal="left" shrinkToFit="1"/>
    </xf>
    <xf numFmtId="0" fontId="9" fillId="2" borderId="39" xfId="0" applyFont="1" applyFill="1" applyBorder="1" applyAlignment="1">
      <alignment horizontal="left" shrinkToFit="1"/>
    </xf>
    <xf numFmtId="0" fontId="9" fillId="2" borderId="38" xfId="0" applyFont="1" applyFill="1" applyBorder="1" applyAlignment="1">
      <alignment horizontal="left" vertical="center" shrinkToFit="1"/>
    </xf>
    <xf numFmtId="0" fontId="9" fillId="2" borderId="46" xfId="0" applyFont="1" applyFill="1" applyBorder="1" applyAlignment="1">
      <alignment horizontal="left" vertical="center" shrinkToFit="1"/>
    </xf>
    <xf numFmtId="0" fontId="9" fillId="2" borderId="47" xfId="0" applyFont="1" applyFill="1" applyBorder="1" applyAlignment="1">
      <alignment horizontal="left" vertical="center" shrinkToFit="1"/>
    </xf>
    <xf numFmtId="0" fontId="9" fillId="2" borderId="13" xfId="0" applyFont="1" applyFill="1" applyBorder="1" applyAlignment="1">
      <alignment horizontal="center" vertical="center"/>
    </xf>
    <xf numFmtId="0" fontId="9" fillId="2" borderId="41" xfId="0" applyFont="1" applyFill="1" applyBorder="1" applyAlignment="1">
      <alignment horizontal="center" vertical="center"/>
    </xf>
    <xf numFmtId="0" fontId="35" fillId="2" borderId="37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left" vertical="center"/>
    </xf>
    <xf numFmtId="0" fontId="9" fillId="2" borderId="53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176" fontId="8" fillId="3" borderId="2" xfId="0" applyNumberFormat="1" applyFont="1" applyFill="1" applyBorder="1" applyAlignment="1">
      <alignment horizontal="left" vertical="center"/>
    </xf>
    <xf numFmtId="176" fontId="8" fillId="3" borderId="3" xfId="0" applyNumberFormat="1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/>
    </xf>
    <xf numFmtId="176" fontId="10" fillId="3" borderId="4" xfId="0" applyNumberFormat="1" applyFont="1" applyFill="1" applyBorder="1" applyAlignment="1">
      <alignment horizontal="left" vertical="center"/>
    </xf>
    <xf numFmtId="176" fontId="10" fillId="3" borderId="7" xfId="0" applyNumberFormat="1" applyFont="1" applyFill="1" applyBorder="1" applyAlignment="1">
      <alignment horizontal="left" vertical="center"/>
    </xf>
    <xf numFmtId="49" fontId="8" fillId="3" borderId="11" xfId="0" applyNumberFormat="1" applyFont="1" applyFill="1" applyBorder="1" applyAlignment="1">
      <alignment horizontal="left" vertical="center"/>
    </xf>
    <xf numFmtId="0" fontId="8" fillId="2" borderId="11" xfId="0" applyFont="1" applyFill="1" applyBorder="1" applyAlignment="1">
      <alignment horizontal="left" vertical="center"/>
    </xf>
    <xf numFmtId="0" fontId="8" fillId="2" borderId="12" xfId="0" applyFont="1" applyFill="1" applyBorder="1" applyAlignment="1">
      <alignment horizontal="left" vertical="center"/>
    </xf>
    <xf numFmtId="49" fontId="8" fillId="3" borderId="11" xfId="0" applyNumberFormat="1" applyFont="1" applyFill="1" applyBorder="1" applyAlignment="1">
      <alignment horizontal="left"/>
    </xf>
    <xf numFmtId="198" fontId="8" fillId="2" borderId="11" xfId="0" applyNumberFormat="1" applyFont="1" applyFill="1" applyBorder="1" applyAlignment="1">
      <alignment horizontal="left"/>
    </xf>
    <xf numFmtId="198" fontId="8" fillId="2" borderId="12" xfId="0" applyNumberFormat="1" applyFont="1" applyFill="1" applyBorder="1" applyAlignment="1">
      <alignment horizontal="left"/>
    </xf>
    <xf numFmtId="0" fontId="8" fillId="3" borderId="11" xfId="0" applyFont="1" applyFill="1" applyBorder="1" applyAlignment="1">
      <alignment horizontal="left" vertical="center"/>
    </xf>
    <xf numFmtId="0" fontId="8" fillId="3" borderId="11" xfId="0" applyFont="1" applyFill="1" applyBorder="1" applyAlignment="1">
      <alignment horizontal="left"/>
    </xf>
    <xf numFmtId="0" fontId="8" fillId="2" borderId="11" xfId="0" applyFont="1" applyFill="1" applyBorder="1" applyAlignment="1">
      <alignment horizontal="left"/>
    </xf>
    <xf numFmtId="0" fontId="8" fillId="2" borderId="12" xfId="0" applyFont="1" applyFill="1" applyBorder="1" applyAlignment="1">
      <alignment horizontal="left"/>
    </xf>
    <xf numFmtId="0" fontId="8" fillId="3" borderId="11" xfId="0" applyFont="1" applyFill="1" applyBorder="1" applyAlignment="1">
      <alignment horizontal="left" wrapText="1"/>
    </xf>
    <xf numFmtId="0" fontId="13" fillId="2" borderId="11" xfId="0" applyFont="1" applyFill="1" applyBorder="1" applyAlignment="1">
      <alignment horizontal="left" vertical="center"/>
    </xf>
    <xf numFmtId="0" fontId="13" fillId="2" borderId="12" xfId="0" applyFont="1" applyFill="1" applyBorder="1" applyAlignment="1">
      <alignment horizontal="left" vertical="center"/>
    </xf>
    <xf numFmtId="0" fontId="8" fillId="3" borderId="27" xfId="0" applyFont="1" applyFill="1" applyBorder="1" applyAlignment="1">
      <alignment horizontal="center" vertical="center" textRotation="90"/>
    </xf>
    <xf numFmtId="0" fontId="8" fillId="3" borderId="34" xfId="0" applyFont="1" applyFill="1" applyBorder="1" applyAlignment="1">
      <alignment horizontal="center" vertical="center" textRotation="90"/>
    </xf>
    <xf numFmtId="0" fontId="8" fillId="3" borderId="48" xfId="0" applyFont="1" applyFill="1" applyBorder="1" applyAlignment="1">
      <alignment horizontal="center" vertical="center" textRotation="90"/>
    </xf>
    <xf numFmtId="0" fontId="8" fillId="2" borderId="2" xfId="0" applyFont="1" applyFill="1" applyBorder="1" applyAlignment="1">
      <alignment horizontal="center" vertical="center" wrapText="1"/>
    </xf>
    <xf numFmtId="0" fontId="8" fillId="2" borderId="30" xfId="0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/>
    </xf>
    <xf numFmtId="0" fontId="8" fillId="2" borderId="32" xfId="0" applyFont="1" applyFill="1" applyBorder="1" applyAlignment="1">
      <alignment horizontal="center" vertical="center" wrapText="1"/>
    </xf>
    <xf numFmtId="0" fontId="8" fillId="5" borderId="27" xfId="0" applyFont="1" applyFill="1" applyBorder="1" applyAlignment="1">
      <alignment horizontal="center" vertical="center" textRotation="90"/>
    </xf>
    <xf numFmtId="0" fontId="8" fillId="5" borderId="34" xfId="0" applyFont="1" applyFill="1" applyBorder="1" applyAlignment="1">
      <alignment horizontal="center" vertical="center" textRotation="90"/>
    </xf>
    <xf numFmtId="0" fontId="8" fillId="5" borderId="48" xfId="0" applyFont="1" applyFill="1" applyBorder="1" applyAlignment="1">
      <alignment horizontal="center" vertical="center" textRotation="90"/>
    </xf>
    <xf numFmtId="0" fontId="9" fillId="2" borderId="36" xfId="0" applyFont="1" applyFill="1" applyBorder="1" applyAlignment="1">
      <alignment horizontal="left" vertical="center" shrinkToFit="1"/>
    </xf>
    <xf numFmtId="0" fontId="9" fillId="2" borderId="37" xfId="0" applyFont="1" applyFill="1" applyBorder="1" applyAlignment="1">
      <alignment horizontal="left" vertical="center" shrinkToFit="1"/>
    </xf>
    <xf numFmtId="0" fontId="9" fillId="2" borderId="4" xfId="0" applyFont="1" applyFill="1" applyBorder="1" applyAlignment="1">
      <alignment horizontal="left" vertical="center" shrinkToFit="1"/>
    </xf>
    <xf numFmtId="0" fontId="9" fillId="2" borderId="41" xfId="0" applyFont="1" applyFill="1" applyBorder="1" applyAlignment="1">
      <alignment horizontal="left" vertical="center" shrinkToFit="1"/>
    </xf>
    <xf numFmtId="0" fontId="9" fillId="2" borderId="17" xfId="0" applyFont="1" applyFill="1" applyBorder="1" applyAlignment="1">
      <alignment horizontal="left" vertical="center" shrinkToFit="1"/>
    </xf>
    <xf numFmtId="0" fontId="9" fillId="2" borderId="39" xfId="0" applyFont="1" applyFill="1" applyBorder="1" applyAlignment="1">
      <alignment horizontal="left" vertical="center" shrinkToFit="1"/>
    </xf>
    <xf numFmtId="0" fontId="9" fillId="2" borderId="25" xfId="0" applyFont="1" applyFill="1" applyBorder="1" applyAlignment="1">
      <alignment horizontal="left" shrinkToFit="1"/>
    </xf>
    <xf numFmtId="0" fontId="9" fillId="2" borderId="51" xfId="0" applyFont="1" applyFill="1" applyBorder="1" applyAlignment="1">
      <alignment horizontal="left" shrinkToFit="1"/>
    </xf>
    <xf numFmtId="0" fontId="9" fillId="2" borderId="11" xfId="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39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9" fillId="0" borderId="53" xfId="0" applyFont="1" applyBorder="1" applyAlignment="1">
      <alignment horizontal="left" vertical="center"/>
    </xf>
    <xf numFmtId="0" fontId="9" fillId="2" borderId="11" xfId="0" applyFont="1" applyFill="1" applyBorder="1" applyAlignment="1">
      <alignment horizontal="center"/>
    </xf>
    <xf numFmtId="0" fontId="9" fillId="2" borderId="53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center"/>
    </xf>
    <xf numFmtId="0" fontId="9" fillId="2" borderId="39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9" fillId="2" borderId="53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center"/>
    </xf>
    <xf numFmtId="0" fontId="23" fillId="2" borderId="54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center"/>
    </xf>
    <xf numFmtId="0" fontId="23" fillId="2" borderId="51" xfId="0" applyFont="1" applyFill="1" applyBorder="1" applyAlignment="1">
      <alignment horizontal="left"/>
    </xf>
    <xf numFmtId="0" fontId="23" fillId="2" borderId="21" xfId="0" applyFont="1" applyFill="1" applyBorder="1" applyAlignment="1">
      <alignment horizontal="left"/>
    </xf>
    <xf numFmtId="0" fontId="23" fillId="2" borderId="54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center" vertical="center"/>
    </xf>
    <xf numFmtId="0" fontId="9" fillId="2" borderId="37" xfId="0" applyFont="1" applyFill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34" fillId="2" borderId="39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38" fillId="2" borderId="39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39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0" fontId="9" fillId="0" borderId="53" xfId="0" applyFont="1" applyBorder="1" applyAlignment="1">
      <alignment horizontal="left"/>
    </xf>
    <xf numFmtId="0" fontId="8" fillId="3" borderId="5" xfId="0" applyFont="1" applyFill="1" applyBorder="1" applyAlignment="1">
      <alignment horizontal="center" vertical="center" textRotation="90"/>
    </xf>
    <xf numFmtId="0" fontId="8" fillId="3" borderId="19" xfId="0" applyFont="1" applyFill="1" applyBorder="1" applyAlignment="1">
      <alignment horizontal="center" vertical="center" textRotation="90"/>
    </xf>
    <xf numFmtId="0" fontId="8" fillId="2" borderId="1" xfId="0" applyFont="1" applyFill="1" applyBorder="1" applyAlignment="1">
      <alignment horizontal="center" wrapText="1"/>
    </xf>
    <xf numFmtId="0" fontId="8" fillId="2" borderId="56" xfId="0" applyFont="1" applyFill="1" applyBorder="1" applyAlignment="1">
      <alignment horizontal="center" wrapText="1"/>
    </xf>
    <xf numFmtId="0" fontId="8" fillId="2" borderId="57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9" fillId="2" borderId="42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left" vertical="center"/>
    </xf>
    <xf numFmtId="0" fontId="23" fillId="2" borderId="42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left"/>
    </xf>
    <xf numFmtId="0" fontId="23" fillId="2" borderId="60" xfId="0" applyFont="1" applyFill="1" applyBorder="1" applyAlignment="1">
      <alignment horizontal="center"/>
    </xf>
    <xf numFmtId="0" fontId="23" fillId="2" borderId="50" xfId="0" applyFont="1" applyFill="1" applyBorder="1" applyAlignment="1">
      <alignment horizontal="center"/>
    </xf>
    <xf numFmtId="0" fontId="23" fillId="2" borderId="50" xfId="0" applyFont="1" applyFill="1" applyBorder="1" applyAlignment="1">
      <alignment horizontal="left"/>
    </xf>
    <xf numFmtId="0" fontId="9" fillId="2" borderId="35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center" vertical="center"/>
    </xf>
    <xf numFmtId="0" fontId="9" fillId="2" borderId="36" xfId="0" applyFont="1" applyFill="1" applyBorder="1" applyAlignment="1">
      <alignment horizontal="left" vertical="center"/>
    </xf>
    <xf numFmtId="0" fontId="9" fillId="2" borderId="17" xfId="0" applyFont="1" applyFill="1" applyBorder="1" applyAlignment="1">
      <alignment horizontal="left"/>
    </xf>
    <xf numFmtId="0" fontId="8" fillId="2" borderId="31" xfId="0" applyFont="1" applyFill="1" applyBorder="1" applyAlignment="1">
      <alignment horizontal="center" wrapText="1"/>
    </xf>
    <xf numFmtId="0" fontId="9" fillId="2" borderId="37" xfId="3" applyFont="1" applyFill="1" applyBorder="1" applyAlignment="1">
      <alignment horizontal="center" vertical="center"/>
    </xf>
    <xf numFmtId="0" fontId="9" fillId="2" borderId="41" xfId="3" applyFont="1" applyFill="1" applyBorder="1" applyAlignment="1">
      <alignment horizontal="center" vertical="center"/>
    </xf>
    <xf numFmtId="0" fontId="9" fillId="2" borderId="16" xfId="3" applyFont="1" applyFill="1" applyBorder="1" applyAlignment="1">
      <alignment horizontal="center"/>
    </xf>
    <xf numFmtId="0" fontId="9" fillId="2" borderId="11" xfId="3" applyFont="1" applyFill="1" applyBorder="1" applyAlignment="1">
      <alignment horizontal="center"/>
    </xf>
    <xf numFmtId="0" fontId="9" fillId="2" borderId="39" xfId="3" applyFont="1" applyFill="1" applyBorder="1" applyAlignment="1">
      <alignment horizontal="center"/>
    </xf>
    <xf numFmtId="0" fontId="9" fillId="2" borderId="53" xfId="3" applyFont="1" applyFill="1" applyBorder="1" applyAlignment="1">
      <alignment horizontal="center"/>
    </xf>
    <xf numFmtId="0" fontId="9" fillId="2" borderId="16" xfId="3" applyFont="1" applyFill="1" applyBorder="1" applyAlignment="1">
      <alignment horizontal="center" vertical="center"/>
    </xf>
    <xf numFmtId="0" fontId="9" fillId="2" borderId="53" xfId="3" applyFont="1" applyFill="1" applyBorder="1" applyAlignment="1">
      <alignment horizontal="center" vertical="center"/>
    </xf>
    <xf numFmtId="0" fontId="9" fillId="2" borderId="39" xfId="3" applyFont="1" applyFill="1" applyBorder="1" applyAlignment="1">
      <alignment horizontal="center" vertical="center"/>
    </xf>
    <xf numFmtId="0" fontId="8" fillId="2" borderId="63" xfId="0" applyFont="1" applyFill="1" applyBorder="1" applyAlignment="1">
      <alignment horizontal="center" wrapText="1"/>
    </xf>
    <xf numFmtId="0" fontId="9" fillId="2" borderId="13" xfId="3" applyFont="1" applyFill="1" applyBorder="1" applyAlignment="1">
      <alignment horizontal="center"/>
    </xf>
    <xf numFmtId="0" fontId="9" fillId="2" borderId="41" xfId="3" applyFont="1" applyFill="1" applyBorder="1" applyAlignment="1">
      <alignment horizontal="center"/>
    </xf>
    <xf numFmtId="0" fontId="9" fillId="2" borderId="37" xfId="3" applyFont="1" applyFill="1" applyBorder="1" applyAlignment="1">
      <alignment horizontal="center"/>
    </xf>
    <xf numFmtId="0" fontId="9" fillId="2" borderId="36" xfId="0" applyFont="1" applyFill="1" applyBorder="1" applyAlignment="1">
      <alignment horizontal="left"/>
    </xf>
    <xf numFmtId="0" fontId="9" fillId="2" borderId="45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  <xf numFmtId="0" fontId="26" fillId="2" borderId="17" xfId="0" applyFont="1" applyFill="1" applyBorder="1" applyAlignment="1">
      <alignment horizontal="left"/>
    </xf>
    <xf numFmtId="0" fontId="9" fillId="2" borderId="49" xfId="0" applyFont="1" applyFill="1" applyBorder="1" applyAlignment="1">
      <alignment horizontal="center"/>
    </xf>
    <xf numFmtId="0" fontId="9" fillId="2" borderId="25" xfId="0" applyFont="1" applyFill="1" applyBorder="1" applyAlignment="1">
      <alignment horizontal="center"/>
    </xf>
    <xf numFmtId="0" fontId="9" fillId="2" borderId="51" xfId="0" applyFont="1" applyFill="1" applyBorder="1" applyAlignment="1">
      <alignment horizontal="center"/>
    </xf>
    <xf numFmtId="0" fontId="26" fillId="2" borderId="25" xfId="0" applyFont="1" applyFill="1" applyBorder="1" applyAlignment="1">
      <alignment horizontal="left"/>
    </xf>
    <xf numFmtId="0" fontId="8" fillId="5" borderId="5" xfId="0" applyFont="1" applyFill="1" applyBorder="1" applyAlignment="1">
      <alignment horizontal="center" vertical="center" textRotation="90"/>
    </xf>
    <xf numFmtId="0" fontId="8" fillId="5" borderId="19" xfId="0" applyFont="1" applyFill="1" applyBorder="1" applyAlignment="1">
      <alignment horizontal="center" vertical="center" textRotation="90"/>
    </xf>
    <xf numFmtId="0" fontId="9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38" fillId="2" borderId="53" xfId="0" applyFont="1" applyFill="1" applyBorder="1" applyAlignment="1">
      <alignment horizontal="center" vertical="center"/>
    </xf>
    <xf numFmtId="0" fontId="54" fillId="2" borderId="51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left" vertical="center" shrinkToFit="1"/>
    </xf>
    <xf numFmtId="0" fontId="9" fillId="2" borderId="53" xfId="0" applyFont="1" applyFill="1" applyBorder="1" applyAlignment="1">
      <alignment horizontal="left" vertical="center" shrinkToFit="1"/>
    </xf>
    <xf numFmtId="0" fontId="9" fillId="0" borderId="39" xfId="0" applyFont="1" applyBorder="1" applyAlignment="1">
      <alignment horizontal="center" shrinkToFit="1"/>
    </xf>
    <xf numFmtId="0" fontId="9" fillId="0" borderId="11" xfId="0" applyFont="1" applyBorder="1" applyAlignment="1">
      <alignment horizontal="center" shrinkToFit="1"/>
    </xf>
    <xf numFmtId="0" fontId="9" fillId="0" borderId="53" xfId="0" applyFont="1" applyBorder="1" applyAlignment="1">
      <alignment horizontal="center" shrinkToFit="1"/>
    </xf>
    <xf numFmtId="0" fontId="9" fillId="2" borderId="57" xfId="0" applyFont="1" applyFill="1" applyBorder="1" applyAlignment="1">
      <alignment horizontal="left" vertical="center" shrinkToFit="1"/>
    </xf>
    <xf numFmtId="0" fontId="9" fillId="2" borderId="2" xfId="0" applyFont="1" applyFill="1" applyBorder="1" applyAlignment="1">
      <alignment horizontal="left" vertical="center" shrinkToFit="1"/>
    </xf>
    <xf numFmtId="0" fontId="9" fillId="2" borderId="56" xfId="0" applyFont="1" applyFill="1" applyBorder="1" applyAlignment="1">
      <alignment horizontal="left" vertical="center" shrinkToFit="1"/>
    </xf>
    <xf numFmtId="0" fontId="9" fillId="2" borderId="64" xfId="0" applyFont="1" applyFill="1" applyBorder="1" applyAlignment="1">
      <alignment horizontal="left" vertical="center" shrinkToFit="1"/>
    </xf>
    <xf numFmtId="0" fontId="9" fillId="2" borderId="83" xfId="0" applyFont="1" applyFill="1" applyBorder="1" applyAlignment="1">
      <alignment horizontal="left" vertical="center" shrinkToFit="1"/>
    </xf>
    <xf numFmtId="0" fontId="9" fillId="2" borderId="84" xfId="0" applyFont="1" applyFill="1" applyBorder="1" applyAlignment="1">
      <alignment horizontal="left" vertical="center" shrinkToFit="1"/>
    </xf>
    <xf numFmtId="0" fontId="9" fillId="2" borderId="81" xfId="0" applyFont="1" applyFill="1" applyBorder="1" applyAlignment="1">
      <alignment horizontal="left" vertical="center" shrinkToFit="1"/>
    </xf>
    <xf numFmtId="0" fontId="9" fillId="2" borderId="0" xfId="0" applyFont="1" applyFill="1" applyBorder="1" applyAlignment="1">
      <alignment horizontal="left" vertical="center" shrinkToFit="1"/>
    </xf>
    <xf numFmtId="0" fontId="9" fillId="2" borderId="87" xfId="0" applyFont="1" applyFill="1" applyBorder="1" applyAlignment="1">
      <alignment horizontal="left" vertical="center" shrinkToFit="1"/>
    </xf>
    <xf numFmtId="0" fontId="8" fillId="2" borderId="28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center" shrinkToFit="1"/>
    </xf>
    <xf numFmtId="0" fontId="9" fillId="0" borderId="46" xfId="0" applyFont="1" applyBorder="1" applyAlignment="1">
      <alignment horizontal="center" shrinkToFit="1"/>
    </xf>
    <xf numFmtId="0" fontId="9" fillId="0" borderId="47" xfId="0" applyFont="1" applyBorder="1" applyAlignment="1">
      <alignment horizontal="center" shrinkToFit="1"/>
    </xf>
    <xf numFmtId="0" fontId="9" fillId="2" borderId="39" xfId="0" applyFont="1" applyFill="1" applyBorder="1" applyAlignment="1">
      <alignment horizontal="center" vertical="center" shrinkToFit="1"/>
    </xf>
    <xf numFmtId="0" fontId="9" fillId="2" borderId="11" xfId="0" applyFont="1" applyFill="1" applyBorder="1" applyAlignment="1">
      <alignment horizontal="center" vertical="center" shrinkToFit="1"/>
    </xf>
    <xf numFmtId="0" fontId="9" fillId="2" borderId="53" xfId="0" applyFont="1" applyFill="1" applyBorder="1" applyAlignment="1">
      <alignment horizontal="center" vertical="center" shrinkToFit="1"/>
    </xf>
    <xf numFmtId="0" fontId="9" fillId="2" borderId="37" xfId="0" applyFont="1" applyFill="1" applyBorder="1" applyAlignment="1">
      <alignment horizontal="center" vertical="center" shrinkToFit="1"/>
    </xf>
    <xf numFmtId="0" fontId="9" fillId="2" borderId="4" xfId="0" applyFont="1" applyFill="1" applyBorder="1" applyAlignment="1">
      <alignment horizontal="center" vertical="center" shrinkToFit="1"/>
    </xf>
    <xf numFmtId="0" fontId="9" fillId="2" borderId="41" xfId="0" applyFont="1" applyFill="1" applyBorder="1" applyAlignment="1">
      <alignment horizontal="center" vertical="center" shrinkToFit="1"/>
    </xf>
    <xf numFmtId="0" fontId="21" fillId="2" borderId="16" xfId="0" applyFont="1" applyFill="1" applyBorder="1" applyAlignment="1">
      <alignment horizontal="center"/>
    </xf>
    <xf numFmtId="0" fontId="21" fillId="2" borderId="53" xfId="0" applyFont="1" applyFill="1" applyBorder="1" applyAlignment="1">
      <alignment horizontal="center"/>
    </xf>
    <xf numFmtId="0" fontId="21" fillId="2" borderId="39" xfId="0" applyFont="1" applyFill="1" applyBorder="1" applyAlignment="1">
      <alignment horizontal="center"/>
    </xf>
    <xf numFmtId="0" fontId="22" fillId="2" borderId="39" xfId="0" applyFont="1" applyFill="1" applyBorder="1" applyAlignment="1">
      <alignment horizontal="left" vertical="center"/>
    </xf>
    <xf numFmtId="0" fontId="22" fillId="2" borderId="11" xfId="0" applyFont="1" applyFill="1" applyBorder="1" applyAlignment="1">
      <alignment horizontal="left" vertical="center"/>
    </xf>
    <xf numFmtId="0" fontId="22" fillId="2" borderId="53" xfId="0" applyFont="1" applyFill="1" applyBorder="1" applyAlignment="1">
      <alignment horizontal="left" vertical="center"/>
    </xf>
    <xf numFmtId="0" fontId="9" fillId="2" borderId="13" xfId="3" applyFont="1" applyFill="1" applyBorder="1" applyAlignment="1">
      <alignment horizontal="center" vertical="center"/>
    </xf>
    <xf numFmtId="0" fontId="23" fillId="2" borderId="24" xfId="0" applyFont="1" applyFill="1" applyBorder="1" applyAlignment="1">
      <alignment horizontal="center" vertical="center"/>
    </xf>
    <xf numFmtId="0" fontId="23" fillId="2" borderId="54" xfId="0" applyFont="1" applyFill="1" applyBorder="1" applyAlignment="1">
      <alignment horizontal="center" vertical="center"/>
    </xf>
    <xf numFmtId="0" fontId="29" fillId="7" borderId="65" xfId="0" applyFont="1" applyFill="1" applyBorder="1" applyAlignment="1">
      <alignment horizontal="center" vertical="center"/>
    </xf>
    <xf numFmtId="0" fontId="29" fillId="7" borderId="66" xfId="0" applyFont="1" applyFill="1" applyBorder="1" applyAlignment="1">
      <alignment horizontal="center" vertical="center"/>
    </xf>
    <xf numFmtId="0" fontId="29" fillId="7" borderId="67" xfId="0" applyFont="1" applyFill="1" applyBorder="1" applyAlignment="1">
      <alignment horizontal="center" vertical="center"/>
    </xf>
    <xf numFmtId="0" fontId="29" fillId="7" borderId="70" xfId="0" applyFont="1" applyFill="1" applyBorder="1" applyAlignment="1">
      <alignment horizontal="center" vertical="center" wrapText="1"/>
    </xf>
    <xf numFmtId="0" fontId="29" fillId="7" borderId="72" xfId="0" applyFont="1" applyFill="1" applyBorder="1" applyAlignment="1">
      <alignment horizontal="center" vertical="center"/>
    </xf>
    <xf numFmtId="0" fontId="29" fillId="7" borderId="71" xfId="0" applyFont="1" applyFill="1" applyBorder="1" applyAlignment="1">
      <alignment horizontal="center" vertical="center"/>
    </xf>
    <xf numFmtId="0" fontId="29" fillId="7" borderId="73" xfId="0" applyFont="1" applyFill="1" applyBorder="1" applyAlignment="1">
      <alignment horizontal="center" vertical="center"/>
    </xf>
    <xf numFmtId="0" fontId="52" fillId="0" borderId="85" xfId="0" applyFont="1" applyBorder="1" applyAlignment="1">
      <alignment horizontal="center" vertical="center" wrapText="1"/>
    </xf>
    <xf numFmtId="0" fontId="52" fillId="0" borderId="86" xfId="0" applyFont="1" applyBorder="1" applyAlignment="1">
      <alignment horizontal="center" vertical="center" wrapText="1"/>
    </xf>
    <xf numFmtId="0" fontId="52" fillId="0" borderId="92" xfId="0" applyFont="1" applyBorder="1" applyAlignment="1">
      <alignment horizontal="center" vertical="center" wrapText="1"/>
    </xf>
    <xf numFmtId="0" fontId="51" fillId="14" borderId="89" xfId="0" applyFont="1" applyFill="1" applyBorder="1" applyAlignment="1">
      <alignment horizontal="center" vertical="center" wrapText="1"/>
    </xf>
    <xf numFmtId="0" fontId="51" fillId="14" borderId="90" xfId="0" applyFont="1" applyFill="1" applyBorder="1" applyAlignment="1">
      <alignment horizontal="center" vertical="center" wrapText="1"/>
    </xf>
    <xf numFmtId="0" fontId="51" fillId="14" borderId="91" xfId="0" applyFont="1" applyFill="1" applyBorder="1" applyAlignment="1">
      <alignment horizontal="center" vertical="center" wrapText="1"/>
    </xf>
    <xf numFmtId="0" fontId="0" fillId="10" borderId="80" xfId="0" applyFill="1" applyBorder="1" applyAlignment="1">
      <alignment horizontal="center" vertical="center" wrapText="1"/>
    </xf>
    <xf numFmtId="0" fontId="0" fillId="10" borderId="14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0" borderId="64" xfId="0" applyBorder="1" applyAlignment="1">
      <alignment horizontal="center" vertical="center" wrapText="1"/>
    </xf>
    <xf numFmtId="0" fontId="0" fillId="0" borderId="84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 wrapText="1"/>
    </xf>
    <xf numFmtId="0" fontId="0" fillId="0" borderId="8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1" fillId="9" borderId="64" xfId="0" applyFont="1" applyFill="1" applyBorder="1" applyAlignment="1">
      <alignment horizontal="center" vertical="center" wrapText="1"/>
    </xf>
    <xf numFmtId="0" fontId="41" fillId="9" borderId="84" xfId="0" applyFont="1" applyFill="1" applyBorder="1" applyAlignment="1">
      <alignment horizontal="center" vertical="center" wrapText="1"/>
    </xf>
    <xf numFmtId="0" fontId="41" fillId="9" borderId="38" xfId="0" applyFont="1" applyFill="1" applyBorder="1" applyAlignment="1">
      <alignment horizontal="center" vertical="center" wrapText="1"/>
    </xf>
    <xf numFmtId="0" fontId="41" fillId="9" borderId="47" xfId="0" applyFont="1" applyFill="1" applyBorder="1" applyAlignment="1">
      <alignment horizontal="center" vertical="center" wrapText="1"/>
    </xf>
    <xf numFmtId="0" fontId="43" fillId="9" borderId="80" xfId="0" applyFont="1" applyFill="1" applyBorder="1" applyAlignment="1">
      <alignment horizontal="center" vertical="center" wrapText="1"/>
    </xf>
    <xf numFmtId="0" fontId="43" fillId="9" borderId="14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8" xfId="0" applyFill="1" applyBorder="1" applyAlignment="1">
      <alignment horizontal="center" vertical="center"/>
    </xf>
    <xf numFmtId="0" fontId="40" fillId="0" borderId="80" xfId="0" applyFont="1" applyBorder="1" applyAlignment="1">
      <alignment horizontal="center" vertical="center"/>
    </xf>
    <xf numFmtId="0" fontId="40" fillId="0" borderId="88" xfId="0" applyFont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/>
    </xf>
  </cellXfs>
  <cellStyles count="6">
    <cellStyle name="Normal 2" xfId="3" xr:uid="{7A176460-2A76-4375-B63F-F5E75440E16A}"/>
    <cellStyle name="표준" xfId="0" builtinId="0"/>
    <cellStyle name="표준 2" xfId="5" xr:uid="{C50EC248-2287-4963-89B4-3F11D524B2E3}"/>
    <cellStyle name="표준 2 2" xfId="4" xr:uid="{58DF5A5B-1793-4EA9-B4CE-2F82B4725117}"/>
    <cellStyle name="표준_Book1" xfId="1" xr:uid="{52A9CF43-C892-4302-9EF9-3D81C3327D58}"/>
    <cellStyle name="표준_박상민 원가 계산-WM White Stag 2010' 1007" xfId="2" xr:uid="{ACE1E365-3217-4A4E-BC25-8770CE1FA0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4" Type="http://schemas.openxmlformats.org/officeDocument/2006/relationships/image" Target="../media/image10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.png"/><Relationship Id="rId4" Type="http://schemas.openxmlformats.org/officeDocument/2006/relationships/image" Target="../media/image19.jp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g"/><Relationship Id="rId7" Type="http://schemas.openxmlformats.org/officeDocument/2006/relationships/image" Target="../media/image28.jp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27.jpg"/><Relationship Id="rId5" Type="http://schemas.openxmlformats.org/officeDocument/2006/relationships/image" Target="../media/image26.jpg"/><Relationship Id="rId4" Type="http://schemas.openxmlformats.org/officeDocument/2006/relationships/image" Target="../media/image25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g"/><Relationship Id="rId2" Type="http://schemas.openxmlformats.org/officeDocument/2006/relationships/image" Target="../media/image30.jpg"/><Relationship Id="rId1" Type="http://schemas.openxmlformats.org/officeDocument/2006/relationships/image" Target="../media/image1.png"/><Relationship Id="rId4" Type="http://schemas.openxmlformats.org/officeDocument/2006/relationships/image" Target="../media/image32.jp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g"/><Relationship Id="rId7" Type="http://schemas.openxmlformats.org/officeDocument/2006/relationships/image" Target="../media/image28.jp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27.jpg"/><Relationship Id="rId5" Type="http://schemas.openxmlformats.org/officeDocument/2006/relationships/image" Target="../media/image26.jpg"/><Relationship Id="rId4" Type="http://schemas.openxmlformats.org/officeDocument/2006/relationships/image" Target="../media/image25.jp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29.jpg"/><Relationship Id="rId1" Type="http://schemas.openxmlformats.org/officeDocument/2006/relationships/image" Target="../media/image1.png"/><Relationship Id="rId4" Type="http://schemas.openxmlformats.org/officeDocument/2006/relationships/image" Target="../media/image34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g"/><Relationship Id="rId2" Type="http://schemas.openxmlformats.org/officeDocument/2006/relationships/image" Target="../media/image30.jpg"/><Relationship Id="rId1" Type="http://schemas.openxmlformats.org/officeDocument/2006/relationships/image" Target="../media/image1.png"/><Relationship Id="rId4" Type="http://schemas.openxmlformats.org/officeDocument/2006/relationships/image" Target="../media/image32.jp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g"/><Relationship Id="rId2" Type="http://schemas.openxmlformats.org/officeDocument/2006/relationships/image" Target="../media/image39.jpg"/><Relationship Id="rId1" Type="http://schemas.openxmlformats.org/officeDocument/2006/relationships/image" Target="../media/image1.png"/><Relationship Id="rId5" Type="http://schemas.openxmlformats.org/officeDocument/2006/relationships/image" Target="../media/image42.jpg"/><Relationship Id="rId4" Type="http://schemas.openxmlformats.org/officeDocument/2006/relationships/image" Target="../media/image41.jp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g"/><Relationship Id="rId2" Type="http://schemas.openxmlformats.org/officeDocument/2006/relationships/image" Target="../media/image45.jpg"/><Relationship Id="rId1" Type="http://schemas.openxmlformats.org/officeDocument/2006/relationships/image" Target="../media/image1.png"/><Relationship Id="rId4" Type="http://schemas.openxmlformats.org/officeDocument/2006/relationships/image" Target="../media/image47.jp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jp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g"/><Relationship Id="rId2" Type="http://schemas.openxmlformats.org/officeDocument/2006/relationships/image" Target="../media/image50.jpg"/><Relationship Id="rId1" Type="http://schemas.openxmlformats.org/officeDocument/2006/relationships/image" Target="../media/image1.png"/><Relationship Id="rId5" Type="http://schemas.openxmlformats.org/officeDocument/2006/relationships/image" Target="../media/image53.jpg"/><Relationship Id="rId4" Type="http://schemas.openxmlformats.org/officeDocument/2006/relationships/image" Target="../media/image52.jp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jp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jp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g"/><Relationship Id="rId2" Type="http://schemas.openxmlformats.org/officeDocument/2006/relationships/image" Target="../media/image56.jpg"/><Relationship Id="rId1" Type="http://schemas.openxmlformats.org/officeDocument/2006/relationships/image" Target="../media/image1.png"/><Relationship Id="rId4" Type="http://schemas.openxmlformats.org/officeDocument/2006/relationships/image" Target="../media/image58.jp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jpg"/><Relationship Id="rId2" Type="http://schemas.openxmlformats.org/officeDocument/2006/relationships/image" Target="../media/image60.jpg"/><Relationship Id="rId1" Type="http://schemas.openxmlformats.org/officeDocument/2006/relationships/image" Target="../media/image1.png"/><Relationship Id="rId5" Type="http://schemas.openxmlformats.org/officeDocument/2006/relationships/image" Target="../media/image63.jpg"/><Relationship Id="rId4" Type="http://schemas.openxmlformats.org/officeDocument/2006/relationships/image" Target="../media/image62.jp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jp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jp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jpg"/><Relationship Id="rId2" Type="http://schemas.openxmlformats.org/officeDocument/2006/relationships/image" Target="../media/image66.jpg"/><Relationship Id="rId1" Type="http://schemas.openxmlformats.org/officeDocument/2006/relationships/image" Target="../media/image1.png"/><Relationship Id="rId4" Type="http://schemas.openxmlformats.org/officeDocument/2006/relationships/image" Target="../media/image68.jp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jpg"/><Relationship Id="rId2" Type="http://schemas.openxmlformats.org/officeDocument/2006/relationships/image" Target="../media/image60.jpg"/><Relationship Id="rId1" Type="http://schemas.openxmlformats.org/officeDocument/2006/relationships/image" Target="../media/image1.png"/><Relationship Id="rId5" Type="http://schemas.openxmlformats.org/officeDocument/2006/relationships/image" Target="../media/image63.jpg"/><Relationship Id="rId4" Type="http://schemas.openxmlformats.org/officeDocument/2006/relationships/image" Target="../media/image62.jp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jp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jp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jpg"/><Relationship Id="rId2" Type="http://schemas.openxmlformats.org/officeDocument/2006/relationships/image" Target="../media/image66.jpg"/><Relationship Id="rId1" Type="http://schemas.openxmlformats.org/officeDocument/2006/relationships/image" Target="../media/image1.png"/><Relationship Id="rId4" Type="http://schemas.openxmlformats.org/officeDocument/2006/relationships/image" Target="../media/image67.jp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jp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jpg"/><Relationship Id="rId2" Type="http://schemas.openxmlformats.org/officeDocument/2006/relationships/image" Target="../media/image70.jpg"/><Relationship Id="rId1" Type="http://schemas.openxmlformats.org/officeDocument/2006/relationships/image" Target="../media/image1.png"/><Relationship Id="rId5" Type="http://schemas.openxmlformats.org/officeDocument/2006/relationships/image" Target="../media/image73.jpg"/><Relationship Id="rId4" Type="http://schemas.openxmlformats.org/officeDocument/2006/relationships/image" Target="../media/image72.jp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jp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g"/><Relationship Id="rId2" Type="http://schemas.openxmlformats.org/officeDocument/2006/relationships/image" Target="../media/image77.jp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jp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g"/><Relationship Id="rId2" Type="http://schemas.openxmlformats.org/officeDocument/2006/relationships/image" Target="../media/image77.jp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jp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jp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jpg"/><Relationship Id="rId2" Type="http://schemas.openxmlformats.org/officeDocument/2006/relationships/image" Target="../media/image82.jpg"/><Relationship Id="rId1" Type="http://schemas.openxmlformats.org/officeDocument/2006/relationships/image" Target="../media/image1.png"/><Relationship Id="rId4" Type="http://schemas.openxmlformats.org/officeDocument/2006/relationships/image" Target="../media/image84.jp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jp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jp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jp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jpg"/><Relationship Id="rId2" Type="http://schemas.openxmlformats.org/officeDocument/2006/relationships/image" Target="../media/image82.jpg"/><Relationship Id="rId1" Type="http://schemas.openxmlformats.org/officeDocument/2006/relationships/image" Target="../media/image1.png"/><Relationship Id="rId4" Type="http://schemas.openxmlformats.org/officeDocument/2006/relationships/image" Target="../media/image84.jp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jp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jp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jp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jp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jp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jpg"/><Relationship Id="rId2" Type="http://schemas.openxmlformats.org/officeDocument/2006/relationships/image" Target="../media/image91.jp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jp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jp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jp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jpg"/><Relationship Id="rId2" Type="http://schemas.openxmlformats.org/officeDocument/2006/relationships/image" Target="../media/image91.jp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jp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jp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1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47626</xdr:rowOff>
    </xdr:from>
    <xdr:to>
      <xdr:col>60</xdr:col>
      <xdr:colOff>207721</xdr:colOff>
      <xdr:row>44</xdr:row>
      <xdr:rowOff>55489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4E4224-5CAC-411E-BE53-D076D8EE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29445" y="4006851"/>
          <a:ext cx="11753186" cy="3786749"/>
        </a:xfrm>
        <a:prstGeom prst="rect">
          <a:avLst/>
        </a:prstGeom>
      </xdr:spPr>
    </xdr:pic>
    <xdr:clientData/>
  </xdr:twoCellAnchor>
  <xdr:twoCellAnchor editAs="oneCell">
    <xdr:from>
      <xdr:col>33</xdr:col>
      <xdr:colOff>136071</xdr:colOff>
      <xdr:row>0</xdr:row>
      <xdr:rowOff>333376</xdr:rowOff>
    </xdr:from>
    <xdr:to>
      <xdr:col>36</xdr:col>
      <xdr:colOff>516868</xdr:colOff>
      <xdr:row>7</xdr:row>
      <xdr:rowOff>150019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74D7E82-EA20-40D5-B6D8-8FAB091DBA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740"/>
        <a:stretch/>
      </xdr:blipFill>
      <xdr:spPr bwMode="auto">
        <a:xfrm>
          <a:off x="19063607" y="333376"/>
          <a:ext cx="2147548" cy="1313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47626</xdr:rowOff>
    </xdr:from>
    <xdr:to>
      <xdr:col>60</xdr:col>
      <xdr:colOff>215341</xdr:colOff>
      <xdr:row>44</xdr:row>
      <xdr:rowOff>63109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DFC1A0-77DE-4782-AB73-D8A4872C6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19551"/>
          <a:ext cx="11238836" cy="3783573"/>
        </a:xfrm>
        <a:prstGeom prst="rect">
          <a:avLst/>
        </a:prstGeom>
      </xdr:spPr>
    </xdr:pic>
    <xdr:clientData/>
  </xdr:twoCellAnchor>
  <xdr:twoCellAnchor editAs="oneCell">
    <xdr:from>
      <xdr:col>30</xdr:col>
      <xdr:colOff>78441</xdr:colOff>
      <xdr:row>1</xdr:row>
      <xdr:rowOff>0</xdr:rowOff>
    </xdr:from>
    <xdr:to>
      <xdr:col>32</xdr:col>
      <xdr:colOff>65730</xdr:colOff>
      <xdr:row>7</xdr:row>
      <xdr:rowOff>102276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C8A2B7E-27D6-4CBE-99F4-86182CE2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9823" y="347382"/>
          <a:ext cx="1152701" cy="1222865"/>
        </a:xfrm>
        <a:prstGeom prst="rect">
          <a:avLst/>
        </a:prstGeom>
      </xdr:spPr>
    </xdr:pic>
    <xdr:clientData/>
  </xdr:twoCellAnchor>
  <xdr:twoCellAnchor editAs="oneCell">
    <xdr:from>
      <xdr:col>31</xdr:col>
      <xdr:colOff>530199</xdr:colOff>
      <xdr:row>1</xdr:row>
      <xdr:rowOff>13930</xdr:rowOff>
    </xdr:from>
    <xdr:to>
      <xdr:col>33</xdr:col>
      <xdr:colOff>507465</xdr:colOff>
      <xdr:row>7</xdr:row>
      <xdr:rowOff>116207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B7653D2-79AE-42DE-BE92-5BA63DCD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287" y="361312"/>
          <a:ext cx="1142678" cy="12228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47626</xdr:rowOff>
    </xdr:from>
    <xdr:to>
      <xdr:col>60</xdr:col>
      <xdr:colOff>215341</xdr:colOff>
      <xdr:row>44</xdr:row>
      <xdr:rowOff>63109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A0399B-2474-40A8-809A-A34064A9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19551"/>
          <a:ext cx="11238836" cy="3783573"/>
        </a:xfrm>
        <a:prstGeom prst="rect">
          <a:avLst/>
        </a:prstGeom>
      </xdr:spPr>
    </xdr:pic>
    <xdr:clientData/>
  </xdr:twoCellAnchor>
  <xdr:twoCellAnchor editAs="oneCell">
    <xdr:from>
      <xdr:col>34</xdr:col>
      <xdr:colOff>145676</xdr:colOff>
      <xdr:row>0</xdr:row>
      <xdr:rowOff>333376</xdr:rowOff>
    </xdr:from>
    <xdr:to>
      <xdr:col>36</xdr:col>
      <xdr:colOff>201706</xdr:colOff>
      <xdr:row>7</xdr:row>
      <xdr:rowOff>150019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71121-7DF5-4584-BE1C-091094FB72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880"/>
        <a:stretch/>
      </xdr:blipFill>
      <xdr:spPr bwMode="auto">
        <a:xfrm>
          <a:off x="19587882" y="333376"/>
          <a:ext cx="1221442" cy="1284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47626</xdr:rowOff>
    </xdr:from>
    <xdr:to>
      <xdr:col>60</xdr:col>
      <xdr:colOff>215341</xdr:colOff>
      <xdr:row>44</xdr:row>
      <xdr:rowOff>63109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335B99-4D9E-4E10-AE6B-5BBD7C16B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19551"/>
          <a:ext cx="11238836" cy="3783573"/>
        </a:xfrm>
        <a:prstGeom prst="rect">
          <a:avLst/>
        </a:prstGeom>
      </xdr:spPr>
    </xdr:pic>
    <xdr:clientData/>
  </xdr:twoCellAnchor>
  <xdr:twoCellAnchor editAs="oneCell">
    <xdr:from>
      <xdr:col>33</xdr:col>
      <xdr:colOff>40821</xdr:colOff>
      <xdr:row>1</xdr:row>
      <xdr:rowOff>0</xdr:rowOff>
    </xdr:from>
    <xdr:to>
      <xdr:col>37</xdr:col>
      <xdr:colOff>256903</xdr:colOff>
      <xdr:row>7</xdr:row>
      <xdr:rowOff>131649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062BB2E-A392-4B81-B79E-E69D91F98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8357" y="340179"/>
          <a:ext cx="2562225" cy="1297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CB36C2-FA03-4C4B-ACC9-9D60F0D0C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98816" y="4102555"/>
          <a:ext cx="11229311" cy="3831198"/>
        </a:xfrm>
        <a:prstGeom prst="rect">
          <a:avLst/>
        </a:prstGeom>
      </xdr:spPr>
    </xdr:pic>
    <xdr:clientData/>
  </xdr:twoCellAnchor>
  <xdr:twoCellAnchor editAs="oneCell">
    <xdr:from>
      <xdr:col>31</xdr:col>
      <xdr:colOff>21610</xdr:colOff>
      <xdr:row>0</xdr:row>
      <xdr:rowOff>326572</xdr:rowOff>
    </xdr:from>
    <xdr:to>
      <xdr:col>35</xdr:col>
      <xdr:colOff>88148</xdr:colOff>
      <xdr:row>7</xdr:row>
      <xdr:rowOff>136071</xdr:rowOff>
    </xdr:to>
    <xdr:pic>
      <xdr:nvPicPr>
        <xdr:cNvPr id="17" name="Picture 19">
          <a:extLst>
            <a:ext uri="{FF2B5EF4-FFF2-40B4-BE49-F238E27FC236}">
              <a16:creationId xmlns:a16="http://schemas.microsoft.com/office/drawing/2014/main" id="{25323A8B-54A0-4047-81F0-F472E862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5698" y="326572"/>
          <a:ext cx="2397362" cy="1277470"/>
        </a:xfrm>
        <a:prstGeom prst="rect">
          <a:avLst/>
        </a:prstGeom>
      </xdr:spPr>
    </xdr:pic>
    <xdr:clientData/>
  </xdr:twoCellAnchor>
  <xdr:twoCellAnchor editAs="oneCell">
    <xdr:from>
      <xdr:col>35</xdr:col>
      <xdr:colOff>179295</xdr:colOff>
      <xdr:row>1</xdr:row>
      <xdr:rowOff>11206</xdr:rowOff>
    </xdr:from>
    <xdr:to>
      <xdr:col>37</xdr:col>
      <xdr:colOff>273105</xdr:colOff>
      <xdr:row>7</xdr:row>
      <xdr:rowOff>50426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088403-2200-4B9E-943E-591CC809E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63"/>
        <a:stretch/>
      </xdr:blipFill>
      <xdr:spPr>
        <a:xfrm>
          <a:off x="20204207" y="358588"/>
          <a:ext cx="1259222" cy="1159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4FA5567-AEDB-4B2A-AD63-F33E8199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30</xdr:col>
      <xdr:colOff>312963</xdr:colOff>
      <xdr:row>0</xdr:row>
      <xdr:rowOff>326572</xdr:rowOff>
    </xdr:from>
    <xdr:to>
      <xdr:col>34</xdr:col>
      <xdr:colOff>379501</xdr:colOff>
      <xdr:row>7</xdr:row>
      <xdr:rowOff>136071</xdr:rowOff>
    </xdr:to>
    <xdr:pic>
      <xdr:nvPicPr>
        <xdr:cNvPr id="16" name="Picture 19">
          <a:extLst>
            <a:ext uri="{FF2B5EF4-FFF2-40B4-BE49-F238E27FC236}">
              <a16:creationId xmlns:a16="http://schemas.microsoft.com/office/drawing/2014/main" id="{BD3CF8CD-A2FE-4BCE-AB1D-55DAFD1F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24345" y="326572"/>
          <a:ext cx="2397362" cy="127747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1</xdr:row>
      <xdr:rowOff>0</xdr:rowOff>
    </xdr:from>
    <xdr:to>
      <xdr:col>36</xdr:col>
      <xdr:colOff>371874</xdr:colOff>
      <xdr:row>7</xdr:row>
      <xdr:rowOff>136244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396CA19-E7C1-4AA3-92ED-6A2207F49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3206" y="347382"/>
          <a:ext cx="1156286" cy="1256833"/>
        </a:xfrm>
        <a:prstGeom prst="rect">
          <a:avLst/>
        </a:prstGeom>
      </xdr:spPr>
    </xdr:pic>
    <xdr:clientData/>
  </xdr:twoCellAnchor>
  <xdr:twoCellAnchor editAs="oneCell">
    <xdr:from>
      <xdr:col>36</xdr:col>
      <xdr:colOff>326893</xdr:colOff>
      <xdr:row>1</xdr:row>
      <xdr:rowOff>18731</xdr:rowOff>
    </xdr:from>
    <xdr:to>
      <xdr:col>38</xdr:col>
      <xdr:colOff>317768</xdr:colOff>
      <xdr:row>7</xdr:row>
      <xdr:rowOff>154975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752A4C-8709-4EA8-903C-02BE61EB7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4511" y="366113"/>
          <a:ext cx="1156286" cy="12568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D2E5ED4-FD8C-4873-BA43-023CB458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30</xdr:col>
      <xdr:colOff>368993</xdr:colOff>
      <xdr:row>0</xdr:row>
      <xdr:rowOff>326572</xdr:rowOff>
    </xdr:from>
    <xdr:to>
      <xdr:col>34</xdr:col>
      <xdr:colOff>435531</xdr:colOff>
      <xdr:row>7</xdr:row>
      <xdr:rowOff>132261</xdr:rowOff>
    </xdr:to>
    <xdr:pic>
      <xdr:nvPicPr>
        <xdr:cNvPr id="16" name="Picture 19">
          <a:extLst>
            <a:ext uri="{FF2B5EF4-FFF2-40B4-BE49-F238E27FC236}">
              <a16:creationId xmlns:a16="http://schemas.microsoft.com/office/drawing/2014/main" id="{A46A0689-54E8-4ACE-A11A-3F704232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80375" y="326572"/>
          <a:ext cx="2397362" cy="1273660"/>
        </a:xfrm>
        <a:prstGeom prst="rect">
          <a:avLst/>
        </a:prstGeom>
      </xdr:spPr>
    </xdr:pic>
    <xdr:clientData/>
  </xdr:twoCellAnchor>
  <xdr:twoCellAnchor editAs="oneCell">
    <xdr:from>
      <xdr:col>34</xdr:col>
      <xdr:colOff>504264</xdr:colOff>
      <xdr:row>1</xdr:row>
      <xdr:rowOff>10719</xdr:rowOff>
    </xdr:from>
    <xdr:to>
      <xdr:col>36</xdr:col>
      <xdr:colOff>504264</xdr:colOff>
      <xdr:row>7</xdr:row>
      <xdr:rowOff>156882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EFBCFA5-6D8B-4C37-AA57-8763B99C2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0" y="358101"/>
          <a:ext cx="1165412" cy="12667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DCE1359-5430-4E83-AEBF-FDC7E113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37061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78440</xdr:colOff>
      <xdr:row>1</xdr:row>
      <xdr:rowOff>11206</xdr:rowOff>
    </xdr:from>
    <xdr:to>
      <xdr:col>35</xdr:col>
      <xdr:colOff>275822</xdr:colOff>
      <xdr:row>7</xdr:row>
      <xdr:rowOff>134907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777988-91A3-4DD0-B2ED-B2B244CE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7940" y="358588"/>
          <a:ext cx="1362794" cy="1244290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250854</xdr:colOff>
      <xdr:row>1</xdr:row>
      <xdr:rowOff>26735</xdr:rowOff>
    </xdr:from>
    <xdr:to>
      <xdr:col>37</xdr:col>
      <xdr:colOff>448236</xdr:colOff>
      <xdr:row>7</xdr:row>
      <xdr:rowOff>12182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AAB01DC-8D86-4481-B8D0-0919595DC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5766" y="374117"/>
          <a:ext cx="1362794" cy="110603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5B6561-3676-4F4D-883F-F9089A7D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508587</xdr:colOff>
      <xdr:row>1</xdr:row>
      <xdr:rowOff>49146</xdr:rowOff>
    </xdr:from>
    <xdr:to>
      <xdr:col>36</xdr:col>
      <xdr:colOff>44822</xdr:colOff>
      <xdr:row>7</xdr:row>
      <xdr:rowOff>112058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7552FD7-7338-4593-8CDD-713F005B0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894"/>
        <a:stretch/>
      </xdr:blipFill>
      <xdr:spPr>
        <a:xfrm>
          <a:off x="19368087" y="396528"/>
          <a:ext cx="1284353" cy="11835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C3F160E-D3E7-45D9-B55F-2444CC67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112060</xdr:colOff>
      <xdr:row>0</xdr:row>
      <xdr:rowOff>336175</xdr:rowOff>
    </xdr:from>
    <xdr:to>
      <xdr:col>36</xdr:col>
      <xdr:colOff>145677</xdr:colOff>
      <xdr:row>7</xdr:row>
      <xdr:rowOff>151375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1BF35C-8368-4E0D-8394-FD4D4CB9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4266" y="336175"/>
          <a:ext cx="1199029" cy="12831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395A1F-D811-4D17-8912-E125E00A6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93971</xdr:colOff>
      <xdr:row>1</xdr:row>
      <xdr:rowOff>4324</xdr:rowOff>
    </xdr:from>
    <xdr:to>
      <xdr:col>36</xdr:col>
      <xdr:colOff>291351</xdr:colOff>
      <xdr:row>7</xdr:row>
      <xdr:rowOff>142703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3B0B519-6BB7-40FA-B777-48C6C61A89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676"/>
        <a:stretch/>
      </xdr:blipFill>
      <xdr:spPr>
        <a:xfrm>
          <a:off x="19536177" y="351706"/>
          <a:ext cx="1362792" cy="12589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D966A0-A880-4A16-9EBA-35D25FCA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134471</xdr:colOff>
      <xdr:row>0</xdr:row>
      <xdr:rowOff>324970</xdr:rowOff>
    </xdr:from>
    <xdr:to>
      <xdr:col>36</xdr:col>
      <xdr:colOff>168088</xdr:colOff>
      <xdr:row>7</xdr:row>
      <xdr:rowOff>140170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469D0F-8159-48E2-8CAF-7CF69DAF6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6677" y="324970"/>
          <a:ext cx="1199029" cy="12831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93CFD3D-D272-43E9-8BB7-8AA752FD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44822</xdr:colOff>
      <xdr:row>0</xdr:row>
      <xdr:rowOff>324970</xdr:rowOff>
    </xdr:from>
    <xdr:to>
      <xdr:col>36</xdr:col>
      <xdr:colOff>358587</xdr:colOff>
      <xdr:row>7</xdr:row>
      <xdr:rowOff>134470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1DB19C-711B-44F7-A518-38AF2C28F0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236"/>
        <a:stretch/>
      </xdr:blipFill>
      <xdr:spPr>
        <a:xfrm>
          <a:off x="19487028" y="324970"/>
          <a:ext cx="1479177" cy="12774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138FB3-4EF1-4299-9273-24966C1D5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36</xdr:col>
      <xdr:colOff>168086</xdr:colOff>
      <xdr:row>1</xdr:row>
      <xdr:rowOff>22412</xdr:rowOff>
    </xdr:from>
    <xdr:to>
      <xdr:col>38</xdr:col>
      <xdr:colOff>44822</xdr:colOff>
      <xdr:row>7</xdr:row>
      <xdr:rowOff>89647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1DFBE35-C6A9-4E3D-BF32-55472FD33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92"/>
        <a:stretch/>
      </xdr:blipFill>
      <xdr:spPr>
        <a:xfrm>
          <a:off x="20775704" y="369794"/>
          <a:ext cx="1042147" cy="1187824"/>
        </a:xfrm>
        <a:prstGeom prst="rect">
          <a:avLst/>
        </a:prstGeom>
      </xdr:spPr>
    </xdr:pic>
    <xdr:clientData/>
  </xdr:twoCellAnchor>
  <xdr:twoCellAnchor editAs="oneCell">
    <xdr:from>
      <xdr:col>34</xdr:col>
      <xdr:colOff>374116</xdr:colOff>
      <xdr:row>1</xdr:row>
      <xdr:rowOff>26736</xdr:rowOff>
    </xdr:from>
    <xdr:to>
      <xdr:col>36</xdr:col>
      <xdr:colOff>250851</xdr:colOff>
      <xdr:row>7</xdr:row>
      <xdr:rowOff>89647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F96EE87-9609-41B1-8B26-6359F7771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30"/>
        <a:stretch/>
      </xdr:blipFill>
      <xdr:spPr>
        <a:xfrm>
          <a:off x="19816322" y="374118"/>
          <a:ext cx="1042147" cy="1183500"/>
        </a:xfrm>
        <a:prstGeom prst="rect">
          <a:avLst/>
        </a:prstGeom>
      </xdr:spPr>
    </xdr:pic>
    <xdr:clientData/>
  </xdr:twoCellAnchor>
  <xdr:twoCellAnchor editAs="oneCell">
    <xdr:from>
      <xdr:col>32</xdr:col>
      <xdr:colOff>479293</xdr:colOff>
      <xdr:row>0</xdr:row>
      <xdr:rowOff>344823</xdr:rowOff>
    </xdr:from>
    <xdr:to>
      <xdr:col>34</xdr:col>
      <xdr:colOff>356028</xdr:colOff>
      <xdr:row>7</xdr:row>
      <xdr:rowOff>159494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F57DFBC-824D-4A18-8E91-2CEDAA9F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6087" y="344823"/>
          <a:ext cx="1042147" cy="1282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3908B2-73FF-4C47-A707-91D5F2BA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112057</xdr:colOff>
      <xdr:row>1</xdr:row>
      <xdr:rowOff>44824</xdr:rowOff>
    </xdr:from>
    <xdr:to>
      <xdr:col>36</xdr:col>
      <xdr:colOff>268940</xdr:colOff>
      <xdr:row>7</xdr:row>
      <xdr:rowOff>78441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F5DB9F-794E-49C7-91CF-C4A310AEA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5"/>
        <a:stretch/>
      </xdr:blipFill>
      <xdr:spPr>
        <a:xfrm>
          <a:off x="19554263" y="392206"/>
          <a:ext cx="1322295" cy="115420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1F5290C-389F-4467-9D09-1F2623E7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179293</xdr:colOff>
      <xdr:row>1</xdr:row>
      <xdr:rowOff>33618</xdr:rowOff>
    </xdr:from>
    <xdr:to>
      <xdr:col>35</xdr:col>
      <xdr:colOff>123264</xdr:colOff>
      <xdr:row>7</xdr:row>
      <xdr:rowOff>100853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54DB57F-04F3-4A86-81AF-BCF6C3C20B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038793" y="381000"/>
          <a:ext cx="1109383" cy="1187824"/>
        </a:xfrm>
        <a:prstGeom prst="rect">
          <a:avLst/>
        </a:prstGeom>
      </xdr:spPr>
    </xdr:pic>
    <xdr:clientData/>
  </xdr:twoCellAnchor>
  <xdr:twoCellAnchor editAs="oneCell">
    <xdr:from>
      <xdr:col>35</xdr:col>
      <xdr:colOff>156882</xdr:colOff>
      <xdr:row>1</xdr:row>
      <xdr:rowOff>15530</xdr:rowOff>
    </xdr:from>
    <xdr:to>
      <xdr:col>37</xdr:col>
      <xdr:colOff>179293</xdr:colOff>
      <xdr:row>7</xdr:row>
      <xdr:rowOff>112058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7D2DC1B-797C-4BCA-92F6-C214E5E05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-1"/>
        <a:stretch/>
      </xdr:blipFill>
      <xdr:spPr>
        <a:xfrm>
          <a:off x="20181794" y="362912"/>
          <a:ext cx="1187823" cy="12171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0D7FC7-89F7-46DB-93EE-01E43922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>
    <xdr:from>
      <xdr:col>31</xdr:col>
      <xdr:colOff>347379</xdr:colOff>
      <xdr:row>1</xdr:row>
      <xdr:rowOff>13606</xdr:rowOff>
    </xdr:from>
    <xdr:to>
      <xdr:col>33</xdr:col>
      <xdr:colOff>413406</xdr:colOff>
      <xdr:row>7</xdr:row>
      <xdr:rowOff>108857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ACBB33C-83F6-4875-8003-C9FF38755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41467" y="360988"/>
          <a:ext cx="1231439" cy="1215840"/>
        </a:xfrm>
        <a:prstGeom prst="rect">
          <a:avLst/>
        </a:prstGeom>
      </xdr:spPr>
    </xdr:pic>
    <xdr:clientData fPrintsWithSheet="0"/>
  </xdr:twoCellAnchor>
  <xdr:twoCellAnchor editAs="oneCell">
    <xdr:from>
      <xdr:col>33</xdr:col>
      <xdr:colOff>347382</xdr:colOff>
      <xdr:row>0</xdr:row>
      <xdr:rowOff>345618</xdr:rowOff>
    </xdr:from>
    <xdr:to>
      <xdr:col>34</xdr:col>
      <xdr:colOff>437029</xdr:colOff>
      <xdr:row>7</xdr:row>
      <xdr:rowOff>104467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BDD922-FEF3-4189-9832-0C3142AC5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58"/>
        <a:stretch/>
      </xdr:blipFill>
      <xdr:spPr>
        <a:xfrm>
          <a:off x="19206882" y="345618"/>
          <a:ext cx="672353" cy="1226820"/>
        </a:xfrm>
        <a:prstGeom prst="rect">
          <a:avLst/>
        </a:prstGeom>
      </xdr:spPr>
    </xdr:pic>
    <xdr:clientData/>
  </xdr:twoCellAnchor>
  <xdr:twoCellAnchor editAs="oneCell">
    <xdr:from>
      <xdr:col>35</xdr:col>
      <xdr:colOff>324970</xdr:colOff>
      <xdr:row>0</xdr:row>
      <xdr:rowOff>343059</xdr:rowOff>
    </xdr:from>
    <xdr:to>
      <xdr:col>36</xdr:col>
      <xdr:colOff>235323</xdr:colOff>
      <xdr:row>7</xdr:row>
      <xdr:rowOff>101908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5FF0E5C-3BBC-47C1-A4EA-482455E3EB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34" r="26148"/>
        <a:stretch/>
      </xdr:blipFill>
      <xdr:spPr>
        <a:xfrm>
          <a:off x="20349882" y="343059"/>
          <a:ext cx="493059" cy="1226820"/>
        </a:xfrm>
        <a:prstGeom prst="rect">
          <a:avLst/>
        </a:prstGeom>
      </xdr:spPr>
    </xdr:pic>
    <xdr:clientData/>
  </xdr:twoCellAnchor>
  <xdr:twoCellAnchor editAs="oneCell">
    <xdr:from>
      <xdr:col>37</xdr:col>
      <xdr:colOff>145676</xdr:colOff>
      <xdr:row>0</xdr:row>
      <xdr:rowOff>302559</xdr:rowOff>
    </xdr:from>
    <xdr:to>
      <xdr:col>38</xdr:col>
      <xdr:colOff>189128</xdr:colOff>
      <xdr:row>7</xdr:row>
      <xdr:rowOff>61408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BAAD28D-5768-4954-80EC-B70C08704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88"/>
        <a:stretch/>
      </xdr:blipFill>
      <xdr:spPr>
        <a:xfrm>
          <a:off x="21336000" y="302559"/>
          <a:ext cx="626157" cy="1226820"/>
        </a:xfrm>
        <a:prstGeom prst="rect">
          <a:avLst/>
        </a:prstGeom>
      </xdr:spPr>
    </xdr:pic>
    <xdr:clientData/>
  </xdr:twoCellAnchor>
  <xdr:twoCellAnchor editAs="oneCell">
    <xdr:from>
      <xdr:col>36</xdr:col>
      <xdr:colOff>235323</xdr:colOff>
      <xdr:row>1</xdr:row>
      <xdr:rowOff>9442</xdr:rowOff>
    </xdr:from>
    <xdr:to>
      <xdr:col>37</xdr:col>
      <xdr:colOff>134470</xdr:colOff>
      <xdr:row>7</xdr:row>
      <xdr:rowOff>115673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9728EA8-6309-4E97-AF88-3818ED2227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68" r="22229"/>
        <a:stretch/>
      </xdr:blipFill>
      <xdr:spPr>
        <a:xfrm>
          <a:off x="20842941" y="356824"/>
          <a:ext cx="481853" cy="1226820"/>
        </a:xfrm>
        <a:prstGeom prst="rect">
          <a:avLst/>
        </a:prstGeom>
      </xdr:spPr>
    </xdr:pic>
    <xdr:clientData/>
  </xdr:twoCellAnchor>
  <xdr:twoCellAnchor editAs="oneCell">
    <xdr:from>
      <xdr:col>34</xdr:col>
      <xdr:colOff>403412</xdr:colOff>
      <xdr:row>1</xdr:row>
      <xdr:rowOff>13766</xdr:rowOff>
    </xdr:from>
    <xdr:to>
      <xdr:col>35</xdr:col>
      <xdr:colOff>347383</xdr:colOff>
      <xdr:row>7</xdr:row>
      <xdr:rowOff>119997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EC1EC2D-FB9D-4254-814A-079623E50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1" r="21360"/>
        <a:stretch/>
      </xdr:blipFill>
      <xdr:spPr>
        <a:xfrm>
          <a:off x="19845618" y="361148"/>
          <a:ext cx="526677" cy="122682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7128E1-090F-4584-9B27-D1F02037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257735</xdr:colOff>
      <xdr:row>0</xdr:row>
      <xdr:rowOff>324971</xdr:rowOff>
    </xdr:from>
    <xdr:to>
      <xdr:col>36</xdr:col>
      <xdr:colOff>56029</xdr:colOff>
      <xdr:row>7</xdr:row>
      <xdr:rowOff>148924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9D8D023-DD9A-44CA-9B94-A1655B00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9941" y="324971"/>
          <a:ext cx="963706" cy="12919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9BEEBA-5A9C-4AB0-9388-57216277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228452</xdr:colOff>
      <xdr:row>1</xdr:row>
      <xdr:rowOff>31404</xdr:rowOff>
    </xdr:from>
    <xdr:to>
      <xdr:col>34</xdr:col>
      <xdr:colOff>438895</xdr:colOff>
      <xdr:row>7</xdr:row>
      <xdr:rowOff>161550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5C33AEE-E67F-42FA-AE55-62A1BB7AA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27" r="16880" b="10130"/>
        <a:stretch/>
      </xdr:blipFill>
      <xdr:spPr>
        <a:xfrm>
          <a:off x="19087952" y="378786"/>
          <a:ext cx="793149" cy="1250735"/>
        </a:xfrm>
        <a:prstGeom prst="rect">
          <a:avLst/>
        </a:prstGeom>
      </xdr:spPr>
    </xdr:pic>
    <xdr:clientData/>
  </xdr:twoCellAnchor>
  <xdr:twoCellAnchor editAs="oneCell">
    <xdr:from>
      <xdr:col>34</xdr:col>
      <xdr:colOff>410862</xdr:colOff>
      <xdr:row>0</xdr:row>
      <xdr:rowOff>339115</xdr:rowOff>
    </xdr:from>
    <xdr:to>
      <xdr:col>35</xdr:col>
      <xdr:colOff>560296</xdr:colOff>
      <xdr:row>7</xdr:row>
      <xdr:rowOff>128126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F30AC4E-D547-43BA-B3F8-72BD457C7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80" r="14093" b="17744"/>
        <a:stretch/>
      </xdr:blipFill>
      <xdr:spPr>
        <a:xfrm>
          <a:off x="19853068" y="339115"/>
          <a:ext cx="732140" cy="1256982"/>
        </a:xfrm>
        <a:prstGeom prst="rect">
          <a:avLst/>
        </a:prstGeom>
      </xdr:spPr>
    </xdr:pic>
    <xdr:clientData/>
  </xdr:twoCellAnchor>
  <xdr:twoCellAnchor editAs="oneCell">
    <xdr:from>
      <xdr:col>35</xdr:col>
      <xdr:colOff>534128</xdr:colOff>
      <xdr:row>1</xdr:row>
      <xdr:rowOff>33617</xdr:rowOff>
    </xdr:from>
    <xdr:to>
      <xdr:col>37</xdr:col>
      <xdr:colOff>100854</xdr:colOff>
      <xdr:row>7</xdr:row>
      <xdr:rowOff>115243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E615FFA-E1EF-47A4-B465-C2C78354A0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72" r="17702" b="6524"/>
        <a:stretch/>
      </xdr:blipFill>
      <xdr:spPr>
        <a:xfrm>
          <a:off x="20559040" y="380999"/>
          <a:ext cx="732138" cy="12022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F07342-F8DE-494A-A975-A17D6F25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>
    <xdr:from>
      <xdr:col>31</xdr:col>
      <xdr:colOff>549086</xdr:colOff>
      <xdr:row>1</xdr:row>
      <xdr:rowOff>16006</xdr:rowOff>
    </xdr:from>
    <xdr:to>
      <xdr:col>34</xdr:col>
      <xdr:colOff>32407</xdr:colOff>
      <xdr:row>7</xdr:row>
      <xdr:rowOff>111257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2CE7A-766D-4DBA-95EF-5DDBC775D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43174" y="363388"/>
          <a:ext cx="1231439" cy="1215840"/>
        </a:xfrm>
        <a:prstGeom prst="rect">
          <a:avLst/>
        </a:prstGeom>
      </xdr:spPr>
    </xdr:pic>
    <xdr:clientData fPrintsWithSheet="0"/>
  </xdr:twoCellAnchor>
  <xdr:twoCellAnchor editAs="oneCell">
    <xdr:from>
      <xdr:col>33</xdr:col>
      <xdr:colOff>549089</xdr:colOff>
      <xdr:row>1</xdr:row>
      <xdr:rowOff>636</xdr:rowOff>
    </xdr:from>
    <xdr:to>
      <xdr:col>35</xdr:col>
      <xdr:colOff>56030</xdr:colOff>
      <xdr:row>7</xdr:row>
      <xdr:rowOff>106867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D719971-D6CA-420A-A9E3-1CD21F056C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58"/>
        <a:stretch/>
      </xdr:blipFill>
      <xdr:spPr>
        <a:xfrm>
          <a:off x="19408589" y="348018"/>
          <a:ext cx="672353" cy="1226820"/>
        </a:xfrm>
        <a:prstGeom prst="rect">
          <a:avLst/>
        </a:prstGeom>
      </xdr:spPr>
    </xdr:pic>
    <xdr:clientData/>
  </xdr:twoCellAnchor>
  <xdr:twoCellAnchor editAs="oneCell">
    <xdr:from>
      <xdr:col>35</xdr:col>
      <xdr:colOff>526677</xdr:colOff>
      <xdr:row>0</xdr:row>
      <xdr:rowOff>345459</xdr:rowOff>
    </xdr:from>
    <xdr:to>
      <xdr:col>36</xdr:col>
      <xdr:colOff>437030</xdr:colOff>
      <xdr:row>7</xdr:row>
      <xdr:rowOff>104308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5F03B77-4240-4D8B-BAF1-57D8B7406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34" r="26148"/>
        <a:stretch/>
      </xdr:blipFill>
      <xdr:spPr>
        <a:xfrm>
          <a:off x="20551589" y="345459"/>
          <a:ext cx="493059" cy="1226820"/>
        </a:xfrm>
        <a:prstGeom prst="rect">
          <a:avLst/>
        </a:prstGeom>
      </xdr:spPr>
    </xdr:pic>
    <xdr:clientData/>
  </xdr:twoCellAnchor>
  <xdr:twoCellAnchor editAs="oneCell">
    <xdr:from>
      <xdr:col>37</xdr:col>
      <xdr:colOff>347383</xdr:colOff>
      <xdr:row>0</xdr:row>
      <xdr:rowOff>304959</xdr:rowOff>
    </xdr:from>
    <xdr:to>
      <xdr:col>38</xdr:col>
      <xdr:colOff>390835</xdr:colOff>
      <xdr:row>7</xdr:row>
      <xdr:rowOff>63808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F062FD6-5953-4988-B362-199E391BC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88"/>
        <a:stretch/>
      </xdr:blipFill>
      <xdr:spPr>
        <a:xfrm>
          <a:off x="21537707" y="304959"/>
          <a:ext cx="626157" cy="1226820"/>
        </a:xfrm>
        <a:prstGeom prst="rect">
          <a:avLst/>
        </a:prstGeom>
      </xdr:spPr>
    </xdr:pic>
    <xdr:clientData/>
  </xdr:twoCellAnchor>
  <xdr:twoCellAnchor editAs="oneCell">
    <xdr:from>
      <xdr:col>36</xdr:col>
      <xdr:colOff>437030</xdr:colOff>
      <xdr:row>1</xdr:row>
      <xdr:rowOff>11842</xdr:rowOff>
    </xdr:from>
    <xdr:to>
      <xdr:col>37</xdr:col>
      <xdr:colOff>336177</xdr:colOff>
      <xdr:row>7</xdr:row>
      <xdr:rowOff>118073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0D4B83-2EE8-4540-A582-C3F4C77F41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68" r="22229"/>
        <a:stretch/>
      </xdr:blipFill>
      <xdr:spPr>
        <a:xfrm>
          <a:off x="21044648" y="359224"/>
          <a:ext cx="481853" cy="1226820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22413</xdr:colOff>
      <xdr:row>1</xdr:row>
      <xdr:rowOff>16166</xdr:rowOff>
    </xdr:from>
    <xdr:to>
      <xdr:col>35</xdr:col>
      <xdr:colOff>549090</xdr:colOff>
      <xdr:row>7</xdr:row>
      <xdr:rowOff>122397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0C8E724-0FF8-4ADC-9A95-8EE7F49BE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81" r="21360"/>
        <a:stretch/>
      </xdr:blipFill>
      <xdr:spPr>
        <a:xfrm>
          <a:off x="20047325" y="363548"/>
          <a:ext cx="526677" cy="12268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9B2C7EE-0C2D-437A-8346-EEF53F5B2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30</xdr:col>
      <xdr:colOff>291352</xdr:colOff>
      <xdr:row>0</xdr:row>
      <xdr:rowOff>336176</xdr:rowOff>
    </xdr:from>
    <xdr:to>
      <xdr:col>32</xdr:col>
      <xdr:colOff>67234</xdr:colOff>
      <xdr:row>7</xdr:row>
      <xdr:rowOff>130085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32E56B-33FB-48B1-AFD3-8501595B0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2734" y="336176"/>
          <a:ext cx="941294" cy="1261880"/>
        </a:xfrm>
        <a:prstGeom prst="rect">
          <a:avLst/>
        </a:prstGeom>
      </xdr:spPr>
    </xdr:pic>
    <xdr:clientData/>
  </xdr:twoCellAnchor>
  <xdr:twoCellAnchor editAs="oneCell">
    <xdr:from>
      <xdr:col>32</xdr:col>
      <xdr:colOff>22412</xdr:colOff>
      <xdr:row>1</xdr:row>
      <xdr:rowOff>1</xdr:rowOff>
    </xdr:from>
    <xdr:to>
      <xdr:col>35</xdr:col>
      <xdr:colOff>515471</xdr:colOff>
      <xdr:row>7</xdr:row>
      <xdr:rowOff>101128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D890BF7-1BC8-4DAC-AB6F-3AD729E4F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99206" y="347383"/>
          <a:ext cx="2241177" cy="1221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571501</xdr:colOff>
      <xdr:row>1</xdr:row>
      <xdr:rowOff>1</xdr:rowOff>
    </xdr:from>
    <xdr:to>
      <xdr:col>39</xdr:col>
      <xdr:colOff>481854</xdr:colOff>
      <xdr:row>7</xdr:row>
      <xdr:rowOff>125154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D6F6BAC-FB20-498A-80E3-904E9AF0D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6413" y="347383"/>
          <a:ext cx="2241176" cy="1245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A4AE1A-A59D-4CA1-83E0-DC745D298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235323</xdr:colOff>
      <xdr:row>1</xdr:row>
      <xdr:rowOff>28465</xdr:rowOff>
    </xdr:from>
    <xdr:to>
      <xdr:col>34</xdr:col>
      <xdr:colOff>445766</xdr:colOff>
      <xdr:row>7</xdr:row>
      <xdr:rowOff>158611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E7F78EC-E771-4735-9408-BC02A21378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27" r="16880" b="10130"/>
        <a:stretch/>
      </xdr:blipFill>
      <xdr:spPr>
        <a:xfrm>
          <a:off x="19094823" y="375847"/>
          <a:ext cx="793149" cy="1250735"/>
        </a:xfrm>
        <a:prstGeom prst="rect">
          <a:avLst/>
        </a:prstGeom>
      </xdr:spPr>
    </xdr:pic>
    <xdr:clientData/>
  </xdr:twoCellAnchor>
  <xdr:twoCellAnchor editAs="oneCell">
    <xdr:from>
      <xdr:col>34</xdr:col>
      <xdr:colOff>417733</xdr:colOff>
      <xdr:row>0</xdr:row>
      <xdr:rowOff>336176</xdr:rowOff>
    </xdr:from>
    <xdr:to>
      <xdr:col>35</xdr:col>
      <xdr:colOff>567167</xdr:colOff>
      <xdr:row>7</xdr:row>
      <xdr:rowOff>125187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7D72F2-F982-46F6-BAE8-1EA6A66E8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80" r="14093" b="17744"/>
        <a:stretch/>
      </xdr:blipFill>
      <xdr:spPr>
        <a:xfrm>
          <a:off x="19859939" y="336176"/>
          <a:ext cx="732140" cy="1256982"/>
        </a:xfrm>
        <a:prstGeom prst="rect">
          <a:avLst/>
        </a:prstGeom>
      </xdr:spPr>
    </xdr:pic>
    <xdr:clientData/>
  </xdr:twoCellAnchor>
  <xdr:twoCellAnchor editAs="oneCell">
    <xdr:from>
      <xdr:col>35</xdr:col>
      <xdr:colOff>540999</xdr:colOff>
      <xdr:row>1</xdr:row>
      <xdr:rowOff>30678</xdr:rowOff>
    </xdr:from>
    <xdr:to>
      <xdr:col>37</xdr:col>
      <xdr:colOff>107725</xdr:colOff>
      <xdr:row>7</xdr:row>
      <xdr:rowOff>112304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0522D0-53FA-451F-9E39-D89093143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72" r="17702" b="6524"/>
        <a:stretch/>
      </xdr:blipFill>
      <xdr:spPr>
        <a:xfrm>
          <a:off x="20565911" y="378060"/>
          <a:ext cx="732138" cy="120221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404BCE-1CFA-4E86-8226-BC66FB07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381001</xdr:colOff>
      <xdr:row>0</xdr:row>
      <xdr:rowOff>313764</xdr:rowOff>
    </xdr:from>
    <xdr:to>
      <xdr:col>36</xdr:col>
      <xdr:colOff>1</xdr:colOff>
      <xdr:row>7</xdr:row>
      <xdr:rowOff>145955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3E20-1033-4284-81E6-F9B5AFF5B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502"/>
        <a:stretch/>
      </xdr:blipFill>
      <xdr:spPr>
        <a:xfrm>
          <a:off x="19823207" y="313764"/>
          <a:ext cx="784412" cy="130016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5F80A23-DBE9-4FCD-9F05-9E2208EB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347383</xdr:colOff>
      <xdr:row>0</xdr:row>
      <xdr:rowOff>324970</xdr:rowOff>
    </xdr:from>
    <xdr:to>
      <xdr:col>36</xdr:col>
      <xdr:colOff>67235</xdr:colOff>
      <xdr:row>7</xdr:row>
      <xdr:rowOff>121666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E26EE8F-DA80-4D46-9C3C-E7B9FB6058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62"/>
        <a:stretch/>
      </xdr:blipFill>
      <xdr:spPr>
        <a:xfrm>
          <a:off x="19789589" y="324970"/>
          <a:ext cx="885264" cy="126466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F82257-5AF4-4AE3-B757-FCF0B37FB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336177</xdr:colOff>
      <xdr:row>0</xdr:row>
      <xdr:rowOff>324969</xdr:rowOff>
    </xdr:from>
    <xdr:to>
      <xdr:col>36</xdr:col>
      <xdr:colOff>22412</xdr:colOff>
      <xdr:row>7</xdr:row>
      <xdr:rowOff>134469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88E2D2A-BDB4-4AC2-B895-0668946D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8383" y="324969"/>
          <a:ext cx="851647" cy="127747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B4CB72-6C95-40AD-AB9B-80760E59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268941</xdr:colOff>
      <xdr:row>0</xdr:row>
      <xdr:rowOff>336176</xdr:rowOff>
    </xdr:from>
    <xdr:to>
      <xdr:col>36</xdr:col>
      <xdr:colOff>112059</xdr:colOff>
      <xdr:row>7</xdr:row>
      <xdr:rowOff>137768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DEEEA03-D76F-4A82-9D94-3DD3852BA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1" r="9420" b="3680"/>
        <a:stretch/>
      </xdr:blipFill>
      <xdr:spPr>
        <a:xfrm>
          <a:off x="19711147" y="336176"/>
          <a:ext cx="1008530" cy="126956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6075FBB-3ABE-4CE1-A693-CFAD9AF6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0</xdr:row>
      <xdr:rowOff>324971</xdr:rowOff>
    </xdr:from>
    <xdr:to>
      <xdr:col>36</xdr:col>
      <xdr:colOff>0</xdr:colOff>
      <xdr:row>7</xdr:row>
      <xdr:rowOff>157162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8D6356C-C49C-4E85-A19B-B992E138E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502"/>
        <a:stretch/>
      </xdr:blipFill>
      <xdr:spPr>
        <a:xfrm>
          <a:off x="19823206" y="324971"/>
          <a:ext cx="784412" cy="130016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7BFC6F-496C-4EC2-A884-91241CAAF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336176</xdr:colOff>
      <xdr:row>0</xdr:row>
      <xdr:rowOff>336176</xdr:rowOff>
    </xdr:from>
    <xdr:to>
      <xdr:col>36</xdr:col>
      <xdr:colOff>56028</xdr:colOff>
      <xdr:row>7</xdr:row>
      <xdr:rowOff>132872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EAFF8EA-A2B7-411B-9883-CFDBD67A9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62"/>
        <a:stretch/>
      </xdr:blipFill>
      <xdr:spPr>
        <a:xfrm>
          <a:off x="19778382" y="336176"/>
          <a:ext cx="885264" cy="126466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749E60-FCC9-4257-AFE2-2C5FBFBAB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336176</xdr:colOff>
      <xdr:row>0</xdr:row>
      <xdr:rowOff>336176</xdr:rowOff>
    </xdr:from>
    <xdr:to>
      <xdr:col>36</xdr:col>
      <xdr:colOff>22411</xdr:colOff>
      <xdr:row>7</xdr:row>
      <xdr:rowOff>145676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4863346-D5F2-468A-B02C-2EDD90275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8382" y="336176"/>
          <a:ext cx="851647" cy="127747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CEBAF1-E535-4D7C-B4BC-71E4AA1C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268941</xdr:colOff>
      <xdr:row>0</xdr:row>
      <xdr:rowOff>336177</xdr:rowOff>
    </xdr:from>
    <xdr:to>
      <xdr:col>36</xdr:col>
      <xdr:colOff>112059</xdr:colOff>
      <xdr:row>7</xdr:row>
      <xdr:rowOff>137769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2093271-2A66-436B-BDA3-48C96F4C40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1" r="9420" b="3680"/>
        <a:stretch/>
      </xdr:blipFill>
      <xdr:spPr>
        <a:xfrm>
          <a:off x="19711147" y="336177"/>
          <a:ext cx="1008530" cy="126956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4B3F4-4507-4B65-AB06-04A51F05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36</xdr:col>
      <xdr:colOff>403411</xdr:colOff>
      <xdr:row>1</xdr:row>
      <xdr:rowOff>11206</xdr:rowOff>
    </xdr:from>
    <xdr:to>
      <xdr:col>38</xdr:col>
      <xdr:colOff>30480</xdr:colOff>
      <xdr:row>7</xdr:row>
      <xdr:rowOff>64097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B7ABAD-C252-4AA6-9EDB-D8E752710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11029" y="358588"/>
          <a:ext cx="792480" cy="1173480"/>
        </a:xfrm>
        <a:prstGeom prst="rect">
          <a:avLst/>
        </a:prstGeom>
      </xdr:spPr>
    </xdr:pic>
    <xdr:clientData/>
  </xdr:twoCellAnchor>
  <xdr:twoCellAnchor editAs="oneCell">
    <xdr:from>
      <xdr:col>35</xdr:col>
      <xdr:colOff>228441</xdr:colOff>
      <xdr:row>1</xdr:row>
      <xdr:rowOff>37941</xdr:rowOff>
    </xdr:from>
    <xdr:to>
      <xdr:col>36</xdr:col>
      <xdr:colOff>438215</xdr:colOff>
      <xdr:row>7</xdr:row>
      <xdr:rowOff>90832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F90BF75-4782-4CB4-9BFF-71E33E699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3353" y="385323"/>
          <a:ext cx="792480" cy="1173480"/>
        </a:xfrm>
        <a:prstGeom prst="rect">
          <a:avLst/>
        </a:prstGeom>
      </xdr:spPr>
    </xdr:pic>
    <xdr:clientData/>
  </xdr:twoCellAnchor>
  <xdr:twoCellAnchor editAs="oneCell">
    <xdr:from>
      <xdr:col>33</xdr:col>
      <xdr:colOff>580147</xdr:colOff>
      <xdr:row>1</xdr:row>
      <xdr:rowOff>8647</xdr:rowOff>
    </xdr:from>
    <xdr:to>
      <xdr:col>35</xdr:col>
      <xdr:colOff>207215</xdr:colOff>
      <xdr:row>7</xdr:row>
      <xdr:rowOff>69158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E3D8F39-DCE5-4E17-B666-C3FAA984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9647" y="356029"/>
          <a:ext cx="792480" cy="1181100"/>
        </a:xfrm>
        <a:prstGeom prst="rect">
          <a:avLst/>
        </a:prstGeom>
      </xdr:spPr>
    </xdr:pic>
    <xdr:clientData/>
  </xdr:twoCellAnchor>
  <xdr:twoCellAnchor editAs="oneCell">
    <xdr:from>
      <xdr:col>32</xdr:col>
      <xdr:colOff>382764</xdr:colOff>
      <xdr:row>1</xdr:row>
      <xdr:rowOff>46588</xdr:rowOff>
    </xdr:from>
    <xdr:to>
      <xdr:col>34</xdr:col>
      <xdr:colOff>9832</xdr:colOff>
      <xdr:row>7</xdr:row>
      <xdr:rowOff>114719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1D56411-78D1-483F-8840-057EDB2D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558" y="393970"/>
          <a:ext cx="792480" cy="118872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680A34-82C4-4593-B0B6-DA7B7411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280147</xdr:colOff>
      <xdr:row>0</xdr:row>
      <xdr:rowOff>324969</xdr:rowOff>
    </xdr:from>
    <xdr:to>
      <xdr:col>36</xdr:col>
      <xdr:colOff>166295</xdr:colOff>
      <xdr:row>7</xdr:row>
      <xdr:rowOff>156881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A86F018-3C0B-4112-84BA-DC9730A24A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28" b="14896"/>
        <a:stretch/>
      </xdr:blipFill>
      <xdr:spPr>
        <a:xfrm>
          <a:off x="19722353" y="324969"/>
          <a:ext cx="1051560" cy="129988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357B4E5-E501-4D5B-8EA2-FCE82EAC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392206</xdr:colOff>
      <xdr:row>1</xdr:row>
      <xdr:rowOff>11205</xdr:rowOff>
    </xdr:from>
    <xdr:to>
      <xdr:col>36</xdr:col>
      <xdr:colOff>11206</xdr:colOff>
      <xdr:row>7</xdr:row>
      <xdr:rowOff>135715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05401B-D726-428F-9B0D-B9D9D5E508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916" b="6925"/>
        <a:stretch/>
      </xdr:blipFill>
      <xdr:spPr>
        <a:xfrm>
          <a:off x="19834412" y="358587"/>
          <a:ext cx="784412" cy="124509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215341</xdr:colOff>
      <xdr:row>44</xdr:row>
      <xdr:rowOff>103931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07DA86-8F8E-46E7-B799-D01F25581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313765</xdr:colOff>
      <xdr:row>1</xdr:row>
      <xdr:rowOff>11207</xdr:rowOff>
    </xdr:from>
    <xdr:to>
      <xdr:col>34</xdr:col>
      <xdr:colOff>523539</xdr:colOff>
      <xdr:row>7</xdr:row>
      <xdr:rowOff>94578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BF4D9E-7ACF-4F17-8ACA-0935E14E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3265" y="358589"/>
          <a:ext cx="792480" cy="1203960"/>
        </a:xfrm>
        <a:prstGeom prst="rect">
          <a:avLst/>
        </a:prstGeom>
      </xdr:spPr>
    </xdr:pic>
    <xdr:clientData/>
  </xdr:twoCellAnchor>
  <xdr:twoCellAnchor editAs="oneCell">
    <xdr:from>
      <xdr:col>34</xdr:col>
      <xdr:colOff>430146</xdr:colOff>
      <xdr:row>1</xdr:row>
      <xdr:rowOff>15530</xdr:rowOff>
    </xdr:from>
    <xdr:to>
      <xdr:col>36</xdr:col>
      <xdr:colOff>57214</xdr:colOff>
      <xdr:row>7</xdr:row>
      <xdr:rowOff>98901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0A23439-44D6-42A4-B958-9AF3FC07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2352" y="362912"/>
          <a:ext cx="792480" cy="1203960"/>
        </a:xfrm>
        <a:prstGeom prst="rect">
          <a:avLst/>
        </a:prstGeom>
      </xdr:spPr>
    </xdr:pic>
    <xdr:clientData/>
  </xdr:twoCellAnchor>
  <xdr:twoCellAnchor editAs="oneCell">
    <xdr:from>
      <xdr:col>35</xdr:col>
      <xdr:colOff>535324</xdr:colOff>
      <xdr:row>1</xdr:row>
      <xdr:rowOff>31059</xdr:rowOff>
    </xdr:from>
    <xdr:to>
      <xdr:col>37</xdr:col>
      <xdr:colOff>162392</xdr:colOff>
      <xdr:row>7</xdr:row>
      <xdr:rowOff>114430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0527618-794B-4923-99AD-9E64E159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0236" y="378441"/>
          <a:ext cx="792480" cy="120396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4E9FAE9-93E2-4CFB-92E2-2AF9FB07D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369795</xdr:colOff>
      <xdr:row>0</xdr:row>
      <xdr:rowOff>313755</xdr:rowOff>
    </xdr:from>
    <xdr:to>
      <xdr:col>36</xdr:col>
      <xdr:colOff>11206</xdr:colOff>
      <xdr:row>7</xdr:row>
      <xdr:rowOff>160136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6E818C2-3E53-4C35-9DDA-E53195C8C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330" b="5993"/>
        <a:stretch/>
      </xdr:blipFill>
      <xdr:spPr>
        <a:xfrm>
          <a:off x="19812001" y="313755"/>
          <a:ext cx="806823" cy="131435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961C83-64EF-49C1-B7AD-55276BB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414617</xdr:colOff>
      <xdr:row>1</xdr:row>
      <xdr:rowOff>78441</xdr:rowOff>
    </xdr:from>
    <xdr:to>
      <xdr:col>37</xdr:col>
      <xdr:colOff>22410</xdr:colOff>
      <xdr:row>7</xdr:row>
      <xdr:rowOff>145730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5F0149B-9FFC-4AA7-8C73-E3B2CD84EA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2" b="16140"/>
        <a:stretch/>
      </xdr:blipFill>
      <xdr:spPr>
        <a:xfrm>
          <a:off x="19274117" y="425823"/>
          <a:ext cx="1938617" cy="118787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9DF3A2-EE4C-43F8-9871-49125F1D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31</xdr:col>
      <xdr:colOff>425823</xdr:colOff>
      <xdr:row>0</xdr:row>
      <xdr:rowOff>336177</xdr:rowOff>
    </xdr:from>
    <xdr:to>
      <xdr:col>33</xdr:col>
      <xdr:colOff>173007</xdr:colOff>
      <xdr:row>6</xdr:row>
      <xdr:rowOff>28945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EE83C12-CEE1-45EB-B4C5-E26C8B27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19911" y="336177"/>
          <a:ext cx="912596" cy="1003856"/>
        </a:xfrm>
        <a:prstGeom prst="rect">
          <a:avLst/>
        </a:prstGeom>
      </xdr:spPr>
    </xdr:pic>
    <xdr:clientData/>
  </xdr:twoCellAnchor>
  <xdr:twoCellAnchor editAs="oneCell">
    <xdr:from>
      <xdr:col>33</xdr:col>
      <xdr:colOff>183617</xdr:colOff>
      <xdr:row>1</xdr:row>
      <xdr:rowOff>15529</xdr:rowOff>
    </xdr:from>
    <xdr:to>
      <xdr:col>34</xdr:col>
      <xdr:colOff>513507</xdr:colOff>
      <xdr:row>6</xdr:row>
      <xdr:rowOff>55679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7729548-349A-41D1-A01E-BE2FA5ED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3117" y="362911"/>
          <a:ext cx="912596" cy="1003856"/>
        </a:xfrm>
        <a:prstGeom prst="rect">
          <a:avLst/>
        </a:prstGeom>
      </xdr:spPr>
    </xdr:pic>
    <xdr:clientData/>
  </xdr:twoCellAnchor>
  <xdr:twoCellAnchor editAs="oneCell">
    <xdr:from>
      <xdr:col>34</xdr:col>
      <xdr:colOff>468086</xdr:colOff>
      <xdr:row>0</xdr:row>
      <xdr:rowOff>322410</xdr:rowOff>
    </xdr:from>
    <xdr:to>
      <xdr:col>36</xdr:col>
      <xdr:colOff>298233</xdr:colOff>
      <xdr:row>6</xdr:row>
      <xdr:rowOff>15177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F238EE6-791D-495E-B3B1-6D7A48AA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0292" y="322410"/>
          <a:ext cx="995559" cy="1003855"/>
        </a:xfrm>
        <a:prstGeom prst="rect">
          <a:avLst/>
        </a:prstGeom>
      </xdr:spPr>
    </xdr:pic>
    <xdr:clientData/>
  </xdr:twoCellAnchor>
  <xdr:twoCellAnchor editAs="oneCell">
    <xdr:from>
      <xdr:col>36</xdr:col>
      <xdr:colOff>304322</xdr:colOff>
      <xdr:row>1</xdr:row>
      <xdr:rowOff>57794</xdr:rowOff>
    </xdr:from>
    <xdr:to>
      <xdr:col>38</xdr:col>
      <xdr:colOff>134470</xdr:colOff>
      <xdr:row>6</xdr:row>
      <xdr:rowOff>97943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9825B58-618B-4E35-ACBC-90CB36E1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1940" y="405176"/>
          <a:ext cx="995559" cy="100385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102026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8B8FB8-F6B5-42A7-BBE8-BDE01DEF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89649</xdr:colOff>
      <xdr:row>0</xdr:row>
      <xdr:rowOff>347379</xdr:rowOff>
    </xdr:from>
    <xdr:to>
      <xdr:col>36</xdr:col>
      <xdr:colOff>179295</xdr:colOff>
      <xdr:row>7</xdr:row>
      <xdr:rowOff>144925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61B13B-B932-4B77-892B-783D14E43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1855" y="347379"/>
          <a:ext cx="1255058" cy="12655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A6DDFE4-4AE6-4F90-B5A4-4E416DC7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33</xdr:col>
      <xdr:colOff>481854</xdr:colOff>
      <xdr:row>1</xdr:row>
      <xdr:rowOff>33618</xdr:rowOff>
    </xdr:from>
    <xdr:to>
      <xdr:col>37</xdr:col>
      <xdr:colOff>291354</xdr:colOff>
      <xdr:row>7</xdr:row>
      <xdr:rowOff>44824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93EB29F-344C-4697-B394-F59FF9C97C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127"/>
        <a:stretch/>
      </xdr:blipFill>
      <xdr:spPr>
        <a:xfrm>
          <a:off x="19341354" y="381000"/>
          <a:ext cx="2140324" cy="113179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606E3ED-6DC1-4E52-B6B1-BC633357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31</xdr:col>
      <xdr:colOff>392205</xdr:colOff>
      <xdr:row>1</xdr:row>
      <xdr:rowOff>67236</xdr:rowOff>
    </xdr:from>
    <xdr:to>
      <xdr:col>34</xdr:col>
      <xdr:colOff>297148</xdr:colOff>
      <xdr:row>7</xdr:row>
      <xdr:rowOff>108581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175187-1455-4C7B-A7E7-324CDD8A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6293" y="414618"/>
          <a:ext cx="1653061" cy="1161934"/>
        </a:xfrm>
        <a:prstGeom prst="rect">
          <a:avLst/>
        </a:prstGeom>
      </xdr:spPr>
    </xdr:pic>
    <xdr:clientData/>
  </xdr:twoCellAnchor>
  <xdr:twoCellAnchor editAs="oneCell">
    <xdr:from>
      <xdr:col>34</xdr:col>
      <xdr:colOff>15529</xdr:colOff>
      <xdr:row>1</xdr:row>
      <xdr:rowOff>71558</xdr:rowOff>
    </xdr:from>
    <xdr:to>
      <xdr:col>36</xdr:col>
      <xdr:colOff>503178</xdr:colOff>
      <xdr:row>7</xdr:row>
      <xdr:rowOff>88946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20BC8DA-E06C-41A5-B0EB-95941D03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57735" y="418940"/>
          <a:ext cx="1653061" cy="1137977"/>
        </a:xfrm>
        <a:prstGeom prst="rect">
          <a:avLst/>
        </a:prstGeom>
      </xdr:spPr>
    </xdr:pic>
    <xdr:clientData/>
  </xdr:twoCellAnchor>
  <xdr:twoCellAnchor editAs="oneCell">
    <xdr:from>
      <xdr:col>36</xdr:col>
      <xdr:colOff>302558</xdr:colOff>
      <xdr:row>1</xdr:row>
      <xdr:rowOff>67235</xdr:rowOff>
    </xdr:from>
    <xdr:to>
      <xdr:col>39</xdr:col>
      <xdr:colOff>207502</xdr:colOff>
      <xdr:row>6</xdr:row>
      <xdr:rowOff>145676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C0AEE2A-D12C-4970-A9D8-790A44B5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0176" y="414617"/>
          <a:ext cx="1653061" cy="104214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BD1C99-F9B4-48FF-B1A5-5CEC1429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62745" y="4046766"/>
          <a:ext cx="11238836" cy="3787655"/>
        </a:xfrm>
        <a:prstGeom prst="rect">
          <a:avLst/>
        </a:prstGeom>
      </xdr:spPr>
    </xdr:pic>
    <xdr:clientData/>
  </xdr:twoCellAnchor>
  <xdr:twoCellAnchor editAs="oneCell">
    <xdr:from>
      <xdr:col>34</xdr:col>
      <xdr:colOff>156883</xdr:colOff>
      <xdr:row>1</xdr:row>
      <xdr:rowOff>22411</xdr:rowOff>
    </xdr:from>
    <xdr:to>
      <xdr:col>36</xdr:col>
      <xdr:colOff>291353</xdr:colOff>
      <xdr:row>7</xdr:row>
      <xdr:rowOff>92783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2ABD338-7FBD-46B5-9FF1-6A9CF9E1C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37"/>
        <a:stretch/>
      </xdr:blipFill>
      <xdr:spPr>
        <a:xfrm>
          <a:off x="19599089" y="369793"/>
          <a:ext cx="1299882" cy="119096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158566-495B-4D02-A86D-47989DE7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31</xdr:col>
      <xdr:colOff>155116</xdr:colOff>
      <xdr:row>1</xdr:row>
      <xdr:rowOff>22404</xdr:rowOff>
    </xdr:from>
    <xdr:to>
      <xdr:col>33</xdr:col>
      <xdr:colOff>208429</xdr:colOff>
      <xdr:row>7</xdr:row>
      <xdr:rowOff>130696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F246BB8-0DE1-4BCE-B713-9D216CB9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9204" y="369786"/>
          <a:ext cx="1218725" cy="1228881"/>
        </a:xfrm>
        <a:prstGeom prst="rect">
          <a:avLst/>
        </a:prstGeom>
      </xdr:spPr>
    </xdr:pic>
    <xdr:clientData/>
  </xdr:twoCellAnchor>
  <xdr:twoCellAnchor editAs="oneCell">
    <xdr:from>
      <xdr:col>33</xdr:col>
      <xdr:colOff>137030</xdr:colOff>
      <xdr:row>1</xdr:row>
      <xdr:rowOff>4315</xdr:rowOff>
    </xdr:from>
    <xdr:to>
      <xdr:col>35</xdr:col>
      <xdr:colOff>190343</xdr:colOff>
      <xdr:row>7</xdr:row>
      <xdr:rowOff>112607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7CAC8A4-6686-4639-8E77-37B70171C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6530" y="351697"/>
          <a:ext cx="1218725" cy="1228881"/>
        </a:xfrm>
        <a:prstGeom prst="rect">
          <a:avLst/>
        </a:prstGeom>
      </xdr:spPr>
    </xdr:pic>
    <xdr:clientData/>
  </xdr:twoCellAnchor>
  <xdr:twoCellAnchor editAs="oneCell">
    <xdr:from>
      <xdr:col>34</xdr:col>
      <xdr:colOff>533558</xdr:colOff>
      <xdr:row>0</xdr:row>
      <xdr:rowOff>266374</xdr:rowOff>
    </xdr:from>
    <xdr:to>
      <xdr:col>37</xdr:col>
      <xdr:colOff>4165</xdr:colOff>
      <xdr:row>7</xdr:row>
      <xdr:rowOff>27284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B49989B-44F2-44F5-A70A-5BCB3CBDF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5764" y="266374"/>
          <a:ext cx="1218725" cy="1228881"/>
        </a:xfrm>
        <a:prstGeom prst="rect">
          <a:avLst/>
        </a:prstGeom>
      </xdr:spPr>
    </xdr:pic>
    <xdr:clientData/>
  </xdr:twoCellAnchor>
  <xdr:twoCellAnchor editAs="oneCell">
    <xdr:from>
      <xdr:col>36</xdr:col>
      <xdr:colOff>459440</xdr:colOff>
      <xdr:row>0</xdr:row>
      <xdr:rowOff>169842</xdr:rowOff>
    </xdr:from>
    <xdr:to>
      <xdr:col>38</xdr:col>
      <xdr:colOff>512754</xdr:colOff>
      <xdr:row>6</xdr:row>
      <xdr:rowOff>87635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5B9058-D984-4344-BCA8-56D4D5A21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67058" y="169842"/>
          <a:ext cx="1218725" cy="122888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1236055-1C50-427A-B117-0FDF9465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190501</xdr:colOff>
      <xdr:row>1</xdr:row>
      <xdr:rowOff>11205</xdr:rowOff>
    </xdr:from>
    <xdr:to>
      <xdr:col>36</xdr:col>
      <xdr:colOff>268941</xdr:colOff>
      <xdr:row>7</xdr:row>
      <xdr:rowOff>144833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A80475D-783B-44BD-8A41-62F7F7E68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2707" y="358587"/>
          <a:ext cx="1243852" cy="12542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25A521C-82EE-42EA-9370-35C47050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179293</xdr:colOff>
      <xdr:row>1</xdr:row>
      <xdr:rowOff>11205</xdr:rowOff>
    </xdr:from>
    <xdr:to>
      <xdr:col>36</xdr:col>
      <xdr:colOff>268940</xdr:colOff>
      <xdr:row>7</xdr:row>
      <xdr:rowOff>145675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20E84BB-FE95-4F5E-8149-EF205F874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499" y="358587"/>
          <a:ext cx="1255059" cy="125505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C1A0B9-2393-45FB-899A-AD85B6567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44824</xdr:rowOff>
    </xdr:from>
    <xdr:to>
      <xdr:col>34</xdr:col>
      <xdr:colOff>468854</xdr:colOff>
      <xdr:row>5</xdr:row>
      <xdr:rowOff>267148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9B5DE00-8150-4A6A-8DC7-C727B5765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0" y="392206"/>
          <a:ext cx="1051560" cy="861060"/>
        </a:xfrm>
        <a:prstGeom prst="rect">
          <a:avLst/>
        </a:prstGeom>
      </xdr:spPr>
    </xdr:pic>
    <xdr:clientData/>
  </xdr:twoCellAnchor>
  <xdr:twoCellAnchor editAs="oneCell">
    <xdr:from>
      <xdr:col>34</xdr:col>
      <xdr:colOff>262059</xdr:colOff>
      <xdr:row>1</xdr:row>
      <xdr:rowOff>4323</xdr:rowOff>
    </xdr:from>
    <xdr:to>
      <xdr:col>36</xdr:col>
      <xdr:colOff>148207</xdr:colOff>
      <xdr:row>5</xdr:row>
      <xdr:rowOff>219027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DC459C6-3B30-405F-8B06-95B7820CF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04265" y="351705"/>
          <a:ext cx="1051560" cy="853440"/>
        </a:xfrm>
        <a:prstGeom prst="rect">
          <a:avLst/>
        </a:prstGeom>
      </xdr:spPr>
    </xdr:pic>
    <xdr:clientData/>
  </xdr:twoCellAnchor>
  <xdr:twoCellAnchor editAs="oneCell">
    <xdr:from>
      <xdr:col>36</xdr:col>
      <xdr:colOff>19852</xdr:colOff>
      <xdr:row>1</xdr:row>
      <xdr:rowOff>8647</xdr:rowOff>
    </xdr:from>
    <xdr:to>
      <xdr:col>37</xdr:col>
      <xdr:colOff>488706</xdr:colOff>
      <xdr:row>5</xdr:row>
      <xdr:rowOff>238591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5682638-0178-49A3-939D-71352BE5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7470" y="356029"/>
          <a:ext cx="1051560" cy="86868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775F56-48B2-444B-92BC-97500D96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78442</xdr:colOff>
      <xdr:row>1</xdr:row>
      <xdr:rowOff>22412</xdr:rowOff>
    </xdr:from>
    <xdr:to>
      <xdr:col>36</xdr:col>
      <xdr:colOff>212912</xdr:colOff>
      <xdr:row>7</xdr:row>
      <xdr:rowOff>92784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CD593-BF30-4010-B1C6-784136D24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37"/>
        <a:stretch/>
      </xdr:blipFill>
      <xdr:spPr>
        <a:xfrm>
          <a:off x="19520648" y="369794"/>
          <a:ext cx="1299882" cy="119096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D41B9B-B557-4FEC-B27E-98F88832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31</xdr:col>
      <xdr:colOff>324971</xdr:colOff>
      <xdr:row>1</xdr:row>
      <xdr:rowOff>54268</xdr:rowOff>
    </xdr:from>
    <xdr:to>
      <xdr:col>33</xdr:col>
      <xdr:colOff>378284</xdr:colOff>
      <xdr:row>6</xdr:row>
      <xdr:rowOff>145678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C43224B-B8A1-4CAD-9C54-2FC4FAF2B0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40"/>
        <a:stretch/>
      </xdr:blipFill>
      <xdr:spPr>
        <a:xfrm>
          <a:off x="18019059" y="401650"/>
          <a:ext cx="1218725" cy="1055116"/>
        </a:xfrm>
        <a:prstGeom prst="rect">
          <a:avLst/>
        </a:prstGeom>
      </xdr:spPr>
    </xdr:pic>
    <xdr:clientData/>
  </xdr:twoCellAnchor>
  <xdr:twoCellAnchor editAs="oneCell">
    <xdr:from>
      <xdr:col>33</xdr:col>
      <xdr:colOff>306885</xdr:colOff>
      <xdr:row>1</xdr:row>
      <xdr:rowOff>36178</xdr:rowOff>
    </xdr:from>
    <xdr:to>
      <xdr:col>35</xdr:col>
      <xdr:colOff>360198</xdr:colOff>
      <xdr:row>7</xdr:row>
      <xdr:rowOff>144470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669A99B-6100-4C55-98FB-6D26B81FB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6385" y="383560"/>
          <a:ext cx="1218725" cy="1228881"/>
        </a:xfrm>
        <a:prstGeom prst="rect">
          <a:avLst/>
        </a:prstGeom>
      </xdr:spPr>
    </xdr:pic>
    <xdr:clientData/>
  </xdr:twoCellAnchor>
  <xdr:twoCellAnchor editAs="oneCell">
    <xdr:from>
      <xdr:col>35</xdr:col>
      <xdr:colOff>120707</xdr:colOff>
      <xdr:row>1</xdr:row>
      <xdr:rowOff>89647</xdr:rowOff>
    </xdr:from>
    <xdr:to>
      <xdr:col>37</xdr:col>
      <xdr:colOff>174020</xdr:colOff>
      <xdr:row>7</xdr:row>
      <xdr:rowOff>59147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A6BA855-AF9F-424D-84D1-B24702182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94"/>
        <a:stretch/>
      </xdr:blipFill>
      <xdr:spPr>
        <a:xfrm>
          <a:off x="20145619" y="437029"/>
          <a:ext cx="1218725" cy="1090089"/>
        </a:xfrm>
        <a:prstGeom prst="rect">
          <a:avLst/>
        </a:prstGeom>
      </xdr:spPr>
    </xdr:pic>
    <xdr:clientData/>
  </xdr:twoCellAnchor>
  <xdr:twoCellAnchor editAs="oneCell">
    <xdr:from>
      <xdr:col>37</xdr:col>
      <xdr:colOff>46589</xdr:colOff>
      <xdr:row>0</xdr:row>
      <xdr:rowOff>201705</xdr:rowOff>
    </xdr:from>
    <xdr:to>
      <xdr:col>39</xdr:col>
      <xdr:colOff>99903</xdr:colOff>
      <xdr:row>6</xdr:row>
      <xdr:rowOff>119498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6AC3355-2D07-43F5-85E6-0D7092C4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6913" y="201705"/>
          <a:ext cx="1218725" cy="1228881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0606AD0-3BC7-4205-B796-451B7877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179294</xdr:colOff>
      <xdr:row>1</xdr:row>
      <xdr:rowOff>0</xdr:rowOff>
    </xdr:from>
    <xdr:to>
      <xdr:col>36</xdr:col>
      <xdr:colOff>257734</xdr:colOff>
      <xdr:row>7</xdr:row>
      <xdr:rowOff>133628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A1B4A06-2BF3-48C5-8BA1-9EFEDC57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0" y="347382"/>
          <a:ext cx="1243852" cy="12542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CE62B7E-D27E-41DF-A42A-0B97C088B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112060</xdr:colOff>
      <xdr:row>1</xdr:row>
      <xdr:rowOff>0</xdr:rowOff>
    </xdr:from>
    <xdr:to>
      <xdr:col>36</xdr:col>
      <xdr:colOff>201707</xdr:colOff>
      <xdr:row>7</xdr:row>
      <xdr:rowOff>134470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8176-3683-435A-B7EE-997E9755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4266" y="347382"/>
          <a:ext cx="1255059" cy="125505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4F7655-3E23-4E8F-97E0-1D9E436DF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33</xdr:col>
      <xdr:colOff>22411</xdr:colOff>
      <xdr:row>1</xdr:row>
      <xdr:rowOff>107737</xdr:rowOff>
    </xdr:from>
    <xdr:to>
      <xdr:col>34</xdr:col>
      <xdr:colOff>491265</xdr:colOff>
      <xdr:row>6</xdr:row>
      <xdr:rowOff>5091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19DE1C-B6A0-444A-A3E0-85AA21CE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1911" y="455119"/>
          <a:ext cx="1051560" cy="861060"/>
        </a:xfrm>
        <a:prstGeom prst="rect">
          <a:avLst/>
        </a:prstGeom>
      </xdr:spPr>
    </xdr:pic>
    <xdr:clientData/>
  </xdr:twoCellAnchor>
  <xdr:twoCellAnchor editAs="oneCell">
    <xdr:from>
      <xdr:col>34</xdr:col>
      <xdr:colOff>299999</xdr:colOff>
      <xdr:row>1</xdr:row>
      <xdr:rowOff>71560</xdr:rowOff>
    </xdr:from>
    <xdr:to>
      <xdr:col>36</xdr:col>
      <xdr:colOff>186147</xdr:colOff>
      <xdr:row>5</xdr:row>
      <xdr:rowOff>301504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E6D67D1-80FC-44B9-B299-77C70EC55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2205" y="418942"/>
          <a:ext cx="1051560" cy="868680"/>
        </a:xfrm>
        <a:prstGeom prst="rect">
          <a:avLst/>
        </a:prstGeom>
      </xdr:spPr>
    </xdr:pic>
    <xdr:clientData/>
  </xdr:twoCellAnchor>
  <xdr:twoCellAnchor editAs="oneCell">
    <xdr:from>
      <xdr:col>35</xdr:col>
      <xdr:colOff>564617</xdr:colOff>
      <xdr:row>1</xdr:row>
      <xdr:rowOff>67236</xdr:rowOff>
    </xdr:from>
    <xdr:to>
      <xdr:col>37</xdr:col>
      <xdr:colOff>450765</xdr:colOff>
      <xdr:row>5</xdr:row>
      <xdr:rowOff>281940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AE4B6EB-2BDB-4565-B37C-60AE9064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9529" y="414618"/>
          <a:ext cx="1051560" cy="85344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A161EB-EB01-4DF3-A266-D4149A7FF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145678</xdr:colOff>
      <xdr:row>0</xdr:row>
      <xdr:rowOff>336178</xdr:rowOff>
    </xdr:from>
    <xdr:to>
      <xdr:col>36</xdr:col>
      <xdr:colOff>448236</xdr:colOff>
      <xdr:row>7</xdr:row>
      <xdr:rowOff>112059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56538C-7BBC-49A1-B940-E9D381C79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68"/>
        <a:stretch/>
      </xdr:blipFill>
      <xdr:spPr>
        <a:xfrm>
          <a:off x="19587884" y="336178"/>
          <a:ext cx="1467970" cy="1243852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A752F17-B0D7-4285-9D7B-793FD6D8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31</xdr:col>
      <xdr:colOff>190500</xdr:colOff>
      <xdr:row>1</xdr:row>
      <xdr:rowOff>33612</xdr:rowOff>
    </xdr:from>
    <xdr:to>
      <xdr:col>33</xdr:col>
      <xdr:colOff>121499</xdr:colOff>
      <xdr:row>7</xdr:row>
      <xdr:rowOff>18571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7BA0B8B-2C83-41D3-A5AA-53F3C4C00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4588" y="380994"/>
          <a:ext cx="1096411" cy="1105548"/>
        </a:xfrm>
        <a:prstGeom prst="rect">
          <a:avLst/>
        </a:prstGeom>
      </xdr:spPr>
    </xdr:pic>
    <xdr:clientData/>
  </xdr:twoCellAnchor>
  <xdr:twoCellAnchor editAs="oneCell">
    <xdr:from>
      <xdr:col>33</xdr:col>
      <xdr:colOff>4323</xdr:colOff>
      <xdr:row>0</xdr:row>
      <xdr:rowOff>228435</xdr:rowOff>
    </xdr:from>
    <xdr:to>
      <xdr:col>34</xdr:col>
      <xdr:colOff>518028</xdr:colOff>
      <xdr:row>6</xdr:row>
      <xdr:rowOff>22895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E833715-4C4F-418C-B59C-176F6A019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3823" y="228435"/>
          <a:ext cx="1096411" cy="1105548"/>
        </a:xfrm>
        <a:prstGeom prst="rect">
          <a:avLst/>
        </a:prstGeom>
      </xdr:spPr>
    </xdr:pic>
    <xdr:clientData/>
  </xdr:twoCellAnchor>
  <xdr:twoCellAnchor editAs="oneCell">
    <xdr:from>
      <xdr:col>34</xdr:col>
      <xdr:colOff>512912</xdr:colOff>
      <xdr:row>1</xdr:row>
      <xdr:rowOff>31053</xdr:rowOff>
    </xdr:from>
    <xdr:to>
      <xdr:col>36</xdr:col>
      <xdr:colOff>443911</xdr:colOff>
      <xdr:row>7</xdr:row>
      <xdr:rowOff>16012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3433F23-47BE-48ED-AE35-56CAF8DF4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5118" y="378435"/>
          <a:ext cx="1096411" cy="1105548"/>
        </a:xfrm>
        <a:prstGeom prst="rect">
          <a:avLst/>
        </a:prstGeom>
      </xdr:spPr>
    </xdr:pic>
    <xdr:clientData/>
  </xdr:twoCellAnchor>
  <xdr:twoCellAnchor editAs="oneCell">
    <xdr:from>
      <xdr:col>36</xdr:col>
      <xdr:colOff>293117</xdr:colOff>
      <xdr:row>0</xdr:row>
      <xdr:rowOff>304317</xdr:rowOff>
    </xdr:from>
    <xdr:to>
      <xdr:col>38</xdr:col>
      <xdr:colOff>224117</xdr:colOff>
      <xdr:row>6</xdr:row>
      <xdr:rowOff>98777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33032C2-8C5C-4CA7-9290-82C92F2A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0735" y="304317"/>
          <a:ext cx="1096411" cy="110554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06B8D2-C39B-423A-A180-815B867A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89646</xdr:colOff>
      <xdr:row>1</xdr:row>
      <xdr:rowOff>11204</xdr:rowOff>
    </xdr:from>
    <xdr:to>
      <xdr:col>36</xdr:col>
      <xdr:colOff>369793</xdr:colOff>
      <xdr:row>6</xdr:row>
      <xdr:rowOff>112059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73CC3A-0159-4B2C-9614-571CF4CB07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965"/>
        <a:stretch/>
      </xdr:blipFill>
      <xdr:spPr>
        <a:xfrm>
          <a:off x="19531852" y="358586"/>
          <a:ext cx="1445559" cy="106456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FD0A8B-9113-4B9B-828D-E89F4989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>
    <xdr:from>
      <xdr:col>34</xdr:col>
      <xdr:colOff>145902</xdr:colOff>
      <xdr:row>2</xdr:row>
      <xdr:rowOff>56028</xdr:rowOff>
    </xdr:from>
    <xdr:to>
      <xdr:col>36</xdr:col>
      <xdr:colOff>145676</xdr:colOff>
      <xdr:row>6</xdr:row>
      <xdr:rowOff>90750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632E231B-A893-40F6-8783-484CBEBD2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3553" r="54060"/>
        <a:stretch/>
      </xdr:blipFill>
      <xdr:spPr>
        <a:xfrm>
          <a:off x="19588108" y="571499"/>
          <a:ext cx="1165186" cy="830339"/>
        </a:xfrm>
        <a:prstGeom prst="rect">
          <a:avLst/>
        </a:prstGeom>
      </xdr:spPr>
    </xdr:pic>
    <xdr:clientData fPrintsWithSheet="0"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48A8F4-CEE1-4A84-8C4F-B2BD3A3AF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>
    <xdr:from>
      <xdr:col>34</xdr:col>
      <xdr:colOff>89647</xdr:colOff>
      <xdr:row>1</xdr:row>
      <xdr:rowOff>22411</xdr:rowOff>
    </xdr:from>
    <xdr:to>
      <xdr:col>36</xdr:col>
      <xdr:colOff>89421</xdr:colOff>
      <xdr:row>5</xdr:row>
      <xdr:rowOff>214014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8B24ED5-9F51-4BFE-AD45-684F6B276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3553" r="54060"/>
        <a:stretch/>
      </xdr:blipFill>
      <xdr:spPr>
        <a:xfrm>
          <a:off x="19531853" y="369793"/>
          <a:ext cx="1165186" cy="830339"/>
        </a:xfrm>
        <a:prstGeom prst="rect">
          <a:avLst/>
        </a:prstGeom>
      </xdr:spPr>
    </xdr:pic>
    <xdr:clientData fPrintsWithSheet="0"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8E1CA82-C757-490B-816B-979A19E7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>
    <xdr:from>
      <xdr:col>34</xdr:col>
      <xdr:colOff>91328</xdr:colOff>
      <xdr:row>1</xdr:row>
      <xdr:rowOff>39332</xdr:rowOff>
    </xdr:from>
    <xdr:to>
      <xdr:col>36</xdr:col>
      <xdr:colOff>324971</xdr:colOff>
      <xdr:row>7</xdr:row>
      <xdr:rowOff>5266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6496CCE-D477-4CAD-903C-8C6D3A416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37401"/>
        <a:stretch/>
      </xdr:blipFill>
      <xdr:spPr>
        <a:xfrm>
          <a:off x="19533534" y="386714"/>
          <a:ext cx="1399055" cy="1086523"/>
        </a:xfrm>
        <a:prstGeom prst="rect">
          <a:avLst/>
        </a:prstGeom>
      </xdr:spPr>
    </xdr:pic>
    <xdr:clientData fPrintsWithSheet="0"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B13170A-A65B-41E0-9C7A-78F17A2B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33</xdr:col>
      <xdr:colOff>291352</xdr:colOff>
      <xdr:row>0</xdr:row>
      <xdr:rowOff>347381</xdr:rowOff>
    </xdr:from>
    <xdr:to>
      <xdr:col>35</xdr:col>
      <xdr:colOff>242205</xdr:colOff>
      <xdr:row>7</xdr:row>
      <xdr:rowOff>4977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D345013-C9A2-4131-8FB1-CD87D9281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0852" y="347381"/>
          <a:ext cx="1116265" cy="1125567"/>
        </a:xfrm>
        <a:prstGeom prst="rect">
          <a:avLst/>
        </a:prstGeom>
      </xdr:spPr>
    </xdr:pic>
    <xdr:clientData/>
  </xdr:twoCellAnchor>
  <xdr:twoCellAnchor editAs="oneCell">
    <xdr:from>
      <xdr:col>35</xdr:col>
      <xdr:colOff>206027</xdr:colOff>
      <xdr:row>1</xdr:row>
      <xdr:rowOff>4323</xdr:rowOff>
    </xdr:from>
    <xdr:to>
      <xdr:col>37</xdr:col>
      <xdr:colOff>156880</xdr:colOff>
      <xdr:row>7</xdr:row>
      <xdr:rowOff>9301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6757760-8509-4977-9171-C998E2F18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0939" y="351705"/>
          <a:ext cx="1116265" cy="112556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A88A325-5D98-4C53-9E0A-4A40B8E2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123264</xdr:colOff>
      <xdr:row>0</xdr:row>
      <xdr:rowOff>336175</xdr:rowOff>
    </xdr:from>
    <xdr:to>
      <xdr:col>36</xdr:col>
      <xdr:colOff>201706</xdr:colOff>
      <xdr:row>7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8B510B2-F7D4-492C-8543-E4F66A44B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615" b="19899"/>
        <a:stretch/>
      </xdr:blipFill>
      <xdr:spPr>
        <a:xfrm>
          <a:off x="19565470" y="336175"/>
          <a:ext cx="1243854" cy="117661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0876717-BF01-424D-A6D8-25149646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33</xdr:col>
      <xdr:colOff>560292</xdr:colOff>
      <xdr:row>0</xdr:row>
      <xdr:rowOff>347381</xdr:rowOff>
    </xdr:from>
    <xdr:to>
      <xdr:col>36</xdr:col>
      <xdr:colOff>437027</xdr:colOff>
      <xdr:row>7</xdr:row>
      <xdr:rowOff>92163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833537D-64AC-4BCB-837C-8B7C4B52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9792" y="347381"/>
          <a:ext cx="1624853" cy="1212753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39697AB-6504-4B09-9C32-EA9CA7ED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>
    <xdr:from>
      <xdr:col>34</xdr:col>
      <xdr:colOff>0</xdr:colOff>
      <xdr:row>1</xdr:row>
      <xdr:rowOff>33618</xdr:rowOff>
    </xdr:from>
    <xdr:to>
      <xdr:col>36</xdr:col>
      <xdr:colOff>233643</xdr:colOff>
      <xdr:row>6</xdr:row>
      <xdr:rowOff>156435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96C8C81-5B2E-4C6B-8E17-20F77421D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37401"/>
        <a:stretch/>
      </xdr:blipFill>
      <xdr:spPr>
        <a:xfrm>
          <a:off x="19442206" y="381000"/>
          <a:ext cx="1399055" cy="1086523"/>
        </a:xfrm>
        <a:prstGeom prst="rect">
          <a:avLst/>
        </a:prstGeom>
      </xdr:spPr>
    </xdr:pic>
    <xdr:clientData fPrintsWithSheet="0"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E84AE5-E614-4EA4-8ACE-18D2A420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33</xdr:col>
      <xdr:colOff>246530</xdr:colOff>
      <xdr:row>1</xdr:row>
      <xdr:rowOff>0</xdr:rowOff>
    </xdr:from>
    <xdr:to>
      <xdr:col>35</xdr:col>
      <xdr:colOff>197383</xdr:colOff>
      <xdr:row>7</xdr:row>
      <xdr:rowOff>4978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C40FE8D-9051-4069-8A4C-C30C55DD4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6030" y="347382"/>
          <a:ext cx="1116265" cy="1125567"/>
        </a:xfrm>
        <a:prstGeom prst="rect">
          <a:avLst/>
        </a:prstGeom>
      </xdr:spPr>
    </xdr:pic>
    <xdr:clientData/>
  </xdr:twoCellAnchor>
  <xdr:twoCellAnchor editAs="oneCell">
    <xdr:from>
      <xdr:col>35</xdr:col>
      <xdr:colOff>161205</xdr:colOff>
      <xdr:row>1</xdr:row>
      <xdr:rowOff>4324</xdr:rowOff>
    </xdr:from>
    <xdr:to>
      <xdr:col>37</xdr:col>
      <xdr:colOff>112058</xdr:colOff>
      <xdr:row>7</xdr:row>
      <xdr:rowOff>9302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99BA5E-86F0-4570-B333-765FC290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86117" y="351706"/>
          <a:ext cx="1116265" cy="112556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2AF691-9387-4490-BB28-28D617EEE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156883</xdr:colOff>
      <xdr:row>1</xdr:row>
      <xdr:rowOff>22411</xdr:rowOff>
    </xdr:from>
    <xdr:to>
      <xdr:col>36</xdr:col>
      <xdr:colOff>235325</xdr:colOff>
      <xdr:row>7</xdr:row>
      <xdr:rowOff>78441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F1DF03-7B64-4B0C-BA1B-CC3C30F81B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615" b="19899"/>
        <a:stretch/>
      </xdr:blipFill>
      <xdr:spPr>
        <a:xfrm>
          <a:off x="19599089" y="369793"/>
          <a:ext cx="1243854" cy="117661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0BCCD11-95E8-4F2C-8740-EF5A5E79B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36</xdr:col>
      <xdr:colOff>459441</xdr:colOff>
      <xdr:row>7</xdr:row>
      <xdr:rowOff>92164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7FD3ACC-AC2E-4A3B-843D-FEBB8298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2206" y="347382"/>
          <a:ext cx="1624853" cy="1212753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532A893-15BB-4880-8BDE-6AB6954F0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6021" cy="4001015"/>
        </a:xfrm>
        <a:prstGeom prst="rect">
          <a:avLst/>
        </a:prstGeom>
      </xdr:spPr>
    </xdr:pic>
    <xdr:clientData/>
  </xdr:twoCellAnchor>
  <xdr:twoCellAnchor editAs="oneCell">
    <xdr:from>
      <xdr:col>34</xdr:col>
      <xdr:colOff>470650</xdr:colOff>
      <xdr:row>0</xdr:row>
      <xdr:rowOff>324970</xdr:rowOff>
    </xdr:from>
    <xdr:to>
      <xdr:col>36</xdr:col>
      <xdr:colOff>70066</xdr:colOff>
      <xdr:row>7</xdr:row>
      <xdr:rowOff>112058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27BFB6-7928-42E9-AA79-3B201FE40E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9"/>
        <a:stretch/>
      </xdr:blipFill>
      <xdr:spPr>
        <a:xfrm>
          <a:off x="19912856" y="324970"/>
          <a:ext cx="764828" cy="125505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F533D2D-AA9B-4F64-B951-7D73918C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554234</xdr:colOff>
      <xdr:row>0</xdr:row>
      <xdr:rowOff>324970</xdr:rowOff>
    </xdr:from>
    <xdr:to>
      <xdr:col>34</xdr:col>
      <xdr:colOff>152399</xdr:colOff>
      <xdr:row>7</xdr:row>
      <xdr:rowOff>123264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270BAD-1CBA-4F8D-8D70-92C70D4A4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28" y="324970"/>
          <a:ext cx="763577" cy="1266265"/>
        </a:xfrm>
        <a:prstGeom prst="rect">
          <a:avLst/>
        </a:prstGeom>
      </xdr:spPr>
    </xdr:pic>
    <xdr:clientData/>
  </xdr:twoCellAnchor>
  <xdr:twoCellAnchor editAs="oneCell">
    <xdr:from>
      <xdr:col>34</xdr:col>
      <xdr:colOff>368058</xdr:colOff>
      <xdr:row>0</xdr:row>
      <xdr:rowOff>340499</xdr:rowOff>
    </xdr:from>
    <xdr:to>
      <xdr:col>35</xdr:col>
      <xdr:colOff>548929</xdr:colOff>
      <xdr:row>7</xdr:row>
      <xdr:rowOff>138793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596B8CD-3931-41C5-B62D-F70FF3084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0264" y="340499"/>
          <a:ext cx="763577" cy="1266265"/>
        </a:xfrm>
        <a:prstGeom prst="rect">
          <a:avLst/>
        </a:prstGeom>
      </xdr:spPr>
    </xdr:pic>
    <xdr:clientData/>
  </xdr:twoCellAnchor>
  <xdr:twoCellAnchor editAs="oneCell">
    <xdr:from>
      <xdr:col>36</xdr:col>
      <xdr:colOff>69822</xdr:colOff>
      <xdr:row>0</xdr:row>
      <xdr:rowOff>344823</xdr:rowOff>
    </xdr:from>
    <xdr:to>
      <xdr:col>37</xdr:col>
      <xdr:colOff>250693</xdr:colOff>
      <xdr:row>7</xdr:row>
      <xdr:rowOff>143117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235D108-735E-452B-8DC4-0B4F9BB71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7440" y="344823"/>
          <a:ext cx="763577" cy="126626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38998AD-7106-4764-AA9E-4117FED0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386145</xdr:colOff>
      <xdr:row>1</xdr:row>
      <xdr:rowOff>0</xdr:rowOff>
    </xdr:from>
    <xdr:to>
      <xdr:col>35</xdr:col>
      <xdr:colOff>567016</xdr:colOff>
      <xdr:row>7</xdr:row>
      <xdr:rowOff>145676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B830B83-333C-400C-BB30-55EB3D608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8351" y="347382"/>
          <a:ext cx="763577" cy="126626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51F1EE3-1BB0-47DC-BDAD-0696E3A5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395332</xdr:colOff>
      <xdr:row>0</xdr:row>
      <xdr:rowOff>336176</xdr:rowOff>
    </xdr:from>
    <xdr:to>
      <xdr:col>36</xdr:col>
      <xdr:colOff>20619</xdr:colOff>
      <xdr:row>7</xdr:row>
      <xdr:rowOff>134470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E723217-EBED-4143-8A2F-390F1D2C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7538" y="336176"/>
          <a:ext cx="790699" cy="1266265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A06321-11D4-44B1-978B-9EF3A417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459443</xdr:colOff>
      <xdr:row>0</xdr:row>
      <xdr:rowOff>324970</xdr:rowOff>
    </xdr:from>
    <xdr:to>
      <xdr:col>36</xdr:col>
      <xdr:colOff>58859</xdr:colOff>
      <xdr:row>7</xdr:row>
      <xdr:rowOff>112058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6A69E36-27FE-4124-B265-89F491175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9"/>
        <a:stretch/>
      </xdr:blipFill>
      <xdr:spPr>
        <a:xfrm>
          <a:off x="19901649" y="324970"/>
          <a:ext cx="764828" cy="125505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3A6B4FC-C47F-4B1B-947D-8E9975EA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0</xdr:row>
      <xdr:rowOff>313764</xdr:rowOff>
    </xdr:from>
    <xdr:to>
      <xdr:col>34</xdr:col>
      <xdr:colOff>225695</xdr:colOff>
      <xdr:row>7</xdr:row>
      <xdr:rowOff>112058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EC5B03-EA75-4CE4-8ECA-52FD52A4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4324" y="313764"/>
          <a:ext cx="763577" cy="1266265"/>
        </a:xfrm>
        <a:prstGeom prst="rect">
          <a:avLst/>
        </a:prstGeom>
      </xdr:spPr>
    </xdr:pic>
    <xdr:clientData/>
  </xdr:twoCellAnchor>
  <xdr:twoCellAnchor editAs="oneCell">
    <xdr:from>
      <xdr:col>34</xdr:col>
      <xdr:colOff>441354</xdr:colOff>
      <xdr:row>0</xdr:row>
      <xdr:rowOff>329293</xdr:rowOff>
    </xdr:from>
    <xdr:to>
      <xdr:col>36</xdr:col>
      <xdr:colOff>39519</xdr:colOff>
      <xdr:row>7</xdr:row>
      <xdr:rowOff>127587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9A59CEE-27F2-4BA5-8B30-EFF828C6A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3560" y="329293"/>
          <a:ext cx="763577" cy="1266265"/>
        </a:xfrm>
        <a:prstGeom prst="rect">
          <a:avLst/>
        </a:prstGeom>
      </xdr:spPr>
    </xdr:pic>
    <xdr:clientData/>
  </xdr:twoCellAnchor>
  <xdr:twoCellAnchor editAs="oneCell">
    <xdr:from>
      <xdr:col>36</xdr:col>
      <xdr:colOff>143118</xdr:colOff>
      <xdr:row>0</xdr:row>
      <xdr:rowOff>333617</xdr:rowOff>
    </xdr:from>
    <xdr:to>
      <xdr:col>37</xdr:col>
      <xdr:colOff>323989</xdr:colOff>
      <xdr:row>7</xdr:row>
      <xdr:rowOff>131911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E9503A-03AF-4A5A-B751-833BEFB39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50736" y="333617"/>
          <a:ext cx="763577" cy="126626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8B8E0C-EADB-46D9-8E88-6C33F481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392204</xdr:colOff>
      <xdr:row>0</xdr:row>
      <xdr:rowOff>336176</xdr:rowOff>
    </xdr:from>
    <xdr:to>
      <xdr:col>35</xdr:col>
      <xdr:colOff>573075</xdr:colOff>
      <xdr:row>7</xdr:row>
      <xdr:rowOff>134470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91E4F1-921F-499E-ADA2-A3855095F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4410" y="336176"/>
          <a:ext cx="763577" cy="126626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03F569-1BFF-4D9D-A2FD-485B74405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0</xdr:row>
      <xdr:rowOff>336176</xdr:rowOff>
    </xdr:from>
    <xdr:to>
      <xdr:col>36</xdr:col>
      <xdr:colOff>6287</xdr:colOff>
      <xdr:row>7</xdr:row>
      <xdr:rowOff>134470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3861D17-855D-4D9B-A10D-6E031E4D0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3206" y="336176"/>
          <a:ext cx="790699" cy="1266265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860B7-F4D4-4681-96E1-64D2693A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380826</xdr:colOff>
      <xdr:row>1</xdr:row>
      <xdr:rowOff>1</xdr:rowOff>
    </xdr:from>
    <xdr:to>
      <xdr:col>35</xdr:col>
      <xdr:colOff>553122</xdr:colOff>
      <xdr:row>7</xdr:row>
      <xdr:rowOff>145676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CFEAF2-CBC5-4E77-AFB4-10A6B16F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3032" y="347383"/>
          <a:ext cx="755002" cy="126626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24FA65-EFAA-41F7-8727-BC331A3C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>
    <xdr:from>
      <xdr:col>34</xdr:col>
      <xdr:colOff>134471</xdr:colOff>
      <xdr:row>1</xdr:row>
      <xdr:rowOff>97044</xdr:rowOff>
    </xdr:from>
    <xdr:to>
      <xdr:col>36</xdr:col>
      <xdr:colOff>298654</xdr:colOff>
      <xdr:row>6</xdr:row>
      <xdr:rowOff>153676</xdr:rowOff>
    </xdr:to>
    <xdr:pic>
      <xdr:nvPicPr>
        <xdr:cNvPr id="3" name="Picture 11">
          <a:extLst>
            <a:ext uri="{FF2B5EF4-FFF2-40B4-BE49-F238E27FC236}">
              <a16:creationId xmlns:a16="http://schemas.microsoft.com/office/drawing/2014/main" id="{BC1B17E6-79E9-4875-9D74-C2D7B1100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56936" y="426609"/>
          <a:ext cx="1347188" cy="1051042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031091-0652-4A68-A574-214631BA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358589</xdr:colOff>
      <xdr:row>0</xdr:row>
      <xdr:rowOff>336176</xdr:rowOff>
    </xdr:from>
    <xdr:to>
      <xdr:col>35</xdr:col>
      <xdr:colOff>573580</xdr:colOff>
      <xdr:row>7</xdr:row>
      <xdr:rowOff>145676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816527-FB72-484D-8535-618831EB1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0795" y="336176"/>
          <a:ext cx="797697" cy="127747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1CC83EE-5644-4B68-8692-AA807EDA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347383</xdr:colOff>
      <xdr:row>1</xdr:row>
      <xdr:rowOff>11207</xdr:rowOff>
    </xdr:from>
    <xdr:to>
      <xdr:col>36</xdr:col>
      <xdr:colOff>13622</xdr:colOff>
      <xdr:row>7</xdr:row>
      <xdr:rowOff>123265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691B96-B7B5-4573-9ECE-08535AC14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88" b="7661"/>
        <a:stretch/>
      </xdr:blipFill>
      <xdr:spPr>
        <a:xfrm>
          <a:off x="19789589" y="358589"/>
          <a:ext cx="831651" cy="1232647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F8ABBA-3DFB-4058-913A-A7DA2AAD3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33</xdr:col>
      <xdr:colOff>557988</xdr:colOff>
      <xdr:row>1</xdr:row>
      <xdr:rowOff>11206</xdr:rowOff>
    </xdr:from>
    <xdr:to>
      <xdr:col>35</xdr:col>
      <xdr:colOff>167776</xdr:colOff>
      <xdr:row>7</xdr:row>
      <xdr:rowOff>145677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B7119C-E7F7-40E4-A68A-D970F87BC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65"/>
        <a:stretch/>
      </xdr:blipFill>
      <xdr:spPr>
        <a:xfrm>
          <a:off x="19417488" y="358588"/>
          <a:ext cx="775200" cy="1255060"/>
        </a:xfrm>
        <a:prstGeom prst="rect">
          <a:avLst/>
        </a:prstGeom>
      </xdr:spPr>
    </xdr:pic>
    <xdr:clientData/>
  </xdr:twoCellAnchor>
  <xdr:twoCellAnchor editAs="oneCell">
    <xdr:from>
      <xdr:col>35</xdr:col>
      <xdr:colOff>217235</xdr:colOff>
      <xdr:row>1</xdr:row>
      <xdr:rowOff>44824</xdr:rowOff>
    </xdr:from>
    <xdr:to>
      <xdr:col>36</xdr:col>
      <xdr:colOff>421316</xdr:colOff>
      <xdr:row>7</xdr:row>
      <xdr:rowOff>100853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589D3DE-530F-48AE-A3F1-BE040CD6A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63"/>
        <a:stretch/>
      </xdr:blipFill>
      <xdr:spPr>
        <a:xfrm>
          <a:off x="20242147" y="392206"/>
          <a:ext cx="786787" cy="117661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2126B1-8437-4375-B35F-F78A06A1D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336710</xdr:colOff>
      <xdr:row>1</xdr:row>
      <xdr:rowOff>1</xdr:rowOff>
    </xdr:from>
    <xdr:to>
      <xdr:col>35</xdr:col>
      <xdr:colOff>553123</xdr:colOff>
      <xdr:row>7</xdr:row>
      <xdr:rowOff>100854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A0A3F6C-C6C2-420E-8D0D-25F3389DE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713"/>
        <a:stretch/>
      </xdr:blipFill>
      <xdr:spPr>
        <a:xfrm>
          <a:off x="19778916" y="347383"/>
          <a:ext cx="799119" cy="1221442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211531</xdr:colOff>
      <xdr:row>44</xdr:row>
      <xdr:rowOff>94406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E6AAF9-57B7-480D-9C65-9018B516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343510</xdr:colOff>
      <xdr:row>0</xdr:row>
      <xdr:rowOff>336176</xdr:rowOff>
    </xdr:from>
    <xdr:to>
      <xdr:col>35</xdr:col>
      <xdr:colOff>558501</xdr:colOff>
      <xdr:row>7</xdr:row>
      <xdr:rowOff>145676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3ADE7D-73FA-4421-8339-BE93BDF44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5716" y="336176"/>
          <a:ext cx="797697" cy="1277471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824642-A47B-469F-B738-A2FBBA5C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369794</xdr:colOff>
      <xdr:row>1</xdr:row>
      <xdr:rowOff>0</xdr:rowOff>
    </xdr:from>
    <xdr:to>
      <xdr:col>36</xdr:col>
      <xdr:colOff>36033</xdr:colOff>
      <xdr:row>7</xdr:row>
      <xdr:rowOff>112058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3D2B48F-5D33-43D5-801E-E8923E5BB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88" b="7661"/>
        <a:stretch/>
      </xdr:blipFill>
      <xdr:spPr>
        <a:xfrm>
          <a:off x="19812000" y="347382"/>
          <a:ext cx="831651" cy="1232647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418BC1C-865D-4DAE-87A6-39083C72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33</xdr:col>
      <xdr:colOff>560294</xdr:colOff>
      <xdr:row>1</xdr:row>
      <xdr:rowOff>0</xdr:rowOff>
    </xdr:from>
    <xdr:to>
      <xdr:col>35</xdr:col>
      <xdr:colOff>170082</xdr:colOff>
      <xdr:row>7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547D298-558B-4372-97A4-155312E38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65"/>
        <a:stretch/>
      </xdr:blipFill>
      <xdr:spPr>
        <a:xfrm>
          <a:off x="19419794" y="347382"/>
          <a:ext cx="775200" cy="1255060"/>
        </a:xfrm>
        <a:prstGeom prst="rect">
          <a:avLst/>
        </a:prstGeom>
      </xdr:spPr>
    </xdr:pic>
    <xdr:clientData/>
  </xdr:twoCellAnchor>
  <xdr:twoCellAnchor editAs="oneCell">
    <xdr:from>
      <xdr:col>35</xdr:col>
      <xdr:colOff>219541</xdr:colOff>
      <xdr:row>1</xdr:row>
      <xdr:rowOff>33618</xdr:rowOff>
    </xdr:from>
    <xdr:to>
      <xdr:col>36</xdr:col>
      <xdr:colOff>423622</xdr:colOff>
      <xdr:row>7</xdr:row>
      <xdr:rowOff>89647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012EA4A-11B2-4BDA-B95A-231B44AD2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63"/>
        <a:stretch/>
      </xdr:blipFill>
      <xdr:spPr>
        <a:xfrm>
          <a:off x="20244453" y="381000"/>
          <a:ext cx="786787" cy="117661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6A68316-0E8C-41C6-AB70-4E2CBDDB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68401" cy="3995300"/>
        </a:xfrm>
        <a:prstGeom prst="rect">
          <a:avLst/>
        </a:prstGeom>
      </xdr:spPr>
    </xdr:pic>
    <xdr:clientData/>
  </xdr:twoCellAnchor>
  <xdr:twoCellAnchor editAs="oneCell">
    <xdr:from>
      <xdr:col>34</xdr:col>
      <xdr:colOff>399573</xdr:colOff>
      <xdr:row>0</xdr:row>
      <xdr:rowOff>313765</xdr:rowOff>
    </xdr:from>
    <xdr:to>
      <xdr:col>36</xdr:col>
      <xdr:colOff>15238</xdr:colOff>
      <xdr:row>7</xdr:row>
      <xdr:rowOff>89648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BA52D1-5707-4554-B745-33B55403F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32"/>
        <a:stretch/>
      </xdr:blipFill>
      <xdr:spPr>
        <a:xfrm>
          <a:off x="19841779" y="313765"/>
          <a:ext cx="781077" cy="124385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40745</xdr:colOff>
      <xdr:row>21</xdr:row>
      <xdr:rowOff>74841</xdr:rowOff>
    </xdr:from>
    <xdr:to>
      <xdr:col>60</xdr:col>
      <xdr:colOff>207721</xdr:colOff>
      <xdr:row>44</xdr:row>
      <xdr:rowOff>98216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B1ACBE-2286-436F-942D-A3F68FFCB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81845" y="4170591"/>
          <a:ext cx="11572211" cy="3991490"/>
        </a:xfrm>
        <a:prstGeom prst="rect">
          <a:avLst/>
        </a:prstGeom>
      </xdr:spPr>
    </xdr:pic>
    <xdr:clientData/>
  </xdr:twoCellAnchor>
  <xdr:twoCellAnchor editAs="oneCell">
    <xdr:from>
      <xdr:col>34</xdr:col>
      <xdr:colOff>347386</xdr:colOff>
      <xdr:row>0</xdr:row>
      <xdr:rowOff>336176</xdr:rowOff>
    </xdr:from>
    <xdr:to>
      <xdr:col>35</xdr:col>
      <xdr:colOff>562377</xdr:colOff>
      <xdr:row>7</xdr:row>
      <xdr:rowOff>145676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C64F68C-DFAF-4EC4-B357-41F5EF2D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592" y="336176"/>
          <a:ext cx="797697" cy="1277471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40745</xdr:colOff>
      <xdr:row>21</xdr:row>
      <xdr:rowOff>47626</xdr:rowOff>
    </xdr:from>
    <xdr:to>
      <xdr:col>59</xdr:col>
      <xdr:colOff>211531</xdr:colOff>
      <xdr:row>44</xdr:row>
      <xdr:rowOff>65649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5772743-327A-4886-AE2B-4CA23940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19845" y="3835401"/>
          <a:ext cx="11095167" cy="37835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71</xdr:row>
      <xdr:rowOff>95251</xdr:rowOff>
    </xdr:from>
    <xdr:to>
      <xdr:col>13</xdr:col>
      <xdr:colOff>12346</xdr:colOff>
      <xdr:row>99</xdr:row>
      <xdr:rowOff>86520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141EE3C-84A9-4736-ADF1-B465AFBC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1" y="12153901"/>
          <a:ext cx="7489470" cy="4525169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142874</xdr:colOff>
      <xdr:row>71</xdr:row>
      <xdr:rowOff>66272</xdr:rowOff>
    </xdr:from>
    <xdr:to>
      <xdr:col>26</xdr:col>
      <xdr:colOff>383149</xdr:colOff>
      <xdr:row>99</xdr:row>
      <xdr:rowOff>59531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439C1DE-1388-4038-9E85-801C79D21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8424" y="12128097"/>
          <a:ext cx="7244325" cy="4523984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40745</xdr:colOff>
      <xdr:row>21</xdr:row>
      <xdr:rowOff>47626</xdr:rowOff>
    </xdr:from>
    <xdr:to>
      <xdr:col>58</xdr:col>
      <xdr:colOff>178987</xdr:colOff>
      <xdr:row>44</xdr:row>
      <xdr:rowOff>68824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01E4E7-8101-48E9-9CE4-ABDB1312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19845" y="3835401"/>
          <a:ext cx="11095167" cy="3783573"/>
        </a:xfrm>
        <a:prstGeom prst="rect">
          <a:avLst/>
        </a:prstGeom>
      </xdr:spPr>
    </xdr:pic>
    <xdr:clientData/>
  </xdr:twoCellAnchor>
  <xdr:twoCellAnchor editAs="oneCell">
    <xdr:from>
      <xdr:col>13</xdr:col>
      <xdr:colOff>166688</xdr:colOff>
      <xdr:row>0</xdr:row>
      <xdr:rowOff>119062</xdr:rowOff>
    </xdr:from>
    <xdr:to>
      <xdr:col>15</xdr:col>
      <xdr:colOff>239605</xdr:colOff>
      <xdr:row>6</xdr:row>
      <xdr:rowOff>93461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AF2723-8545-4D91-9DBB-315C26EC5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5888" y="122237"/>
          <a:ext cx="1292117" cy="1123749"/>
        </a:xfrm>
        <a:prstGeom prst="rect">
          <a:avLst/>
        </a:prstGeom>
      </xdr:spPr>
    </xdr:pic>
    <xdr:clientData/>
  </xdr:twoCellAnchor>
  <xdr:twoCellAnchor editAs="oneCell">
    <xdr:from>
      <xdr:col>34</xdr:col>
      <xdr:colOff>175420</xdr:colOff>
      <xdr:row>0</xdr:row>
      <xdr:rowOff>217487</xdr:rowOff>
    </xdr:from>
    <xdr:to>
      <xdr:col>36</xdr:col>
      <xdr:colOff>248336</xdr:colOff>
      <xdr:row>7</xdr:row>
      <xdr:rowOff>22024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279ACAEE-D7C2-4CAC-8E44-36149A21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38170" y="220662"/>
          <a:ext cx="1288941" cy="1115812"/>
        </a:xfrm>
        <a:prstGeom prst="rect">
          <a:avLst/>
        </a:prstGeom>
      </xdr:spPr>
    </xdr:pic>
    <xdr:clientData/>
  </xdr:twoCellAnchor>
  <xdr:twoCellAnchor editAs="oneCell">
    <xdr:from>
      <xdr:col>21</xdr:col>
      <xdr:colOff>250031</xdr:colOff>
      <xdr:row>63</xdr:row>
      <xdr:rowOff>95250</xdr:rowOff>
    </xdr:from>
    <xdr:to>
      <xdr:col>30</xdr:col>
      <xdr:colOff>29277</xdr:colOff>
      <xdr:row>69</xdr:row>
      <xdr:rowOff>143021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16E7A3-3B42-4561-9648-C6A4106AC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84806" y="10791825"/>
          <a:ext cx="5262471" cy="10637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71</xdr:row>
      <xdr:rowOff>95251</xdr:rowOff>
    </xdr:from>
    <xdr:to>
      <xdr:col>13</xdr:col>
      <xdr:colOff>9171</xdr:colOff>
      <xdr:row>99</xdr:row>
      <xdr:rowOff>83345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BFB782F-B965-4494-B7B6-FFDCF9D0F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1" y="12153901"/>
          <a:ext cx="7489470" cy="4525169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142874</xdr:colOff>
      <xdr:row>71</xdr:row>
      <xdr:rowOff>66272</xdr:rowOff>
    </xdr:from>
    <xdr:to>
      <xdr:col>26</xdr:col>
      <xdr:colOff>379974</xdr:colOff>
      <xdr:row>99</xdr:row>
      <xdr:rowOff>59531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DA3E18E-D445-43EC-BB06-C4717962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8424" y="12128097"/>
          <a:ext cx="7244325" cy="4523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41CD-5FB8-480F-8823-C8F3C6794907}">
  <sheetPr codeName="Sheet1">
    <tabColor theme="9" tint="0.59999389629810485"/>
  </sheetPr>
  <dimension ref="A1:BC110"/>
  <sheetViews>
    <sheetView tabSelected="1" zoomScale="85" zoomScaleNormal="85" zoomScaleSheetLayoutView="80" workbookViewId="0">
      <selection activeCell="M47" sqref="M47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ESGM22742KM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173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08" t="s">
        <v>28</v>
      </c>
      <c r="E10" s="57" t="s">
        <v>29</v>
      </c>
      <c r="F10" s="654" t="s">
        <v>30</v>
      </c>
      <c r="G10" s="654"/>
      <c r="H10" s="654"/>
      <c r="I10" s="654"/>
      <c r="J10" s="408" t="s">
        <v>31</v>
      </c>
      <c r="K10" s="408" t="s">
        <v>32</v>
      </c>
      <c r="L10" s="408" t="s">
        <v>33</v>
      </c>
      <c r="M10" s="408" t="s">
        <v>34</v>
      </c>
      <c r="N10" s="408" t="s">
        <v>34</v>
      </c>
      <c r="O10" s="389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08" t="s">
        <v>28</v>
      </c>
      <c r="Y10" s="57" t="s">
        <v>29</v>
      </c>
      <c r="Z10" s="654" t="s">
        <v>30</v>
      </c>
      <c r="AA10" s="654"/>
      <c r="AB10" s="654"/>
      <c r="AC10" s="654"/>
      <c r="AD10" s="408" t="s">
        <v>31</v>
      </c>
      <c r="AE10" s="408" t="s">
        <v>32</v>
      </c>
      <c r="AF10" s="408" t="s">
        <v>143</v>
      </c>
      <c r="AG10" s="408" t="s">
        <v>33</v>
      </c>
      <c r="AH10" s="408" t="s">
        <v>34</v>
      </c>
      <c r="AI10" s="408" t="s">
        <v>34</v>
      </c>
      <c r="AJ10" s="389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399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0.23940000000000003</v>
      </c>
      <c r="Q11" s="73">
        <v>1.1000000000000001</v>
      </c>
      <c r="R11" s="74">
        <f>P11*Q11</f>
        <v>0.26334000000000007</v>
      </c>
      <c r="S11" s="75">
        <f>K11*R11</f>
        <v>0.69785100000000022</v>
      </c>
      <c r="U11" s="659"/>
      <c r="V11" s="64" t="s">
        <v>175</v>
      </c>
      <c r="W11" s="399" t="s">
        <v>179</v>
      </c>
      <c r="X11" s="66" t="s">
        <v>43</v>
      </c>
      <c r="Y11" s="67" t="s">
        <v>138</v>
      </c>
      <c r="Z11" s="662" t="s">
        <v>177</v>
      </c>
      <c r="AA11" s="663"/>
      <c r="AB11" s="663"/>
      <c r="AC11" s="664"/>
      <c r="AD11" s="76" t="s">
        <v>167</v>
      </c>
      <c r="AE11" s="77">
        <v>2.65</v>
      </c>
      <c r="AF11" s="77">
        <f t="shared" ref="AF11:AF16" si="4">AE11+AJ11</f>
        <v>2.6747955960234133</v>
      </c>
      <c r="AG11" s="78">
        <v>61</v>
      </c>
      <c r="AH11" s="79">
        <v>175</v>
      </c>
      <c r="AI11" s="80">
        <f>((AG11*AH11)/43.052)/1000</f>
        <v>0.24795596023413546</v>
      </c>
      <c r="AJ11" s="81">
        <f>VLOOKUP(AD11,$AS$11:$AT$21,2,FALSE)*AI11</f>
        <v>2.4795596023413548E-2</v>
      </c>
      <c r="AK11" s="80">
        <v>0.22800000000000001</v>
      </c>
      <c r="AL11" s="82">
        <v>1.05</v>
      </c>
      <c r="AM11" s="83">
        <f>AK11*AL11</f>
        <v>0.23940000000000003</v>
      </c>
      <c r="AN11" s="84">
        <f>AF11*AM11</f>
        <v>0.64034606568800523</v>
      </c>
      <c r="AO11" s="85">
        <f t="shared" ref="AO11:AO16" si="5">S11-AN11</f>
        <v>5.7504934311994993E-2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39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8.2159999999999997E-2</v>
      </c>
      <c r="Q12" s="73">
        <v>1.1000000000000001</v>
      </c>
      <c r="R12" s="74">
        <f>P12*Q12</f>
        <v>9.0375999999999998E-2</v>
      </c>
      <c r="S12" s="97">
        <f>K12*R12</f>
        <v>6.7781999999999995E-2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613" t="s">
        <v>176</v>
      </c>
      <c r="AA12" s="613"/>
      <c r="AB12" s="613"/>
      <c r="AC12" s="614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80">
        <f t="shared" ref="AI12:AI15" si="7">((AG12*AH12)/43.052)/1000</f>
        <v>0.13239803028895289</v>
      </c>
      <c r="AJ12" s="81">
        <f>VLOOKUP(AD12,$AS$11:$AT$21,2,FALSE)*AI12</f>
        <v>1.5887763634674347E-2</v>
      </c>
      <c r="AK12" s="104">
        <v>7.9000000000000001E-2</v>
      </c>
      <c r="AL12" s="106">
        <v>1.04</v>
      </c>
      <c r="AM12" s="107">
        <f>AK12*AL12</f>
        <v>8.2159999999999997E-2</v>
      </c>
      <c r="AN12" s="108">
        <f>AF12*AM12</f>
        <v>6.2925338660224844E-2</v>
      </c>
      <c r="AO12" s="85">
        <f t="shared" si="5"/>
        <v>4.8566613397751507E-3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INDIA-IND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0"/>
      <c r="W13" s="396"/>
      <c r="X13" s="122"/>
      <c r="Y13" s="123"/>
      <c r="Z13" s="617"/>
      <c r="AA13" s="618"/>
      <c r="AB13" s="618"/>
      <c r="AC13" s="619"/>
      <c r="AD13" s="124" t="s">
        <v>154</v>
      </c>
      <c r="AE13" s="125"/>
      <c r="AF13" s="102">
        <f t="shared" si="4"/>
        <v>0</v>
      </c>
      <c r="AG13" s="126"/>
      <c r="AH13" s="126"/>
      <c r="AI13" s="80">
        <f t="shared" si="7"/>
        <v>0</v>
      </c>
      <c r="AJ13" s="81">
        <f>VLOOKUP(AD13,$AS$11:$AT$21,2,FALSE)*AI13</f>
        <v>0</v>
      </c>
      <c r="AK13" s="80"/>
      <c r="AL13" s="82">
        <v>1.06</v>
      </c>
      <c r="AM13" s="83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387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387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0.76563300000000023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0.7032714043482301</v>
      </c>
      <c r="AO16" s="154">
        <f t="shared" si="5"/>
        <v>6.236159565177013E-2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AN16/AN66</f>
        <v>0.1887407618793106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390"/>
      <c r="M18" s="390"/>
      <c r="N18" s="390"/>
      <c r="O18" s="390"/>
      <c r="P18" s="390"/>
      <c r="Q18" s="391"/>
      <c r="R18" s="389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390"/>
      <c r="AG18" s="390"/>
      <c r="AH18" s="390"/>
      <c r="AI18" s="390"/>
      <c r="AJ18" s="390"/>
      <c r="AK18" s="390"/>
      <c r="AL18" s="389" t="s">
        <v>63</v>
      </c>
      <c r="AM18" s="389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3" si="8">X19</f>
        <v>선오</v>
      </c>
      <c r="E19" s="621"/>
      <c r="F19" s="599" t="str">
        <f t="shared" ref="F19:F33" si="9">Z19</f>
        <v xml:space="preserve">THREAD </v>
      </c>
      <c r="G19" s="600"/>
      <c r="H19" s="600">
        <f t="shared" ref="H19:H33" si="10">AB19</f>
        <v>0</v>
      </c>
      <c r="I19" s="601"/>
      <c r="J19" s="164">
        <f>AN19</f>
        <v>0.1031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0.11341000000000001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0.1031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3" si="11">AD19*AL19*(1+AM19)</f>
        <v>0.1031</v>
      </c>
      <c r="AO19" s="85">
        <f t="shared" ref="AO19:AO34" si="12">S19-AN19</f>
        <v>1.0310000000000014E-2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3" si="13">V20</f>
        <v>CU029</v>
      </c>
      <c r="C20" s="624"/>
      <c r="D20" s="625" t="str">
        <f t="shared" si="8"/>
        <v>Yibei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0.36049999999999999</v>
      </c>
      <c r="K20" s="174" t="str">
        <f t="shared" ref="K20:K33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5">J20*R20</f>
        <v>0.39655000000000001</v>
      </c>
      <c r="U20" s="659"/>
      <c r="V20" s="623" t="s">
        <v>186</v>
      </c>
      <c r="W20" s="624"/>
      <c r="X20" s="625" t="s">
        <v>187</v>
      </c>
      <c r="Y20" s="624"/>
      <c r="Z20" s="626" t="s">
        <v>72</v>
      </c>
      <c r="AA20" s="627"/>
      <c r="AB20" s="627"/>
      <c r="AC20" s="628"/>
      <c r="AD20" s="170">
        <v>0.35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0.36049999999999999</v>
      </c>
      <c r="AO20" s="85">
        <f t="shared" si="12"/>
        <v>3.6050000000000026E-2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2" si="16">AN21</f>
        <v>3.2235840000000002E-2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3.5459424000000003E-2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1.17</v>
      </c>
      <c r="AM21" s="180">
        <v>0</v>
      </c>
      <c r="AN21" s="181">
        <f>AD21*AL21*(1+AM21)</f>
        <v>3.2235840000000002E-2</v>
      </c>
      <c r="AO21" s="85">
        <f t="shared" si="12"/>
        <v>3.2235840000000016E-3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3.9513600000000003E-2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4.3464960000000004E-2</v>
      </c>
      <c r="U22" s="659"/>
      <c r="V22" s="623" t="s">
        <v>159</v>
      </c>
      <c r="W22" s="624"/>
      <c r="X22" s="693" t="s">
        <v>160</v>
      </c>
      <c r="Y22" s="624"/>
      <c r="Z22" s="405" t="s">
        <v>222</v>
      </c>
      <c r="AA22" s="406"/>
      <c r="AB22" s="406"/>
      <c r="AC22" s="407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>
        <v>1.8</v>
      </c>
      <c r="AM22" s="180">
        <v>0</v>
      </c>
      <c r="AN22" s="181">
        <f t="shared" si="11"/>
        <v>3.9513600000000003E-2</v>
      </c>
      <c r="AO22" s="85">
        <f t="shared" si="12"/>
        <v>3.951360000000001E-3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ref="AN23" si="17">AD23*AL23*(1+AM23)</f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 xml:space="preserve">Metal Ring 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228</v>
      </c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5"/>
      <c r="AL24" s="179">
        <v>1</v>
      </c>
      <c r="AM24" s="180">
        <v>0.03</v>
      </c>
      <c r="AN24" s="181">
        <f t="shared" ref="AN24" si="18">AD24*AL24*(1+AM24)</f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 xml:space="preserve">Metal Slider 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229</v>
      </c>
      <c r="AA25" s="627"/>
      <c r="AB25" s="627"/>
      <c r="AC25" s="628"/>
      <c r="AD25" s="170"/>
      <c r="AE25" s="174" t="s">
        <v>68</v>
      </c>
      <c r="AF25" s="175"/>
      <c r="AG25" s="175"/>
      <c r="AH25" s="175"/>
      <c r="AI25" s="175"/>
      <c r="AJ25" s="175"/>
      <c r="AK25" s="175"/>
      <c r="AL25" s="179">
        <v>1</v>
      </c>
      <c r="AM25" s="180">
        <v>0.03</v>
      </c>
      <c r="AN25" s="181">
        <f t="shared" ref="AN25:AN26" si="19">AD25*AL25*(1+AM25)</f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G-Hook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230</v>
      </c>
      <c r="AA26" s="627"/>
      <c r="AB26" s="627"/>
      <c r="AC26" s="628"/>
      <c r="AD26" s="170"/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9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97" customFormat="1" ht="12.75">
      <c r="A27" s="652"/>
      <c r="B27" s="672">
        <f t="shared" si="13"/>
        <v>0</v>
      </c>
      <c r="C27" s="673"/>
      <c r="D27" s="674" t="str">
        <f t="shared" si="8"/>
        <v>선오</v>
      </c>
      <c r="E27" s="673"/>
      <c r="F27" s="675" t="str">
        <f t="shared" si="9"/>
        <v>Bra Elastic Picot Edge 3/4"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439"/>
      <c r="W27" s="424"/>
      <c r="X27" s="475" t="s">
        <v>185</v>
      </c>
      <c r="Y27" s="424"/>
      <c r="Z27" s="426" t="s">
        <v>161</v>
      </c>
      <c r="AA27" s="427"/>
      <c r="AB27" s="427"/>
      <c r="AC27" s="428"/>
      <c r="AD27" s="170">
        <f>195/1100</f>
        <v>0.17727272727272728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97" customFormat="1" ht="12.75">
      <c r="A28" s="652"/>
      <c r="B28" s="697">
        <f t="shared" si="13"/>
        <v>0</v>
      </c>
      <c r="C28" s="673"/>
      <c r="D28" s="674" t="str">
        <f t="shared" si="8"/>
        <v>선오</v>
      </c>
      <c r="E28" s="673"/>
      <c r="F28" s="698" t="str">
        <f t="shared" si="9"/>
        <v>Bra Elastic Picot Edge 1"</v>
      </c>
      <c r="G28" s="699"/>
      <c r="H28" s="699">
        <f t="shared" si="10"/>
        <v>0</v>
      </c>
      <c r="I28" s="700"/>
      <c r="J28" s="164">
        <f t="shared" si="16"/>
        <v>5.8000000000000003E-2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6.3800000000000009E-2</v>
      </c>
      <c r="U28" s="659"/>
      <c r="V28" s="439"/>
      <c r="W28" s="424"/>
      <c r="X28" s="475" t="s">
        <v>185</v>
      </c>
      <c r="Y28" s="424"/>
      <c r="Z28" s="426" t="s">
        <v>231</v>
      </c>
      <c r="AA28" s="194"/>
      <c r="AB28" s="194"/>
      <c r="AC28" s="195"/>
      <c r="AD28" s="170">
        <f>290/1100</f>
        <v>0.26363636363636361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0.2</v>
      </c>
      <c r="AM28" s="180">
        <v>0.1</v>
      </c>
      <c r="AN28" s="181">
        <f t="shared" si="11"/>
        <v>5.8000000000000003E-2</v>
      </c>
      <c r="AO28" s="85">
        <f t="shared" si="12"/>
        <v>5.8000000000000065E-3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97" customFormat="1" ht="12.75">
      <c r="A29" s="652"/>
      <c r="B29" s="678">
        <f t="shared" si="13"/>
        <v>0</v>
      </c>
      <c r="C29" s="679"/>
      <c r="D29" s="680" t="str">
        <f t="shared" si="8"/>
        <v>선오</v>
      </c>
      <c r="E29" s="679"/>
      <c r="F29" s="681" t="str">
        <f t="shared" si="9"/>
        <v>mobilon tape 1/4" x 0.15mm side shirring</v>
      </c>
      <c r="G29" s="682"/>
      <c r="H29" s="682">
        <f t="shared" si="10"/>
        <v>0</v>
      </c>
      <c r="I29" s="683"/>
      <c r="J29" s="164">
        <f t="shared" si="16"/>
        <v>6.3800000000000011E-3</v>
      </c>
      <c r="K29" s="174" t="str">
        <f t="shared" si="14"/>
        <v>/ PC</v>
      </c>
      <c r="L29" s="175"/>
      <c r="M29" s="175" t="s">
        <v>83</v>
      </c>
      <c r="N29" s="175"/>
      <c r="O29" s="175"/>
      <c r="P29" s="175"/>
      <c r="Q29" s="176"/>
      <c r="R29" s="177">
        <v>1.1000000000000001</v>
      </c>
      <c r="S29" s="178">
        <f t="shared" si="15"/>
        <v>7.0180000000000017E-3</v>
      </c>
      <c r="U29" s="659"/>
      <c r="V29" s="439"/>
      <c r="W29" s="424"/>
      <c r="X29" s="475" t="s">
        <v>185</v>
      </c>
      <c r="Y29" s="424"/>
      <c r="Z29" s="193" t="s">
        <v>170</v>
      </c>
      <c r="AA29" s="194"/>
      <c r="AB29" s="194"/>
      <c r="AC29" s="195"/>
      <c r="AD29" s="170">
        <v>2.9000000000000001E-2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0.2</v>
      </c>
      <c r="AM29" s="180">
        <v>0.1</v>
      </c>
      <c r="AN29" s="181">
        <f t="shared" ref="AN29:AN32" si="20">AD29*AL29*(1+AM29)</f>
        <v>6.3800000000000011E-3</v>
      </c>
      <c r="AO29" s="85">
        <f t="shared" si="12"/>
        <v>6.3800000000000055E-4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97" customFormat="1" ht="12.75">
      <c r="A30" s="652"/>
      <c r="B30" s="678" t="str">
        <f t="shared" si="13"/>
        <v>POLY TAPE</v>
      </c>
      <c r="C30" s="679"/>
      <c r="D30" s="674" t="str">
        <f t="shared" si="8"/>
        <v>선오</v>
      </c>
      <c r="E30" s="673"/>
      <c r="F30" s="698" t="str">
        <f t="shared" si="9"/>
        <v>1/4" twill tape at CF V</v>
      </c>
      <c r="G30" s="699"/>
      <c r="H30" s="699">
        <f t="shared" si="10"/>
        <v>0</v>
      </c>
      <c r="I30" s="700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78">
        <f t="shared" si="15"/>
        <v>0</v>
      </c>
      <c r="U30" s="659"/>
      <c r="V30" s="623" t="s">
        <v>171</v>
      </c>
      <c r="W30" s="624"/>
      <c r="X30" s="475" t="s">
        <v>185</v>
      </c>
      <c r="Y30" s="424"/>
      <c r="Z30" s="426" t="s">
        <v>162</v>
      </c>
      <c r="AA30" s="427"/>
      <c r="AB30" s="427"/>
      <c r="AC30" s="428"/>
      <c r="AD30" s="170">
        <v>1.6E-2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</v>
      </c>
      <c r="AN30" s="181">
        <f t="shared" si="20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97" customFormat="1" ht="12.75">
      <c r="A31" s="652"/>
      <c r="B31" s="678">
        <f t="shared" si="13"/>
        <v>0</v>
      </c>
      <c r="C31" s="679"/>
      <c r="D31" s="680" t="str">
        <f t="shared" si="8"/>
        <v>선오</v>
      </c>
      <c r="E31" s="679"/>
      <c r="F31" s="681" t="str">
        <f t="shared" si="9"/>
        <v>BONE&amp;CASING</v>
      </c>
      <c r="G31" s="682"/>
      <c r="H31" s="682">
        <f t="shared" si="10"/>
        <v>0</v>
      </c>
      <c r="I31" s="683"/>
      <c r="J31" s="164">
        <f t="shared" si="16"/>
        <v>0.21536363636363637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78">
        <f t="shared" si="15"/>
        <v>0.23690000000000003</v>
      </c>
      <c r="U31" s="659"/>
      <c r="V31" s="694"/>
      <c r="W31" s="671"/>
      <c r="X31" s="475" t="s">
        <v>185</v>
      </c>
      <c r="Y31" s="424"/>
      <c r="Z31" s="426" t="s">
        <v>224</v>
      </c>
      <c r="AA31" s="427"/>
      <c r="AB31" s="427"/>
      <c r="AC31" s="428"/>
      <c r="AD31" s="170">
        <f>230/1100</f>
        <v>0.20909090909090908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20"/>
        <v>0.21536363636363637</v>
      </c>
      <c r="AO31" s="85">
        <f t="shared" si="12"/>
        <v>2.1536363636363659E-2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8" t="str">
        <f t="shared" si="13"/>
        <v>BRA TAPE</v>
      </c>
      <c r="C32" s="679"/>
      <c r="D32" s="680" t="str">
        <f t="shared" si="8"/>
        <v>선오</v>
      </c>
      <c r="E32" s="679"/>
      <c r="F32" s="681" t="str">
        <f t="shared" si="9"/>
        <v>3/4" 19mm</v>
      </c>
      <c r="G32" s="682"/>
      <c r="H32" s="682">
        <f t="shared" si="10"/>
        <v>0</v>
      </c>
      <c r="I32" s="683"/>
      <c r="J32" s="164">
        <f t="shared" si="16"/>
        <v>2.06E-2</v>
      </c>
      <c r="K32" s="198" t="str">
        <f t="shared" si="14"/>
        <v>/ PC</v>
      </c>
      <c r="L32" s="199"/>
      <c r="M32" s="199"/>
      <c r="N32" s="199"/>
      <c r="O32" s="199"/>
      <c r="P32" s="199"/>
      <c r="Q32" s="200"/>
      <c r="R32" s="177">
        <v>1.1000000000000001</v>
      </c>
      <c r="S32" s="202">
        <f t="shared" si="15"/>
        <v>2.2660000000000003E-2</v>
      </c>
      <c r="U32" s="659"/>
      <c r="V32" s="696" t="s">
        <v>226</v>
      </c>
      <c r="W32" s="679"/>
      <c r="X32" s="475" t="s">
        <v>185</v>
      </c>
      <c r="Y32" s="424"/>
      <c r="Z32" s="426" t="s">
        <v>225</v>
      </c>
      <c r="AA32" s="427"/>
      <c r="AB32" s="427"/>
      <c r="AC32" s="428"/>
      <c r="AD32" s="170">
        <v>0.02</v>
      </c>
      <c r="AE32" s="174" t="s">
        <v>68</v>
      </c>
      <c r="AF32" s="175"/>
      <c r="AG32" s="175"/>
      <c r="AH32" s="175"/>
      <c r="AI32" s="175"/>
      <c r="AJ32" s="175"/>
      <c r="AK32" s="175"/>
      <c r="AL32" s="179">
        <v>1</v>
      </c>
      <c r="AM32" s="180">
        <v>0.03</v>
      </c>
      <c r="AN32" s="181">
        <f t="shared" si="20"/>
        <v>2.06E-2</v>
      </c>
      <c r="AO32" s="85">
        <f t="shared" si="12"/>
        <v>2.0600000000000028E-3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5" customFormat="1" ht="13.5" thickBot="1">
      <c r="A33" s="653"/>
      <c r="B33" s="684">
        <f t="shared" si="13"/>
        <v>0</v>
      </c>
      <c r="C33" s="685"/>
      <c r="D33" s="686">
        <f t="shared" si="8"/>
        <v>0</v>
      </c>
      <c r="E33" s="685"/>
      <c r="F33" s="687">
        <f t="shared" si="9"/>
        <v>0</v>
      </c>
      <c r="G33" s="688"/>
      <c r="H33" s="688">
        <f t="shared" si="10"/>
        <v>0</v>
      </c>
      <c r="I33" s="689"/>
      <c r="J33" s="206">
        <f>AN33</f>
        <v>0</v>
      </c>
      <c r="K33" s="207" t="str">
        <f t="shared" si="14"/>
        <v>/ PC</v>
      </c>
      <c r="L33" s="208"/>
      <c r="M33" s="208"/>
      <c r="N33" s="208"/>
      <c r="O33" s="208"/>
      <c r="P33" s="208"/>
      <c r="Q33" s="209"/>
      <c r="R33" s="210">
        <v>1.1000000000000001</v>
      </c>
      <c r="S33" s="211">
        <f t="shared" si="15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413"/>
      <c r="AG33" s="208"/>
      <c r="AH33" s="208"/>
      <c r="AI33" s="208"/>
      <c r="AJ33" s="208"/>
      <c r="AK33" s="208"/>
      <c r="AL33" s="213"/>
      <c r="AM33" s="214">
        <v>0.1</v>
      </c>
      <c r="AN33" s="215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0.91926238399999993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217"/>
      <c r="AM34" s="149" t="s">
        <v>57</v>
      </c>
      <c r="AN34" s="219">
        <f>SUM(AN19:AN33)</f>
        <v>0.83569307636363654</v>
      </c>
      <c r="AO34" s="154">
        <f t="shared" si="12"/>
        <v>8.3569307636363388E-2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0"/>
      <c r="AM35" s="221"/>
      <c r="AN35" s="158">
        <f>AN34/AN66</f>
        <v>0.22427948435684836</v>
      </c>
      <c r="AO35" s="159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398"/>
      <c r="M36" s="398"/>
      <c r="N36" s="398"/>
      <c r="O36" s="398"/>
      <c r="P36" s="398"/>
      <c r="Q36" s="390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398"/>
      <c r="AG36" s="398"/>
      <c r="AH36" s="398"/>
      <c r="AI36" s="398"/>
      <c r="AJ36" s="398"/>
      <c r="AK36" s="398"/>
      <c r="AL36" s="389" t="s">
        <v>63</v>
      </c>
      <c r="AM36" s="224" t="s">
        <v>85</v>
      </c>
      <c r="AN36" s="162" t="s">
        <v>37</v>
      </c>
      <c r="AO36" s="163"/>
    </row>
    <row r="37" spans="1:55" s="15" customFormat="1" ht="12.75">
      <c r="A37" s="701"/>
      <c r="B37" s="716" t="str">
        <f>V37</f>
        <v>MAU-BTM-CARELBL</v>
      </c>
      <c r="C37" s="717"/>
      <c r="D37" s="717" t="str">
        <f t="shared" ref="D37:D44" si="21">X37</f>
        <v>NEXGEN</v>
      </c>
      <c r="E37" s="717"/>
      <c r="F37" s="718" t="str">
        <f t="shared" ref="F37:F44" si="22">Z37</f>
        <v>TPU LABEL(BRAND/SIZE/CO/CONTENT/CARE)</v>
      </c>
      <c r="G37" s="718"/>
      <c r="H37" s="718">
        <f t="shared" ref="H37:H44" si="23">AB37</f>
        <v>0</v>
      </c>
      <c r="I37" s="718"/>
      <c r="J37" s="226">
        <f>AN37</f>
        <v>1.5950000000000002E-2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1.1000000000000001</v>
      </c>
      <c r="S37" s="229">
        <f>J37*R37</f>
        <v>1.7545000000000005E-2</v>
      </c>
      <c r="U37" s="701"/>
      <c r="V37" s="620" t="s">
        <v>355</v>
      </c>
      <c r="W37" s="621"/>
      <c r="X37" s="691" t="s">
        <v>358</v>
      </c>
      <c r="Y37" s="621"/>
      <c r="Z37" s="409" t="s">
        <v>164</v>
      </c>
      <c r="AA37" s="410"/>
      <c r="AB37" s="410"/>
      <c r="AC37" s="411"/>
      <c r="AD37" s="226">
        <f>AH37</f>
        <v>1.4500000000000001E-2</v>
      </c>
      <c r="AE37" s="165" t="s">
        <v>68</v>
      </c>
      <c r="AF37" s="166"/>
      <c r="AG37" s="233">
        <v>14.5</v>
      </c>
      <c r="AH37" s="234">
        <f>AG37/1000</f>
        <v>1.4500000000000001E-2</v>
      </c>
      <c r="AI37" s="166"/>
      <c r="AJ37" s="166"/>
      <c r="AK37" s="166"/>
      <c r="AL37" s="235">
        <v>1</v>
      </c>
      <c r="AM37" s="236">
        <v>0.1</v>
      </c>
      <c r="AN37" s="229">
        <f t="shared" ref="AN37:AN44" si="24">AD37*AL37*(1+AM37)</f>
        <v>1.5950000000000002E-2</v>
      </c>
      <c r="AO37" s="85">
        <f t="shared" ref="AO37:AO45" si="25">S37-AN37</f>
        <v>1.5950000000000027E-3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2.75">
      <c r="A38" s="701"/>
      <c r="B38" s="707" t="str">
        <f t="shared" ref="B38:B44" si="26">V38</f>
        <v>MAU-TWO-PART</v>
      </c>
      <c r="C38" s="708"/>
      <c r="D38" s="708" t="str">
        <f t="shared" si="21"/>
        <v>NEXGEN</v>
      </c>
      <c r="E38" s="708"/>
      <c r="F38" s="709" t="str">
        <f t="shared" si="22"/>
        <v xml:space="preserve">PRIMARY HANG TAG </v>
      </c>
      <c r="G38" s="709"/>
      <c r="H38" s="709">
        <f t="shared" si="23"/>
        <v>0</v>
      </c>
      <c r="I38" s="709"/>
      <c r="J38" s="237">
        <f>AN38</f>
        <v>1.1117999999999999E-2</v>
      </c>
      <c r="K38" s="174" t="str">
        <f t="shared" ref="K38:K44" si="27">AE38</f>
        <v>/ PC</v>
      </c>
      <c r="L38" s="175"/>
      <c r="M38" s="175"/>
      <c r="N38" s="175"/>
      <c r="O38" s="175"/>
      <c r="P38" s="175"/>
      <c r="Q38" s="392"/>
      <c r="R38" s="239">
        <v>1.1000000000000001</v>
      </c>
      <c r="S38" s="240">
        <f t="shared" ref="S38:S44" si="28">J38*R38</f>
        <v>1.2229800000000001E-2</v>
      </c>
      <c r="U38" s="701"/>
      <c r="V38" s="623" t="s">
        <v>356</v>
      </c>
      <c r="W38" s="624"/>
      <c r="X38" s="625" t="s">
        <v>358</v>
      </c>
      <c r="Y38" s="624"/>
      <c r="Z38" s="405" t="s">
        <v>165</v>
      </c>
      <c r="AA38" s="406"/>
      <c r="AB38" s="406"/>
      <c r="AC38" s="407"/>
      <c r="AD38" s="237">
        <f>AH38</f>
        <v>1.09E-2</v>
      </c>
      <c r="AE38" s="174" t="s">
        <v>68</v>
      </c>
      <c r="AF38" s="175"/>
      <c r="AG38" s="241">
        <v>10.9</v>
      </c>
      <c r="AH38" s="242">
        <f>AG38/1000</f>
        <v>1.09E-2</v>
      </c>
      <c r="AI38" s="175"/>
      <c r="AJ38" s="175"/>
      <c r="AK38" s="175"/>
      <c r="AL38" s="386">
        <v>1</v>
      </c>
      <c r="AM38" s="244">
        <v>0.02</v>
      </c>
      <c r="AN38" s="240">
        <f t="shared" si="24"/>
        <v>1.1117999999999999E-2</v>
      </c>
      <c r="AO38" s="85">
        <f t="shared" si="25"/>
        <v>1.1118000000000013E-3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2.75">
      <c r="A39" s="701"/>
      <c r="B39" s="707" t="str">
        <f t="shared" si="26"/>
        <v>MAU-ECOM-STK</v>
      </c>
      <c r="C39" s="708"/>
      <c r="D39" s="708" t="str">
        <f t="shared" si="21"/>
        <v>NEXGEN</v>
      </c>
      <c r="E39" s="708"/>
      <c r="F39" s="709" t="str">
        <f t="shared" si="22"/>
        <v>ECOM-STK</v>
      </c>
      <c r="G39" s="709"/>
      <c r="H39" s="709">
        <f t="shared" si="23"/>
        <v>0</v>
      </c>
      <c r="I39" s="709"/>
      <c r="J39" s="237">
        <f t="shared" ref="J39:J43" si="29">AN39</f>
        <v>1.2240000000000001E-2</v>
      </c>
      <c r="K39" s="174" t="str">
        <f t="shared" si="27"/>
        <v>/ PC</v>
      </c>
      <c r="L39" s="175"/>
      <c r="M39" s="175"/>
      <c r="N39" s="175"/>
      <c r="O39" s="175"/>
      <c r="P39" s="175"/>
      <c r="Q39" s="392"/>
      <c r="R39" s="239">
        <v>1.1000000000000001</v>
      </c>
      <c r="S39" s="240">
        <f t="shared" si="28"/>
        <v>1.3464000000000002E-2</v>
      </c>
      <c r="U39" s="701"/>
      <c r="V39" s="623" t="s">
        <v>357</v>
      </c>
      <c r="W39" s="624"/>
      <c r="X39" s="625" t="s">
        <v>358</v>
      </c>
      <c r="Y39" s="624"/>
      <c r="Z39" s="468" t="s">
        <v>436</v>
      </c>
      <c r="AA39" s="406"/>
      <c r="AB39" s="406"/>
      <c r="AC39" s="407"/>
      <c r="AD39" s="237">
        <v>1.2E-2</v>
      </c>
      <c r="AE39" s="174" t="s">
        <v>68</v>
      </c>
      <c r="AF39" s="175"/>
      <c r="AG39" s="241">
        <v>12</v>
      </c>
      <c r="AH39" s="242">
        <f t="shared" ref="AH39" si="30">AG39/1000</f>
        <v>1.2E-2</v>
      </c>
      <c r="AI39" s="175"/>
      <c r="AJ39" s="175"/>
      <c r="AK39" s="175"/>
      <c r="AL39" s="386">
        <v>1</v>
      </c>
      <c r="AM39" s="244">
        <v>0.02</v>
      </c>
      <c r="AN39" s="240">
        <f t="shared" si="24"/>
        <v>1.2240000000000001E-2</v>
      </c>
      <c r="AO39" s="85">
        <f t="shared" si="25"/>
        <v>1.2240000000000011E-3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2.75">
      <c r="A40" s="701"/>
      <c r="B40" s="707" t="str">
        <f t="shared" si="26"/>
        <v>2nd Hang tag</v>
      </c>
      <c r="C40" s="708"/>
      <c r="D40" s="708" t="str">
        <f t="shared" si="21"/>
        <v>R-PAC</v>
      </c>
      <c r="E40" s="708"/>
      <c r="F40" s="709" t="str">
        <f t="shared" si="22"/>
        <v>2nd Hang tag</v>
      </c>
      <c r="G40" s="709"/>
      <c r="H40" s="709">
        <f t="shared" si="23"/>
        <v>0</v>
      </c>
      <c r="I40" s="709"/>
      <c r="J40" s="237">
        <f t="shared" si="29"/>
        <v>9.1799999999999993E-2</v>
      </c>
      <c r="K40" s="174" t="str">
        <f t="shared" si="27"/>
        <v>/ PC</v>
      </c>
      <c r="L40" s="175"/>
      <c r="M40" s="175"/>
      <c r="N40" s="175"/>
      <c r="O40" s="175"/>
      <c r="P40" s="175"/>
      <c r="Q40" s="392"/>
      <c r="R40" s="239">
        <v>1.1000000000000001</v>
      </c>
      <c r="S40" s="240">
        <f t="shared" si="28"/>
        <v>0.10098</v>
      </c>
      <c r="U40" s="701"/>
      <c r="V40" s="623" t="s">
        <v>354</v>
      </c>
      <c r="W40" s="624"/>
      <c r="X40" s="625" t="s">
        <v>163</v>
      </c>
      <c r="Y40" s="624"/>
      <c r="Z40" s="426" t="s">
        <v>354</v>
      </c>
      <c r="AA40" s="427"/>
      <c r="AB40" s="427"/>
      <c r="AC40" s="428"/>
      <c r="AD40" s="237">
        <v>0.09</v>
      </c>
      <c r="AE40" s="174" t="s">
        <v>68</v>
      </c>
      <c r="AF40" s="175"/>
      <c r="AG40" s="241"/>
      <c r="AH40" s="242"/>
      <c r="AI40" s="175"/>
      <c r="AJ40" s="175"/>
      <c r="AK40" s="175"/>
      <c r="AL40" s="430">
        <v>1</v>
      </c>
      <c r="AM40" s="244">
        <v>0.02</v>
      </c>
      <c r="AN40" s="240">
        <f t="shared" si="24"/>
        <v>9.1799999999999993E-2</v>
      </c>
      <c r="AO40" s="85">
        <f t="shared" si="25"/>
        <v>9.1800000000000076E-3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2.75">
      <c r="A41" s="701"/>
      <c r="B41" s="707" t="str">
        <f t="shared" si="26"/>
        <v>Tracking label</v>
      </c>
      <c r="C41" s="708"/>
      <c r="D41" s="708" t="str">
        <f t="shared" si="21"/>
        <v>Local</v>
      </c>
      <c r="E41" s="708"/>
      <c r="F41" s="709" t="str">
        <f t="shared" si="22"/>
        <v>Tracking Label=Factory Sourced</v>
      </c>
      <c r="G41" s="709"/>
      <c r="H41" s="709">
        <f t="shared" si="23"/>
        <v>0</v>
      </c>
      <c r="I41" s="709"/>
      <c r="J41" s="237">
        <f t="shared" si="29"/>
        <v>2.1000000000000001E-2</v>
      </c>
      <c r="K41" s="174" t="str">
        <f t="shared" si="27"/>
        <v>/ PC</v>
      </c>
      <c r="L41" s="175"/>
      <c r="M41" s="175"/>
      <c r="N41" s="175"/>
      <c r="O41" s="175"/>
      <c r="P41" s="175"/>
      <c r="Q41" s="392"/>
      <c r="R41" s="239">
        <v>1.1000000000000001</v>
      </c>
      <c r="S41" s="240">
        <f t="shared" si="28"/>
        <v>2.3100000000000002E-2</v>
      </c>
      <c r="U41" s="701"/>
      <c r="V41" s="623" t="s">
        <v>359</v>
      </c>
      <c r="W41" s="624"/>
      <c r="X41" s="625" t="s">
        <v>360</v>
      </c>
      <c r="Y41" s="624"/>
      <c r="Z41" s="405" t="s">
        <v>361</v>
      </c>
      <c r="AA41" s="406"/>
      <c r="AB41" s="406"/>
      <c r="AC41" s="407"/>
      <c r="AD41" s="237">
        <v>0.02</v>
      </c>
      <c r="AE41" s="174" t="s">
        <v>68</v>
      </c>
      <c r="AF41" s="175"/>
      <c r="AG41" s="175"/>
      <c r="AH41" s="242"/>
      <c r="AI41" s="175"/>
      <c r="AJ41" s="175"/>
      <c r="AK41" s="175"/>
      <c r="AL41" s="386">
        <v>1</v>
      </c>
      <c r="AM41" s="244">
        <v>0.05</v>
      </c>
      <c r="AN41" s="240">
        <f t="shared" si="24"/>
        <v>2.1000000000000001E-2</v>
      </c>
      <c r="AO41" s="85">
        <f t="shared" si="25"/>
        <v>2.1000000000000012E-3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2.75">
      <c r="A42" s="701"/>
      <c r="B42" s="707">
        <f t="shared" si="26"/>
        <v>0</v>
      </c>
      <c r="C42" s="708"/>
      <c r="D42" s="708">
        <f t="shared" si="21"/>
        <v>0</v>
      </c>
      <c r="E42" s="708"/>
      <c r="F42" s="709">
        <f t="shared" si="22"/>
        <v>0</v>
      </c>
      <c r="G42" s="709"/>
      <c r="H42" s="709">
        <f t="shared" si="23"/>
        <v>0</v>
      </c>
      <c r="I42" s="709"/>
      <c r="J42" s="237">
        <f t="shared" si="29"/>
        <v>0</v>
      </c>
      <c r="K42" s="174" t="str">
        <f t="shared" si="27"/>
        <v>/ PC</v>
      </c>
      <c r="L42" s="175"/>
      <c r="M42" s="175"/>
      <c r="N42" s="175"/>
      <c r="O42" s="175"/>
      <c r="P42" s="175"/>
      <c r="Q42" s="392"/>
      <c r="R42" s="239">
        <v>1.1000000000000001</v>
      </c>
      <c r="S42" s="249">
        <f t="shared" si="28"/>
        <v>0</v>
      </c>
      <c r="U42" s="701"/>
      <c r="V42" s="393"/>
      <c r="W42" s="394"/>
      <c r="X42" s="395"/>
      <c r="Y42" s="394"/>
      <c r="Z42" s="405"/>
      <c r="AA42" s="406"/>
      <c r="AB42" s="406"/>
      <c r="AC42" s="407"/>
      <c r="AD42" s="237">
        <v>0.02</v>
      </c>
      <c r="AE42" s="174" t="s">
        <v>68</v>
      </c>
      <c r="AF42" s="175"/>
      <c r="AG42" s="175"/>
      <c r="AH42" s="242"/>
      <c r="AI42" s="175"/>
      <c r="AJ42" s="175"/>
      <c r="AK42" s="175"/>
      <c r="AL42" s="386"/>
      <c r="AM42" s="244">
        <v>0.02</v>
      </c>
      <c r="AN42" s="249">
        <f t="shared" si="24"/>
        <v>0</v>
      </c>
      <c r="AO42" s="85">
        <f t="shared" si="25"/>
        <v>0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2.75">
      <c r="A43" s="701"/>
      <c r="B43" s="710">
        <f t="shared" si="26"/>
        <v>0</v>
      </c>
      <c r="C43" s="711"/>
      <c r="D43" s="711">
        <f t="shared" si="21"/>
        <v>0</v>
      </c>
      <c r="E43" s="711"/>
      <c r="F43" s="712">
        <f t="shared" si="22"/>
        <v>0</v>
      </c>
      <c r="G43" s="712"/>
      <c r="H43" s="712">
        <f t="shared" si="23"/>
        <v>0</v>
      </c>
      <c r="I43" s="712"/>
      <c r="J43" s="237">
        <f t="shared" si="29"/>
        <v>0</v>
      </c>
      <c r="K43" s="251" t="str">
        <f t="shared" si="27"/>
        <v>/ PC</v>
      </c>
      <c r="L43" s="252"/>
      <c r="M43" s="252"/>
      <c r="N43" s="252"/>
      <c r="O43" s="252"/>
      <c r="P43" s="252"/>
      <c r="Q43" s="392"/>
      <c r="R43" s="239">
        <v>1.1000000000000001</v>
      </c>
      <c r="S43" s="253">
        <f t="shared" si="28"/>
        <v>0</v>
      </c>
      <c r="U43" s="701"/>
      <c r="V43" s="254"/>
      <c r="W43" s="255"/>
      <c r="X43" s="395"/>
      <c r="Y43" s="394"/>
      <c r="Z43" s="405"/>
      <c r="AA43" s="406"/>
      <c r="AB43" s="406"/>
      <c r="AC43" s="407"/>
      <c r="AD43" s="237"/>
      <c r="AE43" s="174" t="s">
        <v>68</v>
      </c>
      <c r="AF43" s="175"/>
      <c r="AG43" s="252"/>
      <c r="AH43" s="256"/>
      <c r="AI43" s="252"/>
      <c r="AJ43" s="252"/>
      <c r="AK43" s="252"/>
      <c r="AL43" s="386"/>
      <c r="AM43" s="244">
        <v>0.02</v>
      </c>
      <c r="AN43" s="253">
        <f t="shared" si="24"/>
        <v>0</v>
      </c>
      <c r="AO43" s="85">
        <f t="shared" si="25"/>
        <v>0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97" customFormat="1" ht="13.5" thickBot="1">
      <c r="A44" s="702"/>
      <c r="B44" s="713">
        <f t="shared" si="26"/>
        <v>0</v>
      </c>
      <c r="C44" s="714"/>
      <c r="D44" s="714">
        <f t="shared" si="21"/>
        <v>0</v>
      </c>
      <c r="E44" s="714"/>
      <c r="F44" s="715">
        <f t="shared" si="22"/>
        <v>0</v>
      </c>
      <c r="G44" s="715"/>
      <c r="H44" s="715">
        <f t="shared" si="23"/>
        <v>0</v>
      </c>
      <c r="I44" s="715"/>
      <c r="J44" s="257">
        <f>AN44</f>
        <v>0</v>
      </c>
      <c r="K44" s="258" t="str">
        <f t="shared" si="27"/>
        <v>/PC</v>
      </c>
      <c r="L44" s="259"/>
      <c r="M44" s="259"/>
      <c r="N44" s="259"/>
      <c r="O44" s="259"/>
      <c r="P44" s="259"/>
      <c r="Q44" s="260"/>
      <c r="R44" s="261">
        <v>1.1000000000000001</v>
      </c>
      <c r="S44" s="262">
        <f t="shared" si="28"/>
        <v>0</v>
      </c>
      <c r="U44" s="702"/>
      <c r="V44" s="263"/>
      <c r="W44" s="400"/>
      <c r="X44" s="401"/>
      <c r="Y44" s="400"/>
      <c r="Z44" s="402"/>
      <c r="AA44" s="403"/>
      <c r="AB44" s="403"/>
      <c r="AC44" s="404"/>
      <c r="AD44" s="269"/>
      <c r="AE44" s="258" t="s">
        <v>142</v>
      </c>
      <c r="AF44" s="259"/>
      <c r="AG44" s="259"/>
      <c r="AH44" s="270"/>
      <c r="AI44" s="259"/>
      <c r="AJ44" s="259"/>
      <c r="AK44" s="259"/>
      <c r="AL44" s="388"/>
      <c r="AM44" s="272">
        <v>0.02</v>
      </c>
      <c r="AN44" s="262">
        <f t="shared" si="24"/>
        <v>0</v>
      </c>
      <c r="AO44" s="85">
        <f t="shared" si="25"/>
        <v>0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0.16731880000000002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217"/>
      <c r="AM45" s="149" t="s">
        <v>57</v>
      </c>
      <c r="AN45" s="274">
        <f>SUM(AN37:AN44)</f>
        <v>0.15210799999999999</v>
      </c>
      <c r="AO45" s="154">
        <f t="shared" si="25"/>
        <v>1.5210800000000024E-2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</row>
    <row r="46" spans="1:55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0"/>
      <c r="AM46" s="221"/>
      <c r="AN46" s="158">
        <f>AN45/AN66</f>
        <v>4.0822049112809809E-2</v>
      </c>
      <c r="AO46" s="159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</row>
    <row r="47" spans="1:55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398"/>
      <c r="M47" s="398"/>
      <c r="N47" s="398"/>
      <c r="O47" s="398"/>
      <c r="P47" s="398"/>
      <c r="Q47" s="390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398"/>
      <c r="AG47" s="398"/>
      <c r="AH47" s="398"/>
      <c r="AI47" s="398"/>
      <c r="AJ47" s="398"/>
      <c r="AK47" s="398"/>
      <c r="AL47" s="389" t="s">
        <v>63</v>
      </c>
      <c r="AM47" s="224" t="s">
        <v>85</v>
      </c>
      <c r="AN47" s="162" t="s">
        <v>37</v>
      </c>
      <c r="AO47" s="163"/>
    </row>
    <row r="48" spans="1:55" s="15" customFormat="1" ht="12.75">
      <c r="A48" s="652"/>
      <c r="B48" s="731">
        <f>V48</f>
        <v>8012</v>
      </c>
      <c r="C48" s="732"/>
      <c r="D48" s="733" t="str">
        <f t="shared" ref="D48:D55" si="31">X48</f>
        <v>MAINETTI</v>
      </c>
      <c r="E48" s="732"/>
      <c r="F48" s="734" t="str">
        <f t="shared" ref="F48:F55" si="32">Z48</f>
        <v>HANGER</v>
      </c>
      <c r="G48" s="734"/>
      <c r="H48" s="734">
        <f t="shared" ref="H48:H55" si="33">AB48</f>
        <v>0</v>
      </c>
      <c r="I48" s="734"/>
      <c r="J48" s="275">
        <f>AN48</f>
        <v>0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1.1000000000000001</v>
      </c>
      <c r="S48" s="229">
        <f>J48*R48</f>
        <v>0</v>
      </c>
      <c r="U48" s="652"/>
      <c r="V48" s="620">
        <v>8012</v>
      </c>
      <c r="W48" s="621"/>
      <c r="X48" s="721" t="s">
        <v>166</v>
      </c>
      <c r="Y48" s="722"/>
      <c r="Z48" s="409" t="s">
        <v>97</v>
      </c>
      <c r="AA48" s="410"/>
      <c r="AB48" s="410"/>
      <c r="AC48" s="411"/>
      <c r="AD48" s="283">
        <v>0</v>
      </c>
      <c r="AE48" s="279" t="s">
        <v>68</v>
      </c>
      <c r="AF48" s="414"/>
      <c r="AG48" s="277"/>
      <c r="AH48" s="277"/>
      <c r="AI48" s="277"/>
      <c r="AJ48" s="277"/>
      <c r="AK48" s="277"/>
      <c r="AL48" s="235">
        <v>0</v>
      </c>
      <c r="AM48" s="236">
        <v>0.02</v>
      </c>
      <c r="AN48" s="229">
        <f t="shared" ref="AN48:AN55" si="34">AD48*AL48*(1+AM48)</f>
        <v>0</v>
      </c>
      <c r="AO48" s="85">
        <f t="shared" ref="AO48:AO56" si="35">S48-AN48</f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</row>
    <row r="49" spans="1:54" s="15" customFormat="1" ht="12.75">
      <c r="A49" s="652"/>
      <c r="B49" s="723">
        <f t="shared" ref="B49:B55" si="36">V49</f>
        <v>0</v>
      </c>
      <c r="C49" s="724"/>
      <c r="D49" s="725" t="str">
        <f t="shared" si="31"/>
        <v>MAINETTI</v>
      </c>
      <c r="E49" s="726"/>
      <c r="F49" s="719" t="str">
        <f t="shared" si="32"/>
        <v>SIZER</v>
      </c>
      <c r="G49" s="719"/>
      <c r="H49" s="719">
        <f t="shared" si="33"/>
        <v>0</v>
      </c>
      <c r="I49" s="719"/>
      <c r="J49" s="280">
        <f>AN49</f>
        <v>0</v>
      </c>
      <c r="K49" s="281" t="str">
        <f t="shared" ref="K49:K55" si="37">AE49</f>
        <v>/ PC</v>
      </c>
      <c r="L49" s="282"/>
      <c r="M49" s="282"/>
      <c r="N49" s="282"/>
      <c r="O49" s="282"/>
      <c r="P49" s="282"/>
      <c r="Q49" s="392"/>
      <c r="R49" s="239">
        <v>1.1000000000000001</v>
      </c>
      <c r="S49" s="240">
        <f t="shared" ref="S49:S55" si="38">J49*R49</f>
        <v>0</v>
      </c>
      <c r="U49" s="652"/>
      <c r="V49" s="727"/>
      <c r="W49" s="728"/>
      <c r="X49" s="729" t="s">
        <v>166</v>
      </c>
      <c r="Y49" s="728"/>
      <c r="Z49" s="405" t="s">
        <v>99</v>
      </c>
      <c r="AA49" s="406"/>
      <c r="AB49" s="406"/>
      <c r="AC49" s="407"/>
      <c r="AD49" s="283">
        <v>0</v>
      </c>
      <c r="AE49" s="284" t="s">
        <v>68</v>
      </c>
      <c r="AF49" s="415"/>
      <c r="AG49" s="282"/>
      <c r="AH49" s="282"/>
      <c r="AI49" s="282"/>
      <c r="AJ49" s="282"/>
      <c r="AK49" s="282"/>
      <c r="AL49" s="386">
        <v>0</v>
      </c>
      <c r="AM49" s="244">
        <v>0.02</v>
      </c>
      <c r="AN49" s="240">
        <f t="shared" si="34"/>
        <v>0</v>
      </c>
      <c r="AO49" s="85">
        <f t="shared" si="35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</row>
    <row r="50" spans="1:54" s="15" customFormat="1" ht="12.75">
      <c r="A50" s="652"/>
      <c r="B50" s="696">
        <f t="shared" si="36"/>
        <v>0</v>
      </c>
      <c r="C50" s="678"/>
      <c r="D50" s="680">
        <f t="shared" si="31"/>
        <v>0</v>
      </c>
      <c r="E50" s="679"/>
      <c r="F50" s="719" t="str">
        <f t="shared" si="32"/>
        <v>TAG PIN</v>
      </c>
      <c r="G50" s="719"/>
      <c r="H50" s="719">
        <f t="shared" si="33"/>
        <v>0</v>
      </c>
      <c r="I50" s="719"/>
      <c r="J50" s="280">
        <f t="shared" ref="J50:J54" si="39">AN50</f>
        <v>5.1000000000000004E-3</v>
      </c>
      <c r="K50" s="281" t="str">
        <f t="shared" si="37"/>
        <v>/ PC</v>
      </c>
      <c r="L50" s="282"/>
      <c r="M50" s="282"/>
      <c r="N50" s="282"/>
      <c r="O50" s="282"/>
      <c r="P50" s="282"/>
      <c r="Q50" s="392"/>
      <c r="R50" s="239">
        <v>1.1000000000000001</v>
      </c>
      <c r="S50" s="240">
        <f t="shared" si="38"/>
        <v>5.6100000000000013E-3</v>
      </c>
      <c r="U50" s="652"/>
      <c r="V50" s="623"/>
      <c r="W50" s="624"/>
      <c r="X50" s="625"/>
      <c r="Y50" s="624"/>
      <c r="Z50" s="405" t="s">
        <v>101</v>
      </c>
      <c r="AA50" s="406"/>
      <c r="AB50" s="406"/>
      <c r="AC50" s="407"/>
      <c r="AD50" s="283">
        <v>5.0000000000000001E-3</v>
      </c>
      <c r="AE50" s="284" t="s">
        <v>68</v>
      </c>
      <c r="AF50" s="415"/>
      <c r="AG50" s="282"/>
      <c r="AH50" s="282"/>
      <c r="AI50" s="282"/>
      <c r="AJ50" s="282"/>
      <c r="AK50" s="282"/>
      <c r="AL50" s="386">
        <v>1</v>
      </c>
      <c r="AM50" s="244">
        <v>0.02</v>
      </c>
      <c r="AN50" s="240">
        <f t="shared" si="34"/>
        <v>5.1000000000000004E-3</v>
      </c>
      <c r="AO50" s="85">
        <f t="shared" si="35"/>
        <v>5.100000000000009E-4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4" s="15" customFormat="1" ht="12.75">
      <c r="A51" s="652"/>
      <c r="B51" s="696">
        <f t="shared" si="36"/>
        <v>0</v>
      </c>
      <c r="C51" s="678"/>
      <c r="D51" s="680" t="str">
        <f t="shared" si="31"/>
        <v>FTY</v>
      </c>
      <c r="E51" s="679"/>
      <c r="F51" s="719" t="str">
        <f t="shared" si="32"/>
        <v>POLY BAG</v>
      </c>
      <c r="G51" s="719"/>
      <c r="H51" s="719">
        <f t="shared" si="33"/>
        <v>0</v>
      </c>
      <c r="I51" s="719"/>
      <c r="J51" s="280">
        <f t="shared" si="39"/>
        <v>0</v>
      </c>
      <c r="K51" s="281" t="str">
        <f t="shared" si="37"/>
        <v>/ PC</v>
      </c>
      <c r="L51" s="282"/>
      <c r="M51" s="282"/>
      <c r="N51" s="282"/>
      <c r="O51" s="282"/>
      <c r="P51" s="282"/>
      <c r="Q51" s="392"/>
      <c r="R51" s="239">
        <v>1.1000000000000001</v>
      </c>
      <c r="S51" s="240">
        <f t="shared" si="38"/>
        <v>0</v>
      </c>
      <c r="U51" s="652"/>
      <c r="V51" s="623"/>
      <c r="W51" s="624"/>
      <c r="X51" s="625" t="s">
        <v>100</v>
      </c>
      <c r="Y51" s="624"/>
      <c r="Z51" s="405" t="s">
        <v>102</v>
      </c>
      <c r="AA51" s="406"/>
      <c r="AB51" s="406"/>
      <c r="AC51" s="407"/>
      <c r="AD51" s="283">
        <v>0</v>
      </c>
      <c r="AE51" s="284" t="s">
        <v>68</v>
      </c>
      <c r="AF51" s="415"/>
      <c r="AG51" s="282"/>
      <c r="AH51" s="282"/>
      <c r="AI51" s="282"/>
      <c r="AJ51" s="282"/>
      <c r="AK51" s="282"/>
      <c r="AL51" s="386">
        <v>1</v>
      </c>
      <c r="AM51" s="244">
        <v>0.02</v>
      </c>
      <c r="AN51" s="240">
        <f t="shared" si="34"/>
        <v>0</v>
      </c>
      <c r="AO51" s="85">
        <f t="shared" si="35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4" s="15" customFormat="1" ht="12.75">
      <c r="A52" s="652"/>
      <c r="B52" s="696" t="str">
        <f t="shared" si="36"/>
        <v>5.5" Tag pin</v>
      </c>
      <c r="C52" s="678"/>
      <c r="D52" s="680">
        <f t="shared" si="31"/>
        <v>0</v>
      </c>
      <c r="E52" s="679"/>
      <c r="F52" s="719" t="str">
        <f t="shared" si="32"/>
        <v>TAG PIN for COLD SHOULDER</v>
      </c>
      <c r="G52" s="719"/>
      <c r="H52" s="719">
        <f t="shared" si="33"/>
        <v>0</v>
      </c>
      <c r="I52" s="719"/>
      <c r="J52" s="280">
        <f t="shared" si="39"/>
        <v>0</v>
      </c>
      <c r="K52" s="281" t="str">
        <f t="shared" si="37"/>
        <v>/ PC</v>
      </c>
      <c r="L52" s="282"/>
      <c r="M52" s="282"/>
      <c r="N52" s="282"/>
      <c r="O52" s="282"/>
      <c r="P52" s="282"/>
      <c r="Q52" s="392"/>
      <c r="R52" s="239">
        <v>1.1000000000000001</v>
      </c>
      <c r="S52" s="240">
        <f t="shared" si="38"/>
        <v>0</v>
      </c>
      <c r="U52" s="652"/>
      <c r="V52" s="623" t="s">
        <v>362</v>
      </c>
      <c r="W52" s="624"/>
      <c r="X52" s="625"/>
      <c r="Y52" s="624"/>
      <c r="Z52" s="426" t="s">
        <v>364</v>
      </c>
      <c r="AA52" s="406"/>
      <c r="AB52" s="406"/>
      <c r="AC52" s="407"/>
      <c r="AD52" s="283">
        <v>0.02</v>
      </c>
      <c r="AE52" s="284" t="s">
        <v>68</v>
      </c>
      <c r="AF52" s="420"/>
      <c r="AG52" s="282"/>
      <c r="AH52" s="282"/>
      <c r="AI52" s="282"/>
      <c r="AJ52" s="282"/>
      <c r="AK52" s="282"/>
      <c r="AL52" s="386">
        <v>0</v>
      </c>
      <c r="AM52" s="244">
        <v>0.02</v>
      </c>
      <c r="AN52" s="240">
        <f t="shared" si="34"/>
        <v>0</v>
      </c>
      <c r="AO52" s="85">
        <f t="shared" si="35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4" s="197" customFormat="1" ht="12.75">
      <c r="A53" s="652"/>
      <c r="B53" s="696">
        <f t="shared" si="36"/>
        <v>0</v>
      </c>
      <c r="C53" s="678"/>
      <c r="D53" s="680">
        <f t="shared" si="31"/>
        <v>0</v>
      </c>
      <c r="E53" s="679"/>
      <c r="F53" s="719" t="str">
        <f t="shared" si="32"/>
        <v>POLY BAG for STRAP</v>
      </c>
      <c r="G53" s="719"/>
      <c r="H53" s="719">
        <f t="shared" si="33"/>
        <v>0</v>
      </c>
      <c r="I53" s="719"/>
      <c r="J53" s="280">
        <f t="shared" si="39"/>
        <v>0</v>
      </c>
      <c r="K53" s="281" t="str">
        <f t="shared" si="37"/>
        <v>/ PC</v>
      </c>
      <c r="L53" s="282"/>
      <c r="M53" s="282"/>
      <c r="N53" s="282"/>
      <c r="O53" s="282"/>
      <c r="P53" s="282"/>
      <c r="Q53" s="392"/>
      <c r="R53" s="239">
        <v>1.1000000000000001</v>
      </c>
      <c r="S53" s="249">
        <f t="shared" si="38"/>
        <v>0</v>
      </c>
      <c r="U53" s="652"/>
      <c r="V53" s="623"/>
      <c r="W53" s="624"/>
      <c r="X53" s="625"/>
      <c r="Y53" s="624"/>
      <c r="Z53" s="426" t="s">
        <v>363</v>
      </c>
      <c r="AA53" s="406"/>
      <c r="AB53" s="406"/>
      <c r="AC53" s="407"/>
      <c r="AD53" s="283">
        <v>0.02</v>
      </c>
      <c r="AE53" s="284" t="s">
        <v>68</v>
      </c>
      <c r="AF53" s="415"/>
      <c r="AG53" s="282"/>
      <c r="AH53" s="282"/>
      <c r="AI53" s="282"/>
      <c r="AJ53" s="282"/>
      <c r="AK53" s="282"/>
      <c r="AL53" s="386">
        <v>0</v>
      </c>
      <c r="AM53" s="244">
        <v>0.02</v>
      </c>
      <c r="AN53" s="249">
        <f t="shared" si="34"/>
        <v>0</v>
      </c>
      <c r="AO53" s="85">
        <f t="shared" si="35"/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4" s="197" customFormat="1" ht="12.75">
      <c r="A54" s="652"/>
      <c r="B54" s="696">
        <f t="shared" si="36"/>
        <v>0</v>
      </c>
      <c r="C54" s="678"/>
      <c r="D54" s="680" t="str">
        <f t="shared" si="31"/>
        <v>?</v>
      </c>
      <c r="E54" s="679"/>
      <c r="F54" s="719" t="str">
        <f t="shared" si="32"/>
        <v>ALL CARTON STICKERS</v>
      </c>
      <c r="G54" s="719"/>
      <c r="H54" s="719">
        <f t="shared" si="33"/>
        <v>0</v>
      </c>
      <c r="I54" s="719"/>
      <c r="J54" s="280">
        <f t="shared" si="39"/>
        <v>1.0200000000000001E-2</v>
      </c>
      <c r="K54" s="281" t="str">
        <f t="shared" si="37"/>
        <v>/ PC</v>
      </c>
      <c r="L54" s="282"/>
      <c r="M54" s="282"/>
      <c r="N54" s="282"/>
      <c r="O54" s="282"/>
      <c r="P54" s="282"/>
      <c r="Q54" s="392"/>
      <c r="R54" s="239">
        <v>1.1000000000000001</v>
      </c>
      <c r="S54" s="253">
        <f t="shared" si="38"/>
        <v>1.1220000000000003E-2</v>
      </c>
      <c r="U54" s="652"/>
      <c r="V54" s="623"/>
      <c r="W54" s="624"/>
      <c r="X54" s="625" t="s">
        <v>168</v>
      </c>
      <c r="Y54" s="624"/>
      <c r="Z54" s="426" t="s">
        <v>104</v>
      </c>
      <c r="AA54" s="427"/>
      <c r="AB54" s="427"/>
      <c r="AC54" s="428"/>
      <c r="AD54" s="283">
        <v>0.01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1</v>
      </c>
      <c r="AM54" s="244">
        <v>0.02</v>
      </c>
      <c r="AN54" s="253">
        <f t="shared" si="34"/>
        <v>1.0200000000000001E-2</v>
      </c>
      <c r="AO54" s="85">
        <f t="shared" si="35"/>
        <v>1.0200000000000018E-3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4" s="197" customFormat="1" ht="13.5" thickBot="1">
      <c r="A55" s="653"/>
      <c r="B55" s="713">
        <f t="shared" si="36"/>
        <v>0</v>
      </c>
      <c r="C55" s="714"/>
      <c r="D55" s="714" t="str">
        <f t="shared" si="31"/>
        <v>FTY</v>
      </c>
      <c r="E55" s="714"/>
      <c r="F55" s="715" t="str">
        <f t="shared" si="32"/>
        <v>ALL BOXES</v>
      </c>
      <c r="G55" s="715"/>
      <c r="H55" s="715">
        <f t="shared" si="33"/>
        <v>0</v>
      </c>
      <c r="I55" s="715"/>
      <c r="J55" s="257">
        <f>AN55</f>
        <v>0</v>
      </c>
      <c r="K55" s="286" t="str">
        <f t="shared" si="37"/>
        <v>/ PC</v>
      </c>
      <c r="L55" s="287"/>
      <c r="M55" s="287"/>
      <c r="N55" s="287"/>
      <c r="O55" s="287"/>
      <c r="P55" s="287"/>
      <c r="Q55" s="260"/>
      <c r="R55" s="261">
        <v>1.1000000000000001</v>
      </c>
      <c r="S55" s="262">
        <f t="shared" si="38"/>
        <v>0</v>
      </c>
      <c r="U55" s="653"/>
      <c r="V55" s="497"/>
      <c r="W55" s="498"/>
      <c r="X55" s="602" t="s">
        <v>100</v>
      </c>
      <c r="Y55" s="603"/>
      <c r="Z55" s="500" t="s">
        <v>105</v>
      </c>
      <c r="AA55" s="501"/>
      <c r="AB55" s="501"/>
      <c r="AC55" s="502"/>
      <c r="AD55" s="503">
        <v>0</v>
      </c>
      <c r="AE55" s="294" t="s">
        <v>68</v>
      </c>
      <c r="AF55" s="416"/>
      <c r="AG55" s="287"/>
      <c r="AH55" s="287"/>
      <c r="AI55" s="287"/>
      <c r="AJ55" s="287"/>
      <c r="AK55" s="287"/>
      <c r="AL55" s="446">
        <v>1</v>
      </c>
      <c r="AM55" s="272">
        <v>0.02</v>
      </c>
      <c r="AN55" s="262">
        <f t="shared" si="34"/>
        <v>0</v>
      </c>
      <c r="AO55" s="85">
        <f t="shared" si="35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4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1.6830000000000005E-2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217"/>
      <c r="AM56" s="149" t="s">
        <v>57</v>
      </c>
      <c r="AN56" s="274">
        <f>SUM(AN48:AN55)</f>
        <v>1.5300000000000001E-2</v>
      </c>
      <c r="AO56" s="154">
        <f t="shared" si="35"/>
        <v>1.5300000000000036E-3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4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26"/>
      <c r="AM57" s="149"/>
      <c r="AN57" s="158">
        <f>AN56/AN66</f>
        <v>4.1061439991715767E-3</v>
      </c>
      <c r="AO57" s="159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4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397"/>
      <c r="M58" s="398"/>
      <c r="N58" s="398"/>
      <c r="O58" s="398"/>
      <c r="P58" s="398"/>
      <c r="Q58" s="398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398"/>
      <c r="AG58" s="397"/>
      <c r="AH58" s="398"/>
      <c r="AI58" s="398"/>
      <c r="AJ58" s="398"/>
      <c r="AK58" s="398"/>
      <c r="AL58" s="398"/>
      <c r="AM58" s="300" t="s">
        <v>63</v>
      </c>
      <c r="AN58" s="162" t="s">
        <v>37</v>
      </c>
      <c r="AO58" s="163"/>
    </row>
    <row r="59" spans="1:54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>
        <f>AN59</f>
        <v>1.91</v>
      </c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1.1000000000000001</v>
      </c>
      <c r="S59" s="75">
        <f>J59*R59</f>
        <v>2.101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1.91</v>
      </c>
      <c r="AE59" s="302" t="s">
        <v>108</v>
      </c>
      <c r="AF59" s="417"/>
      <c r="AG59" s="306"/>
      <c r="AH59" s="307"/>
      <c r="AI59" s="308"/>
      <c r="AJ59" s="309"/>
      <c r="AK59" s="309"/>
      <c r="AL59" s="166"/>
      <c r="AM59" s="304">
        <v>1</v>
      </c>
      <c r="AN59" s="84">
        <f>AD59*AM59</f>
        <v>1.91</v>
      </c>
      <c r="AO59" s="85">
        <f>S59-AN59</f>
        <v>0.19100000000000006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4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0.32</v>
      </c>
      <c r="K60" s="199" t="s">
        <v>108</v>
      </c>
      <c r="L60" s="311"/>
      <c r="M60" s="312">
        <f>J60/S66</f>
        <v>7.2892204858956838E-2</v>
      </c>
      <c r="N60" s="199"/>
      <c r="O60" s="199"/>
      <c r="P60" s="199"/>
      <c r="Q60" s="199"/>
      <c r="R60" s="313">
        <v>1</v>
      </c>
      <c r="S60" s="128">
        <f>J60*R60</f>
        <v>0.32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VLOOKUP($AB$4,AQ3:AR7,2,FALSE)</f>
        <v>0</v>
      </c>
      <c r="AE60" s="199" t="s">
        <v>108</v>
      </c>
      <c r="AF60" s="199"/>
      <c r="AG60" s="315"/>
      <c r="AH60" s="316"/>
      <c r="AI60" s="199"/>
      <c r="AJ60" s="199"/>
      <c r="AK60" s="199"/>
      <c r="AL60" s="199"/>
      <c r="AM60" s="313">
        <v>1</v>
      </c>
      <c r="AN60" s="205">
        <f>AD60*AM60</f>
        <v>0</v>
      </c>
      <c r="AO60" s="85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4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v>2.5000000000000001E-2</v>
      </c>
      <c r="AE61" s="199" t="s">
        <v>108</v>
      </c>
      <c r="AF61" s="199"/>
      <c r="AG61" s="319"/>
      <c r="AH61" s="199"/>
      <c r="AI61" s="199"/>
      <c r="AJ61" s="199"/>
      <c r="AK61" s="199"/>
      <c r="AL61" s="199"/>
      <c r="AM61" s="313">
        <v>1</v>
      </c>
      <c r="AN61" s="320">
        <f>AN67*AD61</f>
        <v>0.1097511046</v>
      </c>
      <c r="AO61" s="85">
        <f>S60-AN61-AN60</f>
        <v>0.21024889540000002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4" s="15" customFormat="1" ht="12.75">
      <c r="A62" s="701"/>
      <c r="B62" s="735"/>
      <c r="C62" s="736"/>
      <c r="D62" s="680"/>
      <c r="E62" s="737" t="s">
        <v>172</v>
      </c>
      <c r="F62" s="737"/>
      <c r="G62" s="737"/>
      <c r="H62" s="737"/>
      <c r="I62" s="737"/>
      <c r="J62" s="310">
        <v>0.05</v>
      </c>
      <c r="K62" s="199"/>
      <c r="L62" s="321"/>
      <c r="M62" s="175"/>
      <c r="N62" s="175"/>
      <c r="O62" s="175"/>
      <c r="P62" s="175"/>
      <c r="Q62" s="175"/>
      <c r="R62" s="322">
        <v>1</v>
      </c>
      <c r="S62" s="128">
        <f>J62*R62</f>
        <v>0.05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AJ16+0.01+0.02</f>
        <v>7.0683359658087891E-2</v>
      </c>
      <c r="AE62" s="199" t="s">
        <v>108</v>
      </c>
      <c r="AF62" s="175"/>
      <c r="AG62" s="321"/>
      <c r="AH62" s="175"/>
      <c r="AI62" s="175"/>
      <c r="AJ62" s="175"/>
      <c r="AK62" s="175"/>
      <c r="AL62" s="175"/>
      <c r="AM62" s="322">
        <v>0</v>
      </c>
      <c r="AN62" s="320">
        <f>AD62*AM62</f>
        <v>0</v>
      </c>
      <c r="AO62" s="85">
        <f>S61-AN62</f>
        <v>0.05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4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419"/>
      <c r="AE63" s="325"/>
      <c r="AF63" s="325"/>
      <c r="AG63" s="326"/>
      <c r="AH63" s="325"/>
      <c r="AI63" s="325"/>
      <c r="AJ63" s="325"/>
      <c r="AK63" s="325"/>
      <c r="AL63" s="325"/>
      <c r="AM63" s="261"/>
      <c r="AN63" s="148">
        <f>AN67*AD63</f>
        <v>0</v>
      </c>
      <c r="AO63" s="85">
        <f>S63-AN63</f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4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2.5209999999999995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3"/>
      <c r="AM64" s="149" t="s">
        <v>57</v>
      </c>
      <c r="AN64" s="328">
        <f>SUM(AN59:AN63)</f>
        <v>2.0197511046000001</v>
      </c>
      <c r="AO64" s="154">
        <f>S64-AN64</f>
        <v>0.50124889539999939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13"/>
      <c r="AM65" s="329"/>
      <c r="AN65" s="158">
        <f>AN64/AN66</f>
        <v>0.54205156065185967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4.3900441839999997</v>
      </c>
      <c r="AE66" s="13"/>
      <c r="AF66" s="13"/>
      <c r="AG66" s="13"/>
      <c r="AH66" s="13"/>
      <c r="AI66" s="333" t="s">
        <v>117</v>
      </c>
      <c r="AJ66" s="334">
        <f>AN67-AN66</f>
        <v>0.66392059868813291</v>
      </c>
      <c r="AK66" s="335">
        <f>AJ66/AN67</f>
        <v>0.15123323840517705</v>
      </c>
      <c r="AL66" s="13"/>
      <c r="AM66" s="331" t="s">
        <v>118</v>
      </c>
      <c r="AN66" s="332">
        <f>SUM(AN16,AN34,AN45,AN56,AN64)</f>
        <v>3.7261235853118668</v>
      </c>
      <c r="AO66" s="332" t="s">
        <v>466</v>
      </c>
      <c r="AP66" s="332"/>
      <c r="AQ66" s="332" t="s">
        <v>467</v>
      </c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3.5" thickBot="1">
      <c r="R67" s="337"/>
      <c r="S67" s="338"/>
      <c r="AM67" s="331" t="s">
        <v>116</v>
      </c>
      <c r="AN67" s="332">
        <f>S66</f>
        <v>4.3900441839999997</v>
      </c>
      <c r="AO67" s="332">
        <v>3.9</v>
      </c>
      <c r="AP67" s="332"/>
      <c r="AQ67" s="332">
        <f>AN67-AO67</f>
        <v>0.49004418399999983</v>
      </c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K68" s="13"/>
      <c r="AM68" s="333" t="s">
        <v>120</v>
      </c>
      <c r="AN68" s="341">
        <v>0.249</v>
      </c>
      <c r="AO68" s="336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M69" s="333" t="s">
        <v>121</v>
      </c>
      <c r="AN69" s="332">
        <f>AN70*0.1</f>
        <v>0</v>
      </c>
      <c r="AO69" s="34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M70" s="331" t="s">
        <v>122</v>
      </c>
      <c r="AN70" s="332"/>
      <c r="AO70" s="336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M71" s="333" t="s">
        <v>123</v>
      </c>
      <c r="AN71" s="341" t="e">
        <f>(AN70-(AN67+(AN67*AN68)+0.1+AN69))/AN70</f>
        <v>#DIV/0!</v>
      </c>
      <c r="AO71" s="18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2.75"/>
    <row r="73" spans="1:54" s="15" customFormat="1" ht="12.75" customHeight="1"/>
    <row r="74" spans="1:54" s="15" customFormat="1" ht="12.75"/>
    <row r="75" spans="1:54" s="15" customFormat="1" ht="12.75"/>
    <row r="76" spans="1:54" s="15" customFormat="1" ht="12.75"/>
    <row r="77" spans="1:54" s="15" customFormat="1" ht="12.75"/>
    <row r="78" spans="1:54" s="15" customFormat="1" ht="12.75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>
      <c r="AO91" s="383"/>
    </row>
    <row r="92" spans="41:41" s="15" customFormat="1" ht="12.75">
      <c r="AO92" s="383"/>
    </row>
    <row r="93" spans="41:41" s="15" customFormat="1" ht="12.75">
      <c r="AO93" s="383"/>
    </row>
    <row r="94" spans="41:41" s="15" customFormat="1" ht="12.75">
      <c r="AO94" s="383"/>
    </row>
    <row r="95" spans="41:41" s="15" customFormat="1" ht="12.75">
      <c r="AO95" s="383"/>
    </row>
    <row r="96" spans="41:41" s="15" customFormat="1" ht="12.75">
      <c r="AO96" s="383"/>
    </row>
    <row r="97" spans="11:41" ht="12.75">
      <c r="K97" s="5"/>
      <c r="L97" s="5"/>
      <c r="M97" s="5"/>
      <c r="N97" s="5"/>
      <c r="O97" s="5"/>
      <c r="P97" s="5"/>
      <c r="Q97" s="5"/>
      <c r="R97" s="5"/>
      <c r="S97" s="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383"/>
    </row>
    <row r="98" spans="11:41" ht="12.75">
      <c r="K98" s="5"/>
      <c r="L98" s="5"/>
      <c r="M98" s="5"/>
      <c r="N98" s="5"/>
      <c r="O98" s="5"/>
      <c r="P98" s="5"/>
      <c r="Q98" s="5"/>
      <c r="R98" s="5"/>
      <c r="S98" s="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383"/>
    </row>
    <row r="99" spans="11:41" ht="12.75">
      <c r="K99" s="5"/>
      <c r="L99" s="5"/>
      <c r="M99" s="5"/>
      <c r="N99" s="5"/>
      <c r="O99" s="5"/>
      <c r="P99" s="5"/>
      <c r="Q99" s="5"/>
      <c r="R99" s="5"/>
      <c r="S99" s="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383"/>
    </row>
    <row r="100" spans="11:41" ht="12.75">
      <c r="K100" s="5"/>
      <c r="L100" s="5"/>
      <c r="M100" s="5"/>
      <c r="N100" s="5"/>
      <c r="O100" s="5"/>
      <c r="P100" s="5"/>
      <c r="Q100" s="5"/>
      <c r="R100" s="5"/>
      <c r="S100" s="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383"/>
    </row>
    <row r="101" spans="11:41" ht="12.75">
      <c r="K101" s="5"/>
      <c r="L101" s="5"/>
      <c r="M101" s="5"/>
      <c r="N101" s="5"/>
      <c r="O101" s="5"/>
      <c r="P101" s="5"/>
      <c r="Q101" s="5"/>
      <c r="R101" s="5"/>
      <c r="S101" s="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>
      <c r="K104" s="5"/>
      <c r="L104" s="5"/>
      <c r="M104" s="5"/>
      <c r="N104" s="5"/>
      <c r="O104" s="5"/>
      <c r="P104" s="5"/>
      <c r="Q104" s="5"/>
      <c r="R104" s="5"/>
      <c r="S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383"/>
    </row>
    <row r="105" spans="11:41">
      <c r="K105" s="5"/>
      <c r="L105" s="5"/>
      <c r="M105" s="5"/>
      <c r="N105" s="5"/>
      <c r="O105" s="5"/>
      <c r="P105" s="5"/>
      <c r="Q105" s="5"/>
      <c r="R105" s="5"/>
      <c r="S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383"/>
    </row>
    <row r="106" spans="11:41">
      <c r="K106" s="5"/>
      <c r="L106" s="5"/>
      <c r="M106" s="5"/>
      <c r="N106" s="5"/>
      <c r="O106" s="5"/>
      <c r="P106" s="5"/>
      <c r="Q106" s="5"/>
      <c r="R106" s="5"/>
      <c r="S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383"/>
    </row>
    <row r="107" spans="11:41">
      <c r="K107" s="5"/>
      <c r="L107" s="5"/>
      <c r="M107" s="5"/>
      <c r="N107" s="5"/>
      <c r="O107" s="5"/>
      <c r="P107" s="5"/>
      <c r="Q107" s="5"/>
      <c r="R107" s="5"/>
      <c r="S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383"/>
    </row>
    <row r="108" spans="11:41">
      <c r="K108" s="5"/>
      <c r="L108" s="5"/>
      <c r="M108" s="5"/>
      <c r="N108" s="5"/>
      <c r="O108" s="5"/>
      <c r="P108" s="5"/>
      <c r="Q108" s="5"/>
      <c r="R108" s="5"/>
      <c r="S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</sheetData>
  <mergeCells count="249">
    <mergeCell ref="AD58:AE58"/>
    <mergeCell ref="B59:D59"/>
    <mergeCell ref="E59:I59"/>
    <mergeCell ref="V59:X59"/>
    <mergeCell ref="Y59:AC59"/>
    <mergeCell ref="Y60:AC60"/>
    <mergeCell ref="D55:E55"/>
    <mergeCell ref="F55:I55"/>
    <mergeCell ref="Y61:AC61"/>
    <mergeCell ref="Y58:AC58"/>
    <mergeCell ref="B55:C55"/>
    <mergeCell ref="B62:D62"/>
    <mergeCell ref="E62:I62"/>
    <mergeCell ref="V62:X62"/>
    <mergeCell ref="Y62:AC62"/>
    <mergeCell ref="B63:D63"/>
    <mergeCell ref="E63:I63"/>
    <mergeCell ref="V63:X63"/>
    <mergeCell ref="Y63:AC63"/>
    <mergeCell ref="A58:A63"/>
    <mergeCell ref="B58:D58"/>
    <mergeCell ref="E58:I58"/>
    <mergeCell ref="J58:K58"/>
    <mergeCell ref="U58:U63"/>
    <mergeCell ref="V58:X58"/>
    <mergeCell ref="A47:A55"/>
    <mergeCell ref="B60:D60"/>
    <mergeCell ref="E60:I60"/>
    <mergeCell ref="V60:X60"/>
    <mergeCell ref="B61:D61"/>
    <mergeCell ref="E61:I61"/>
    <mergeCell ref="V61:X61"/>
    <mergeCell ref="F50:I50"/>
    <mergeCell ref="V50:W50"/>
    <mergeCell ref="X50:Y50"/>
    <mergeCell ref="B51:C51"/>
    <mergeCell ref="X51:Y51"/>
    <mergeCell ref="B52:C52"/>
    <mergeCell ref="D51:E51"/>
    <mergeCell ref="F51:I51"/>
    <mergeCell ref="D52:E52"/>
    <mergeCell ref="F52:I52"/>
    <mergeCell ref="V51:W51"/>
    <mergeCell ref="V52:W52"/>
    <mergeCell ref="X52:Y52"/>
    <mergeCell ref="J47:K47"/>
    <mergeCell ref="U47:U55"/>
    <mergeCell ref="V47:W47"/>
    <mergeCell ref="X47:Y47"/>
    <mergeCell ref="D53:E53"/>
    <mergeCell ref="F53:I53"/>
    <mergeCell ref="V53:W53"/>
    <mergeCell ref="X53:Y53"/>
    <mergeCell ref="B47:C47"/>
    <mergeCell ref="D47:E47"/>
    <mergeCell ref="F47:I47"/>
    <mergeCell ref="B48:C48"/>
    <mergeCell ref="D48:E48"/>
    <mergeCell ref="F48:I48"/>
    <mergeCell ref="Z47:AC47"/>
    <mergeCell ref="AD47:AE47"/>
    <mergeCell ref="V48:W48"/>
    <mergeCell ref="X48:Y48"/>
    <mergeCell ref="B49:C49"/>
    <mergeCell ref="D49:E49"/>
    <mergeCell ref="F49:I49"/>
    <mergeCell ref="V49:W49"/>
    <mergeCell ref="X49:Y49"/>
    <mergeCell ref="B54:C54"/>
    <mergeCell ref="D54:E54"/>
    <mergeCell ref="X54:Y54"/>
    <mergeCell ref="X40:Y40"/>
    <mergeCell ref="B41:C41"/>
    <mergeCell ref="D41:E41"/>
    <mergeCell ref="F41:I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V41:W41"/>
    <mergeCell ref="X41:Y41"/>
    <mergeCell ref="F54:I54"/>
    <mergeCell ref="V54:W54"/>
    <mergeCell ref="B50:C50"/>
    <mergeCell ref="D50:E50"/>
    <mergeCell ref="B53:C53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D25:E25"/>
    <mergeCell ref="F25:I25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B44:C44"/>
    <mergeCell ref="D44:E44"/>
    <mergeCell ref="F44:I44"/>
    <mergeCell ref="B26:C26"/>
    <mergeCell ref="D26:E26"/>
    <mergeCell ref="F26:I26"/>
    <mergeCell ref="V26:W26"/>
    <mergeCell ref="X26:Y26"/>
    <mergeCell ref="V33:W33"/>
    <mergeCell ref="X33:Y33"/>
    <mergeCell ref="Z33:AC33"/>
    <mergeCell ref="B32:C32"/>
    <mergeCell ref="D32:E32"/>
    <mergeCell ref="F32:I32"/>
    <mergeCell ref="V32:W32"/>
    <mergeCell ref="B28:C28"/>
    <mergeCell ref="D28:E28"/>
    <mergeCell ref="F28:I28"/>
    <mergeCell ref="V31:W31"/>
    <mergeCell ref="B30:C30"/>
    <mergeCell ref="D30:E30"/>
    <mergeCell ref="F30:I30"/>
    <mergeCell ref="V30:W30"/>
    <mergeCell ref="V25:W25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X25:Y25"/>
    <mergeCell ref="B25:C25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7:C27"/>
    <mergeCell ref="D27:E27"/>
    <mergeCell ref="F27:I27"/>
    <mergeCell ref="B29:C29"/>
    <mergeCell ref="D29:E29"/>
    <mergeCell ref="F29:I29"/>
    <mergeCell ref="B31:C31"/>
    <mergeCell ref="D31:E31"/>
    <mergeCell ref="F31:I31"/>
    <mergeCell ref="B33:C33"/>
    <mergeCell ref="D33:E33"/>
    <mergeCell ref="F33:I33"/>
    <mergeCell ref="B19:C19"/>
    <mergeCell ref="D19:E19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F15:I15"/>
    <mergeCell ref="Z15:AC15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V18:W18"/>
    <mergeCell ref="X18:Y18"/>
    <mergeCell ref="Z18:AC18"/>
    <mergeCell ref="AD18:AE18"/>
    <mergeCell ref="F19:I19"/>
    <mergeCell ref="X55:Y55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AE8:AN8"/>
    <mergeCell ref="V19:W19"/>
    <mergeCell ref="X19:Y19"/>
    <mergeCell ref="Z19:AC19"/>
    <mergeCell ref="V20:W20"/>
    <mergeCell ref="X20:Y20"/>
    <mergeCell ref="Z20:AC20"/>
    <mergeCell ref="Z25:AC25"/>
    <mergeCell ref="Z26:AC26"/>
  </mergeCells>
  <phoneticPr fontId="3" type="noConversion"/>
  <dataValidations count="2">
    <dataValidation type="list" allowBlank="1" showInputMessage="1" showErrorMessage="1" sqref="J11:J15 AD11:AD15" xr:uid="{54801C02-1058-4113-9835-1A34E21715CD}">
      <formula1>$AQ$11:$AQ$21</formula1>
    </dataValidation>
    <dataValidation type="list" allowBlank="1" showInputMessage="1" showErrorMessage="1" sqref="AB4:AD4 H4:J4" xr:uid="{E7EA2306-FC59-4916-9A20-16119E4B65A9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BFE0-8A16-470E-9562-0E02BBC98F7C}">
  <sheetPr codeName="Sheet2">
    <tabColor theme="9" tint="0.59999389629810485"/>
  </sheetPr>
  <dimension ref="A1:BC108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ESGM22742KM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173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2140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2140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0.23940000000000003</v>
      </c>
      <c r="Q11" s="73">
        <v>1.1000000000000001</v>
      </c>
      <c r="R11" s="74">
        <f>P11*Q11</f>
        <v>0.26334000000000007</v>
      </c>
      <c r="S11" s="75">
        <f>K11*R11</f>
        <v>0.65835000000000021</v>
      </c>
      <c r="U11" s="659"/>
      <c r="V11" s="64" t="s">
        <v>365</v>
      </c>
      <c r="W11" s="443" t="s">
        <v>367</v>
      </c>
      <c r="X11" s="66" t="s">
        <v>43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77">
        <v>2.5</v>
      </c>
      <c r="AF11" s="77">
        <f t="shared" ref="AF11:AF16" si="4">AE11+AJ11</f>
        <v>2.5264796060577908</v>
      </c>
      <c r="AG11" s="78">
        <v>60</v>
      </c>
      <c r="AH11" s="79">
        <v>190</v>
      </c>
      <c r="AI11" s="80">
        <f>((AG11*AH11)/43.052)/1000</f>
        <v>0.26479606057790578</v>
      </c>
      <c r="AJ11" s="81">
        <f>VLOOKUP(AD11,$AS$11:$AT$21,2,FALSE)*AI11</f>
        <v>2.6479606057790581E-2</v>
      </c>
      <c r="AK11" s="80">
        <v>0.22800000000000001</v>
      </c>
      <c r="AL11" s="82">
        <v>1.05</v>
      </c>
      <c r="AM11" s="83">
        <f>AK11*AL11</f>
        <v>0.23940000000000003</v>
      </c>
      <c r="AN11" s="84">
        <f>AF11*AM11</f>
        <v>0.60483921769023519</v>
      </c>
      <c r="AO11" s="85">
        <f t="shared" ref="AO11:AO16" si="5">S11-AN11</f>
        <v>5.3510782309765026E-2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8.2159999999999997E-2</v>
      </c>
      <c r="Q12" s="73">
        <v>1.1000000000000001</v>
      </c>
      <c r="R12" s="74">
        <f>P12*Q12</f>
        <v>9.0375999999999998E-2</v>
      </c>
      <c r="S12" s="97">
        <f>K12*R12</f>
        <v>6.7781999999999995E-2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613" t="s">
        <v>176</v>
      </c>
      <c r="AA12" s="613"/>
      <c r="AB12" s="613"/>
      <c r="AC12" s="614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80">
        <f t="shared" ref="AI12:AI15" si="7">((AG12*AH12)/43.052)/1000</f>
        <v>0.13239803028895289</v>
      </c>
      <c r="AJ12" s="81">
        <f>VLOOKUP(AD12,$AS$11:$AT$21,2,FALSE)*AI12</f>
        <v>1.5887763634674347E-2</v>
      </c>
      <c r="AK12" s="104">
        <v>7.9000000000000001E-2</v>
      </c>
      <c r="AL12" s="106">
        <v>1.04</v>
      </c>
      <c r="AM12" s="107">
        <f>AK12*AL12</f>
        <v>8.2159999999999997E-2</v>
      </c>
      <c r="AN12" s="108">
        <f>AF12*AM12</f>
        <v>6.2925338660224844E-2</v>
      </c>
      <c r="AO12" s="85">
        <f t="shared" si="5"/>
        <v>4.8566613397751507E-3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INDIA-IND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0"/>
      <c r="W13" s="442"/>
      <c r="X13" s="122"/>
      <c r="Y13" s="123"/>
      <c r="Z13" s="617"/>
      <c r="AA13" s="618"/>
      <c r="AB13" s="618"/>
      <c r="AC13" s="619"/>
      <c r="AD13" s="124" t="s">
        <v>154</v>
      </c>
      <c r="AE13" s="125"/>
      <c r="AF13" s="102">
        <f t="shared" si="4"/>
        <v>0</v>
      </c>
      <c r="AG13" s="126"/>
      <c r="AH13" s="126"/>
      <c r="AI13" s="80">
        <f t="shared" si="7"/>
        <v>0</v>
      </c>
      <c r="AJ13" s="81">
        <f>VLOOKUP(AD13,$AS$11:$AT$21,2,FALSE)*AI13</f>
        <v>0</v>
      </c>
      <c r="AK13" s="80"/>
      <c r="AL13" s="82">
        <v>1.06</v>
      </c>
      <c r="AM13" s="83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0.72613200000000022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0.66776455635046006</v>
      </c>
      <c r="AO16" s="154">
        <f t="shared" si="5"/>
        <v>5.8367443649540163E-2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AN16/AN66</f>
        <v>0.18098419053107107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3" si="8">X19</f>
        <v>선오</v>
      </c>
      <c r="E19" s="621"/>
      <c r="F19" s="599" t="str">
        <f t="shared" ref="F19:F33" si="9">Z19</f>
        <v xml:space="preserve">THREAD </v>
      </c>
      <c r="G19" s="600"/>
      <c r="H19" s="600">
        <f t="shared" ref="H19:H33" si="10">AB19</f>
        <v>0</v>
      </c>
      <c r="I19" s="601"/>
      <c r="J19" s="164">
        <f>AN19</f>
        <v>0.1031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0.11341000000000001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0.1031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3" si="11">AD19*AL19*(1+AM19)</f>
        <v>0.1031</v>
      </c>
      <c r="AO19" s="85">
        <f t="shared" ref="AO19:AO34" si="12">S19-AN19</f>
        <v>1.0310000000000014E-2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3" si="13">V20</f>
        <v>CU029</v>
      </c>
      <c r="C20" s="624"/>
      <c r="D20" s="625" t="str">
        <f t="shared" si="8"/>
        <v>Yibei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0.36049999999999999</v>
      </c>
      <c r="K20" s="174" t="str">
        <f t="shared" ref="K20:K33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5">J20*R20</f>
        <v>0.39655000000000001</v>
      </c>
      <c r="U20" s="659"/>
      <c r="V20" s="623" t="s">
        <v>186</v>
      </c>
      <c r="W20" s="624"/>
      <c r="X20" s="625" t="s">
        <v>187</v>
      </c>
      <c r="Y20" s="624"/>
      <c r="Z20" s="626" t="s">
        <v>72</v>
      </c>
      <c r="AA20" s="627"/>
      <c r="AB20" s="627"/>
      <c r="AC20" s="628"/>
      <c r="AD20" s="170">
        <v>0.35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0.36049999999999999</v>
      </c>
      <c r="AO20" s="85">
        <f t="shared" si="12"/>
        <v>3.6050000000000026E-2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2" si="16">AN21</f>
        <v>3.2235840000000002E-2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3.5459424000000003E-2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1.17</v>
      </c>
      <c r="AM21" s="180">
        <v>0</v>
      </c>
      <c r="AN21" s="181">
        <f>AD21*AL21*(1+AM21)</f>
        <v>3.2235840000000002E-2</v>
      </c>
      <c r="AO21" s="85">
        <f t="shared" si="12"/>
        <v>3.2235840000000016E-3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3.9513600000000003E-2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4.3464960000000004E-2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>
        <v>1.8</v>
      </c>
      <c r="AM22" s="180">
        <v>0</v>
      </c>
      <c r="AN22" s="181">
        <f t="shared" si="11"/>
        <v>3.9513600000000003E-2</v>
      </c>
      <c r="AO22" s="85">
        <f t="shared" si="12"/>
        <v>3.951360000000001E-3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 xml:space="preserve">Metal Ring 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228</v>
      </c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5"/>
      <c r="AL24" s="179">
        <v>1</v>
      </c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 xml:space="preserve">Metal Slider 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229</v>
      </c>
      <c r="AA25" s="627"/>
      <c r="AB25" s="627"/>
      <c r="AC25" s="628"/>
      <c r="AD25" s="170"/>
      <c r="AE25" s="174" t="s">
        <v>68</v>
      </c>
      <c r="AF25" s="175"/>
      <c r="AG25" s="175"/>
      <c r="AH25" s="175"/>
      <c r="AI25" s="175"/>
      <c r="AJ25" s="175"/>
      <c r="AK25" s="175"/>
      <c r="AL25" s="179">
        <v>1</v>
      </c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G-Hook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230</v>
      </c>
      <c r="AA26" s="627"/>
      <c r="AB26" s="627"/>
      <c r="AC26" s="628"/>
      <c r="AD26" s="170"/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97" customFormat="1" ht="12.75">
      <c r="A27" s="652"/>
      <c r="B27" s="672">
        <f t="shared" si="13"/>
        <v>0</v>
      </c>
      <c r="C27" s="673"/>
      <c r="D27" s="674" t="str">
        <f t="shared" si="8"/>
        <v>선오</v>
      </c>
      <c r="E27" s="673"/>
      <c r="F27" s="675" t="str">
        <f t="shared" si="9"/>
        <v>Bra Elastic Picot Edge 3/4"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439"/>
      <c r="W27" s="424"/>
      <c r="X27" s="475" t="s">
        <v>185</v>
      </c>
      <c r="Y27" s="424"/>
      <c r="Z27" s="426" t="s">
        <v>161</v>
      </c>
      <c r="AA27" s="427"/>
      <c r="AB27" s="427"/>
      <c r="AC27" s="428"/>
      <c r="AD27" s="170">
        <f>195/1100</f>
        <v>0.17727272727272728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97" customFormat="1" ht="12.75">
      <c r="A28" s="652"/>
      <c r="B28" s="697">
        <f t="shared" si="13"/>
        <v>0</v>
      </c>
      <c r="C28" s="673"/>
      <c r="D28" s="674" t="str">
        <f t="shared" si="8"/>
        <v>선오</v>
      </c>
      <c r="E28" s="673"/>
      <c r="F28" s="698" t="str">
        <f t="shared" si="9"/>
        <v>Bra Elastic Picot Edge 1"</v>
      </c>
      <c r="G28" s="699"/>
      <c r="H28" s="699">
        <f t="shared" si="10"/>
        <v>0</v>
      </c>
      <c r="I28" s="700"/>
      <c r="J28" s="164">
        <f t="shared" si="16"/>
        <v>5.8000000000000003E-2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6.3800000000000009E-2</v>
      </c>
      <c r="U28" s="659"/>
      <c r="V28" s="439"/>
      <c r="W28" s="424"/>
      <c r="X28" s="475" t="s">
        <v>185</v>
      </c>
      <c r="Y28" s="424"/>
      <c r="Z28" s="426" t="s">
        <v>231</v>
      </c>
      <c r="AA28" s="194"/>
      <c r="AB28" s="194"/>
      <c r="AC28" s="195"/>
      <c r="AD28" s="170">
        <f>290/1100</f>
        <v>0.26363636363636361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0.2</v>
      </c>
      <c r="AM28" s="180">
        <v>0.1</v>
      </c>
      <c r="AN28" s="181">
        <f t="shared" si="11"/>
        <v>5.8000000000000003E-2</v>
      </c>
      <c r="AO28" s="85">
        <f t="shared" si="12"/>
        <v>5.8000000000000065E-3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97" customFormat="1" ht="12.75">
      <c r="A29" s="652"/>
      <c r="B29" s="678">
        <f t="shared" si="13"/>
        <v>0</v>
      </c>
      <c r="C29" s="679"/>
      <c r="D29" s="680" t="str">
        <f t="shared" si="8"/>
        <v>선오</v>
      </c>
      <c r="E29" s="679"/>
      <c r="F29" s="681" t="str">
        <f t="shared" si="9"/>
        <v>mobilon tape 1/4" x 0.15mm side shirring</v>
      </c>
      <c r="G29" s="682"/>
      <c r="H29" s="682">
        <f t="shared" si="10"/>
        <v>0</v>
      </c>
      <c r="I29" s="683"/>
      <c r="J29" s="164">
        <f t="shared" si="16"/>
        <v>6.3800000000000011E-3</v>
      </c>
      <c r="K29" s="174" t="str">
        <f t="shared" si="14"/>
        <v>/ PC</v>
      </c>
      <c r="L29" s="175"/>
      <c r="M29" s="175" t="s">
        <v>83</v>
      </c>
      <c r="N29" s="175"/>
      <c r="O29" s="175"/>
      <c r="P29" s="175"/>
      <c r="Q29" s="176"/>
      <c r="R29" s="177">
        <v>1.1000000000000001</v>
      </c>
      <c r="S29" s="178">
        <f t="shared" si="15"/>
        <v>7.0180000000000017E-3</v>
      </c>
      <c r="U29" s="659"/>
      <c r="V29" s="439"/>
      <c r="W29" s="424"/>
      <c r="X29" s="475" t="s">
        <v>185</v>
      </c>
      <c r="Y29" s="424"/>
      <c r="Z29" s="193" t="s">
        <v>170</v>
      </c>
      <c r="AA29" s="194"/>
      <c r="AB29" s="194"/>
      <c r="AC29" s="195"/>
      <c r="AD29" s="170">
        <v>2.9000000000000001E-2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0.2</v>
      </c>
      <c r="AM29" s="180">
        <v>0.1</v>
      </c>
      <c r="AN29" s="181">
        <f t="shared" si="11"/>
        <v>6.3800000000000011E-3</v>
      </c>
      <c r="AO29" s="85">
        <f t="shared" si="12"/>
        <v>6.3800000000000055E-4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97" customFormat="1" ht="12.75">
      <c r="A30" s="652"/>
      <c r="B30" s="678" t="str">
        <f t="shared" si="13"/>
        <v>POLY TAPE</v>
      </c>
      <c r="C30" s="679"/>
      <c r="D30" s="674" t="str">
        <f t="shared" si="8"/>
        <v>선오</v>
      </c>
      <c r="E30" s="673"/>
      <c r="F30" s="698" t="str">
        <f t="shared" si="9"/>
        <v>1/4" twill tape at CF V</v>
      </c>
      <c r="G30" s="699"/>
      <c r="H30" s="699">
        <f t="shared" si="10"/>
        <v>0</v>
      </c>
      <c r="I30" s="700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78">
        <f t="shared" si="15"/>
        <v>0</v>
      </c>
      <c r="U30" s="659"/>
      <c r="V30" s="623" t="s">
        <v>171</v>
      </c>
      <c r="W30" s="624"/>
      <c r="X30" s="475" t="s">
        <v>185</v>
      </c>
      <c r="Y30" s="424"/>
      <c r="Z30" s="426" t="s">
        <v>162</v>
      </c>
      <c r="AA30" s="427"/>
      <c r="AB30" s="427"/>
      <c r="AC30" s="428"/>
      <c r="AD30" s="170">
        <v>1.6E-2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97" customFormat="1" ht="12.75">
      <c r="A31" s="652"/>
      <c r="B31" s="678">
        <f t="shared" si="13"/>
        <v>0</v>
      </c>
      <c r="C31" s="679"/>
      <c r="D31" s="680" t="str">
        <f t="shared" si="8"/>
        <v>선오</v>
      </c>
      <c r="E31" s="679"/>
      <c r="F31" s="681" t="str">
        <f t="shared" si="9"/>
        <v>BONE&amp;CASING</v>
      </c>
      <c r="G31" s="682"/>
      <c r="H31" s="682">
        <f t="shared" si="10"/>
        <v>0</v>
      </c>
      <c r="I31" s="683"/>
      <c r="J31" s="164">
        <f t="shared" si="16"/>
        <v>0.21536363636363637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78">
        <f t="shared" si="15"/>
        <v>0.23690000000000003</v>
      </c>
      <c r="U31" s="659"/>
      <c r="V31" s="694"/>
      <c r="W31" s="671"/>
      <c r="X31" s="475" t="s">
        <v>185</v>
      </c>
      <c r="Y31" s="424"/>
      <c r="Z31" s="426" t="s">
        <v>224</v>
      </c>
      <c r="AA31" s="427"/>
      <c r="AB31" s="427"/>
      <c r="AC31" s="428"/>
      <c r="AD31" s="170">
        <f>230/1100</f>
        <v>0.20909090909090908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0.21536363636363637</v>
      </c>
      <c r="AO31" s="85">
        <f t="shared" si="12"/>
        <v>2.1536363636363659E-2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8" t="str">
        <f t="shared" si="13"/>
        <v>BRA TAPE</v>
      </c>
      <c r="C32" s="679"/>
      <c r="D32" s="680" t="str">
        <f t="shared" si="8"/>
        <v>선오</v>
      </c>
      <c r="E32" s="679"/>
      <c r="F32" s="681" t="str">
        <f t="shared" si="9"/>
        <v>3/4" 19mm</v>
      </c>
      <c r="G32" s="682"/>
      <c r="H32" s="682">
        <f t="shared" si="10"/>
        <v>0</v>
      </c>
      <c r="I32" s="683"/>
      <c r="J32" s="164">
        <f t="shared" si="16"/>
        <v>2.06E-2</v>
      </c>
      <c r="K32" s="198" t="str">
        <f t="shared" si="14"/>
        <v>/ PC</v>
      </c>
      <c r="L32" s="199"/>
      <c r="M32" s="199"/>
      <c r="N32" s="199"/>
      <c r="O32" s="199"/>
      <c r="P32" s="199"/>
      <c r="Q32" s="200"/>
      <c r="R32" s="177">
        <v>1.1000000000000001</v>
      </c>
      <c r="S32" s="202">
        <f t="shared" si="15"/>
        <v>2.2660000000000003E-2</v>
      </c>
      <c r="U32" s="659"/>
      <c r="V32" s="696" t="s">
        <v>226</v>
      </c>
      <c r="W32" s="679"/>
      <c r="X32" s="475" t="s">
        <v>185</v>
      </c>
      <c r="Y32" s="424"/>
      <c r="Z32" s="426" t="s">
        <v>225</v>
      </c>
      <c r="AA32" s="427"/>
      <c r="AB32" s="427"/>
      <c r="AC32" s="428"/>
      <c r="AD32" s="170">
        <v>0.02</v>
      </c>
      <c r="AE32" s="174" t="s">
        <v>68</v>
      </c>
      <c r="AF32" s="175"/>
      <c r="AG32" s="175"/>
      <c r="AH32" s="175"/>
      <c r="AI32" s="175"/>
      <c r="AJ32" s="175"/>
      <c r="AK32" s="175"/>
      <c r="AL32" s="179">
        <v>1</v>
      </c>
      <c r="AM32" s="180">
        <v>0.03</v>
      </c>
      <c r="AN32" s="181">
        <f t="shared" si="11"/>
        <v>2.06E-2</v>
      </c>
      <c r="AO32" s="85">
        <f t="shared" si="12"/>
        <v>2.0600000000000028E-3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5" customFormat="1" ht="13.5" thickBot="1">
      <c r="A33" s="653"/>
      <c r="B33" s="684">
        <f t="shared" si="13"/>
        <v>0</v>
      </c>
      <c r="C33" s="685"/>
      <c r="D33" s="686">
        <f t="shared" si="8"/>
        <v>0</v>
      </c>
      <c r="E33" s="685"/>
      <c r="F33" s="687">
        <f t="shared" si="9"/>
        <v>0</v>
      </c>
      <c r="G33" s="688"/>
      <c r="H33" s="688">
        <f t="shared" si="10"/>
        <v>0</v>
      </c>
      <c r="I33" s="689"/>
      <c r="J33" s="206">
        <f>AN33</f>
        <v>0</v>
      </c>
      <c r="K33" s="207" t="str">
        <f t="shared" si="14"/>
        <v>/ PC</v>
      </c>
      <c r="L33" s="208"/>
      <c r="M33" s="208"/>
      <c r="N33" s="208"/>
      <c r="O33" s="208"/>
      <c r="P33" s="208"/>
      <c r="Q33" s="209"/>
      <c r="R33" s="210">
        <v>1.1000000000000001</v>
      </c>
      <c r="S33" s="211">
        <f t="shared" si="15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413"/>
      <c r="AG33" s="208"/>
      <c r="AH33" s="208"/>
      <c r="AI33" s="208"/>
      <c r="AJ33" s="208"/>
      <c r="AK33" s="208"/>
      <c r="AL33" s="213"/>
      <c r="AM33" s="214">
        <v>0.1</v>
      </c>
      <c r="AN33" s="215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0.91926238399999993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217"/>
      <c r="AM34" s="149" t="s">
        <v>57</v>
      </c>
      <c r="AN34" s="219">
        <f>SUM(AN19:AN33)</f>
        <v>0.83569307636363654</v>
      </c>
      <c r="AO34" s="154">
        <f t="shared" si="12"/>
        <v>8.3569307636363388E-2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0"/>
      <c r="AM35" s="221"/>
      <c r="AN35" s="158">
        <f>AN34/AN66</f>
        <v>0.22649784796112307</v>
      </c>
      <c r="AO35" s="159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441"/>
      <c r="M36" s="441"/>
      <c r="N36" s="441"/>
      <c r="O36" s="441"/>
      <c r="P36" s="441"/>
      <c r="Q36" s="444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441"/>
      <c r="AG36" s="441"/>
      <c r="AH36" s="441"/>
      <c r="AI36" s="441"/>
      <c r="AJ36" s="441"/>
      <c r="AK36" s="441"/>
      <c r="AL36" s="423" t="s">
        <v>63</v>
      </c>
      <c r="AM36" s="224" t="s">
        <v>85</v>
      </c>
      <c r="AN36" s="162" t="s">
        <v>37</v>
      </c>
      <c r="AO36" s="163"/>
    </row>
    <row r="37" spans="1:55" s="15" customFormat="1" ht="12.75">
      <c r="A37" s="701"/>
      <c r="B37" s="716" t="str">
        <f>V37</f>
        <v>MAU-BTM-CARELBL</v>
      </c>
      <c r="C37" s="717"/>
      <c r="D37" s="717" t="str">
        <f t="shared" ref="D37:D44" si="17">X37</f>
        <v>NEXGEN</v>
      </c>
      <c r="E37" s="717"/>
      <c r="F37" s="718" t="str">
        <f t="shared" ref="F37:F44" si="18">Z37</f>
        <v>TPU LABEL(BRAND/SIZE/CO/CONTENT/CARE)</v>
      </c>
      <c r="G37" s="718"/>
      <c r="H37" s="718">
        <f t="shared" ref="H37:H44" si="19">AB37</f>
        <v>0</v>
      </c>
      <c r="I37" s="718"/>
      <c r="J37" s="226">
        <f>AN37</f>
        <v>1.5950000000000002E-2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1.1000000000000001</v>
      </c>
      <c r="S37" s="229">
        <f>J37*R37</f>
        <v>1.7545000000000005E-2</v>
      </c>
      <c r="U37" s="701"/>
      <c r="V37" s="620" t="s">
        <v>355</v>
      </c>
      <c r="W37" s="621"/>
      <c r="X37" s="691" t="s">
        <v>358</v>
      </c>
      <c r="Y37" s="621"/>
      <c r="Z37" s="436" t="s">
        <v>164</v>
      </c>
      <c r="AA37" s="437"/>
      <c r="AB37" s="437"/>
      <c r="AC37" s="438"/>
      <c r="AD37" s="226">
        <f>AH37</f>
        <v>1.4500000000000001E-2</v>
      </c>
      <c r="AE37" s="165" t="s">
        <v>68</v>
      </c>
      <c r="AF37" s="166"/>
      <c r="AG37" s="233">
        <v>14.5</v>
      </c>
      <c r="AH37" s="234">
        <f>AG37/1000</f>
        <v>1.4500000000000001E-2</v>
      </c>
      <c r="AI37" s="166"/>
      <c r="AJ37" s="166"/>
      <c r="AK37" s="166"/>
      <c r="AL37" s="235">
        <v>1</v>
      </c>
      <c r="AM37" s="236">
        <v>0.1</v>
      </c>
      <c r="AN37" s="229">
        <f t="shared" ref="AN37:AN44" si="20">AD37*AL37*(1+AM37)</f>
        <v>1.5950000000000002E-2</v>
      </c>
      <c r="AO37" s="85">
        <f t="shared" ref="AO37:AO45" si="21">S37-AN37</f>
        <v>1.5950000000000027E-3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2.75">
      <c r="A38" s="701"/>
      <c r="B38" s="707" t="str">
        <f t="shared" ref="B38:B44" si="22">V38</f>
        <v>MAU-TWO-PART</v>
      </c>
      <c r="C38" s="708"/>
      <c r="D38" s="708" t="str">
        <f t="shared" si="17"/>
        <v>NEXGEN</v>
      </c>
      <c r="E38" s="708"/>
      <c r="F38" s="709" t="str">
        <f t="shared" si="18"/>
        <v xml:space="preserve">PRIMARY HANG TAG </v>
      </c>
      <c r="G38" s="709"/>
      <c r="H38" s="709">
        <f t="shared" si="19"/>
        <v>0</v>
      </c>
      <c r="I38" s="709"/>
      <c r="J38" s="237">
        <f>AN38</f>
        <v>1.1117999999999999E-2</v>
      </c>
      <c r="K38" s="174" t="str">
        <f t="shared" ref="K38:K44" si="23">AE38</f>
        <v>/ PC</v>
      </c>
      <c r="L38" s="175"/>
      <c r="M38" s="175"/>
      <c r="N38" s="175"/>
      <c r="O38" s="175"/>
      <c r="P38" s="175"/>
      <c r="Q38" s="429"/>
      <c r="R38" s="239">
        <v>1.1000000000000001</v>
      </c>
      <c r="S38" s="240">
        <f t="shared" ref="S38:S44" si="24">J38*R38</f>
        <v>1.2229800000000001E-2</v>
      </c>
      <c r="U38" s="701"/>
      <c r="V38" s="623" t="s">
        <v>356</v>
      </c>
      <c r="W38" s="624"/>
      <c r="X38" s="625" t="s">
        <v>358</v>
      </c>
      <c r="Y38" s="624"/>
      <c r="Z38" s="426" t="s">
        <v>165</v>
      </c>
      <c r="AA38" s="427"/>
      <c r="AB38" s="427"/>
      <c r="AC38" s="428"/>
      <c r="AD38" s="237">
        <f>AH38</f>
        <v>1.09E-2</v>
      </c>
      <c r="AE38" s="174" t="s">
        <v>68</v>
      </c>
      <c r="AF38" s="175"/>
      <c r="AG38" s="241">
        <v>10.9</v>
      </c>
      <c r="AH38" s="242">
        <f>AG38/1000</f>
        <v>1.09E-2</v>
      </c>
      <c r="AI38" s="175"/>
      <c r="AJ38" s="175"/>
      <c r="AK38" s="175"/>
      <c r="AL38" s="430">
        <v>1</v>
      </c>
      <c r="AM38" s="244">
        <v>0.02</v>
      </c>
      <c r="AN38" s="240">
        <f t="shared" si="20"/>
        <v>1.1117999999999999E-2</v>
      </c>
      <c r="AO38" s="85">
        <f t="shared" si="21"/>
        <v>1.1118000000000013E-3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2.75">
      <c r="A39" s="701"/>
      <c r="B39" s="707" t="str">
        <f t="shared" si="22"/>
        <v>MAU-ECOM-STK</v>
      </c>
      <c r="C39" s="708"/>
      <c r="D39" s="708" t="str">
        <f t="shared" si="17"/>
        <v>NEXGEN</v>
      </c>
      <c r="E39" s="708"/>
      <c r="F39" s="709" t="str">
        <f t="shared" si="18"/>
        <v>ECOM-STK</v>
      </c>
      <c r="G39" s="709"/>
      <c r="H39" s="709">
        <f t="shared" si="19"/>
        <v>0</v>
      </c>
      <c r="I39" s="709"/>
      <c r="J39" s="237">
        <f t="shared" ref="J39:J43" si="25">AN39</f>
        <v>1.2240000000000001E-2</v>
      </c>
      <c r="K39" s="174" t="str">
        <f t="shared" si="23"/>
        <v>/ PC</v>
      </c>
      <c r="L39" s="175"/>
      <c r="M39" s="175"/>
      <c r="N39" s="175"/>
      <c r="O39" s="175"/>
      <c r="P39" s="175"/>
      <c r="Q39" s="429"/>
      <c r="R39" s="239">
        <v>1.1000000000000001</v>
      </c>
      <c r="S39" s="240">
        <f t="shared" si="24"/>
        <v>1.3464000000000002E-2</v>
      </c>
      <c r="U39" s="701"/>
      <c r="V39" s="623" t="s">
        <v>357</v>
      </c>
      <c r="W39" s="624"/>
      <c r="X39" s="625" t="s">
        <v>358</v>
      </c>
      <c r="Y39" s="624"/>
      <c r="Z39" s="468" t="s">
        <v>436</v>
      </c>
      <c r="AA39" s="427"/>
      <c r="AB39" s="427"/>
      <c r="AC39" s="428"/>
      <c r="AD39" s="237">
        <v>1.2E-2</v>
      </c>
      <c r="AE39" s="174" t="s">
        <v>68</v>
      </c>
      <c r="AF39" s="175"/>
      <c r="AG39" s="241">
        <v>12</v>
      </c>
      <c r="AH39" s="242">
        <f t="shared" ref="AH39" si="26">AG39/1000</f>
        <v>1.2E-2</v>
      </c>
      <c r="AI39" s="175"/>
      <c r="AJ39" s="175"/>
      <c r="AK39" s="175"/>
      <c r="AL39" s="430">
        <v>1</v>
      </c>
      <c r="AM39" s="244">
        <v>0.02</v>
      </c>
      <c r="AN39" s="240">
        <f t="shared" si="20"/>
        <v>1.2240000000000001E-2</v>
      </c>
      <c r="AO39" s="85">
        <f t="shared" si="21"/>
        <v>1.2240000000000011E-3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2.75">
      <c r="A40" s="701"/>
      <c r="B40" s="707" t="str">
        <f t="shared" si="22"/>
        <v>2nd Hang tag</v>
      </c>
      <c r="C40" s="708"/>
      <c r="D40" s="708" t="str">
        <f t="shared" si="17"/>
        <v>R-PAC</v>
      </c>
      <c r="E40" s="708"/>
      <c r="F40" s="709" t="str">
        <f t="shared" si="18"/>
        <v>2nd Hang tag</v>
      </c>
      <c r="G40" s="709"/>
      <c r="H40" s="709">
        <f t="shared" si="19"/>
        <v>0</v>
      </c>
      <c r="I40" s="709"/>
      <c r="J40" s="237">
        <f t="shared" si="25"/>
        <v>9.1799999999999993E-2</v>
      </c>
      <c r="K40" s="174" t="str">
        <f t="shared" si="23"/>
        <v>/ PC</v>
      </c>
      <c r="L40" s="175"/>
      <c r="M40" s="175"/>
      <c r="N40" s="175"/>
      <c r="O40" s="175"/>
      <c r="P40" s="175"/>
      <c r="Q40" s="429"/>
      <c r="R40" s="239">
        <v>1.1000000000000001</v>
      </c>
      <c r="S40" s="240">
        <f t="shared" si="24"/>
        <v>0.10098</v>
      </c>
      <c r="U40" s="701"/>
      <c r="V40" s="623" t="s">
        <v>354</v>
      </c>
      <c r="W40" s="624"/>
      <c r="X40" s="625" t="s">
        <v>163</v>
      </c>
      <c r="Y40" s="624"/>
      <c r="Z40" s="426" t="s">
        <v>354</v>
      </c>
      <c r="AA40" s="427"/>
      <c r="AB40" s="427"/>
      <c r="AC40" s="428"/>
      <c r="AD40" s="237">
        <v>0.09</v>
      </c>
      <c r="AE40" s="174" t="s">
        <v>68</v>
      </c>
      <c r="AF40" s="175"/>
      <c r="AG40" s="241"/>
      <c r="AH40" s="242"/>
      <c r="AI40" s="175"/>
      <c r="AJ40" s="175"/>
      <c r="AK40" s="175"/>
      <c r="AL40" s="430">
        <v>1</v>
      </c>
      <c r="AM40" s="244">
        <v>0.02</v>
      </c>
      <c r="AN40" s="240">
        <f t="shared" si="20"/>
        <v>9.1799999999999993E-2</v>
      </c>
      <c r="AO40" s="85">
        <f t="shared" si="21"/>
        <v>9.1800000000000076E-3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2.75">
      <c r="A41" s="701"/>
      <c r="B41" s="707" t="str">
        <f t="shared" si="22"/>
        <v>Tracking label</v>
      </c>
      <c r="C41" s="708"/>
      <c r="D41" s="708" t="str">
        <f t="shared" si="17"/>
        <v>Local</v>
      </c>
      <c r="E41" s="708"/>
      <c r="F41" s="709" t="str">
        <f t="shared" si="18"/>
        <v>Tracking Label=Factory Sourced</v>
      </c>
      <c r="G41" s="709"/>
      <c r="H41" s="709">
        <f t="shared" si="19"/>
        <v>0</v>
      </c>
      <c r="I41" s="709"/>
      <c r="J41" s="237">
        <f t="shared" si="25"/>
        <v>2.1000000000000001E-2</v>
      </c>
      <c r="K41" s="174" t="str">
        <f t="shared" si="23"/>
        <v>/ PC</v>
      </c>
      <c r="L41" s="175"/>
      <c r="M41" s="175"/>
      <c r="N41" s="175"/>
      <c r="O41" s="175"/>
      <c r="P41" s="175"/>
      <c r="Q41" s="429"/>
      <c r="R41" s="239">
        <v>1.1000000000000001</v>
      </c>
      <c r="S41" s="240">
        <f t="shared" si="24"/>
        <v>2.3100000000000002E-2</v>
      </c>
      <c r="U41" s="701"/>
      <c r="V41" s="623" t="s">
        <v>359</v>
      </c>
      <c r="W41" s="624"/>
      <c r="X41" s="625" t="s">
        <v>360</v>
      </c>
      <c r="Y41" s="624"/>
      <c r="Z41" s="426" t="s">
        <v>361</v>
      </c>
      <c r="AA41" s="427"/>
      <c r="AB41" s="427"/>
      <c r="AC41" s="428"/>
      <c r="AD41" s="237">
        <v>0.02</v>
      </c>
      <c r="AE41" s="174" t="s">
        <v>68</v>
      </c>
      <c r="AF41" s="175"/>
      <c r="AG41" s="175"/>
      <c r="AH41" s="242"/>
      <c r="AI41" s="175"/>
      <c r="AJ41" s="175"/>
      <c r="AK41" s="175"/>
      <c r="AL41" s="430">
        <v>1</v>
      </c>
      <c r="AM41" s="244">
        <v>0.05</v>
      </c>
      <c r="AN41" s="240">
        <f t="shared" si="20"/>
        <v>2.1000000000000001E-2</v>
      </c>
      <c r="AO41" s="85">
        <f t="shared" si="21"/>
        <v>2.1000000000000012E-3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2.75">
      <c r="A42" s="701"/>
      <c r="B42" s="707">
        <f t="shared" si="22"/>
        <v>0</v>
      </c>
      <c r="C42" s="708"/>
      <c r="D42" s="708">
        <f t="shared" si="17"/>
        <v>0</v>
      </c>
      <c r="E42" s="708"/>
      <c r="F42" s="709">
        <f t="shared" si="18"/>
        <v>0</v>
      </c>
      <c r="G42" s="709"/>
      <c r="H42" s="709">
        <f t="shared" si="19"/>
        <v>0</v>
      </c>
      <c r="I42" s="709"/>
      <c r="J42" s="237">
        <f t="shared" si="25"/>
        <v>0</v>
      </c>
      <c r="K42" s="174" t="str">
        <f t="shared" si="23"/>
        <v>/ PC</v>
      </c>
      <c r="L42" s="175"/>
      <c r="M42" s="175"/>
      <c r="N42" s="175"/>
      <c r="O42" s="175"/>
      <c r="P42" s="175"/>
      <c r="Q42" s="429"/>
      <c r="R42" s="239">
        <v>1.1000000000000001</v>
      </c>
      <c r="S42" s="249">
        <f t="shared" si="24"/>
        <v>0</v>
      </c>
      <c r="U42" s="701"/>
      <c r="V42" s="439"/>
      <c r="W42" s="424"/>
      <c r="X42" s="425"/>
      <c r="Y42" s="424"/>
      <c r="Z42" s="426"/>
      <c r="AA42" s="427"/>
      <c r="AB42" s="427"/>
      <c r="AC42" s="428"/>
      <c r="AD42" s="237">
        <v>0.02</v>
      </c>
      <c r="AE42" s="174" t="s">
        <v>68</v>
      </c>
      <c r="AF42" s="175"/>
      <c r="AG42" s="175"/>
      <c r="AH42" s="242"/>
      <c r="AI42" s="175"/>
      <c r="AJ42" s="175"/>
      <c r="AK42" s="175"/>
      <c r="AL42" s="430"/>
      <c r="AM42" s="244">
        <v>0.02</v>
      </c>
      <c r="AN42" s="249">
        <f t="shared" si="20"/>
        <v>0</v>
      </c>
      <c r="AO42" s="85">
        <f t="shared" si="21"/>
        <v>0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2.75">
      <c r="A43" s="701"/>
      <c r="B43" s="710">
        <f t="shared" si="22"/>
        <v>0</v>
      </c>
      <c r="C43" s="711"/>
      <c r="D43" s="711">
        <f t="shared" si="17"/>
        <v>0</v>
      </c>
      <c r="E43" s="711"/>
      <c r="F43" s="712">
        <f t="shared" si="18"/>
        <v>0</v>
      </c>
      <c r="G43" s="712"/>
      <c r="H43" s="712">
        <f t="shared" si="19"/>
        <v>0</v>
      </c>
      <c r="I43" s="712"/>
      <c r="J43" s="237">
        <f t="shared" si="25"/>
        <v>0</v>
      </c>
      <c r="K43" s="251" t="str">
        <f t="shared" si="23"/>
        <v>/ PC</v>
      </c>
      <c r="L43" s="252"/>
      <c r="M43" s="252"/>
      <c r="N43" s="252"/>
      <c r="O43" s="252"/>
      <c r="P43" s="252"/>
      <c r="Q43" s="429"/>
      <c r="R43" s="239">
        <v>1.1000000000000001</v>
      </c>
      <c r="S43" s="253">
        <f t="shared" si="24"/>
        <v>0</v>
      </c>
      <c r="U43" s="701"/>
      <c r="V43" s="254"/>
      <c r="W43" s="255"/>
      <c r="X43" s="425"/>
      <c r="Y43" s="424"/>
      <c r="Z43" s="426"/>
      <c r="AA43" s="427"/>
      <c r="AB43" s="427"/>
      <c r="AC43" s="428"/>
      <c r="AD43" s="237"/>
      <c r="AE43" s="174" t="s">
        <v>68</v>
      </c>
      <c r="AF43" s="175"/>
      <c r="AG43" s="252"/>
      <c r="AH43" s="256"/>
      <c r="AI43" s="252"/>
      <c r="AJ43" s="252"/>
      <c r="AK43" s="252"/>
      <c r="AL43" s="430"/>
      <c r="AM43" s="244">
        <v>0.02</v>
      </c>
      <c r="AN43" s="253">
        <f t="shared" si="20"/>
        <v>0</v>
      </c>
      <c r="AO43" s="85">
        <f t="shared" si="21"/>
        <v>0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97" customFormat="1" ht="13.5" thickBot="1">
      <c r="A44" s="702"/>
      <c r="B44" s="713">
        <f t="shared" si="22"/>
        <v>0</v>
      </c>
      <c r="C44" s="714"/>
      <c r="D44" s="714">
        <f t="shared" si="17"/>
        <v>0</v>
      </c>
      <c r="E44" s="714"/>
      <c r="F44" s="715">
        <f t="shared" si="18"/>
        <v>0</v>
      </c>
      <c r="G44" s="715"/>
      <c r="H44" s="715">
        <f t="shared" si="19"/>
        <v>0</v>
      </c>
      <c r="I44" s="715"/>
      <c r="J44" s="257">
        <f>AN44</f>
        <v>0</v>
      </c>
      <c r="K44" s="258" t="str">
        <f t="shared" si="23"/>
        <v>/PC</v>
      </c>
      <c r="L44" s="259"/>
      <c r="M44" s="259"/>
      <c r="N44" s="259"/>
      <c r="O44" s="259"/>
      <c r="P44" s="259"/>
      <c r="Q44" s="260"/>
      <c r="R44" s="261">
        <v>1.1000000000000001</v>
      </c>
      <c r="S44" s="262">
        <f t="shared" si="24"/>
        <v>0</v>
      </c>
      <c r="U44" s="702"/>
      <c r="V44" s="263"/>
      <c r="W44" s="431"/>
      <c r="X44" s="432"/>
      <c r="Y44" s="431"/>
      <c r="Z44" s="433"/>
      <c r="AA44" s="434"/>
      <c r="AB44" s="434"/>
      <c r="AC44" s="435"/>
      <c r="AD44" s="269"/>
      <c r="AE44" s="258" t="s">
        <v>142</v>
      </c>
      <c r="AF44" s="259"/>
      <c r="AG44" s="259"/>
      <c r="AH44" s="270"/>
      <c r="AI44" s="259"/>
      <c r="AJ44" s="259"/>
      <c r="AK44" s="259"/>
      <c r="AL44" s="446"/>
      <c r="AM44" s="272">
        <v>0.02</v>
      </c>
      <c r="AN44" s="262">
        <f t="shared" si="20"/>
        <v>0</v>
      </c>
      <c r="AO44" s="85">
        <f t="shared" si="21"/>
        <v>0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0.16731880000000002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217"/>
      <c r="AM45" s="149" t="s">
        <v>57</v>
      </c>
      <c r="AN45" s="274">
        <f>SUM(AN37:AN44)</f>
        <v>0.15210799999999999</v>
      </c>
      <c r="AO45" s="154">
        <f t="shared" si="21"/>
        <v>1.5210800000000024E-2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</row>
    <row r="46" spans="1:55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0"/>
      <c r="AM46" s="221"/>
      <c r="AN46" s="158">
        <f>AN45/AN66</f>
        <v>4.1225822771659884E-2</v>
      </c>
      <c r="AO46" s="159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</row>
    <row r="47" spans="1:55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441"/>
      <c r="M47" s="441"/>
      <c r="N47" s="441"/>
      <c r="O47" s="441"/>
      <c r="P47" s="441"/>
      <c r="Q47" s="444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441"/>
      <c r="AG47" s="441"/>
      <c r="AH47" s="441"/>
      <c r="AI47" s="441"/>
      <c r="AJ47" s="441"/>
      <c r="AK47" s="441"/>
      <c r="AL47" s="423" t="s">
        <v>63</v>
      </c>
      <c r="AM47" s="224" t="s">
        <v>85</v>
      </c>
      <c r="AN47" s="162" t="s">
        <v>37</v>
      </c>
      <c r="AO47" s="163"/>
    </row>
    <row r="48" spans="1:55" s="15" customFormat="1" ht="12.75">
      <c r="A48" s="652"/>
      <c r="B48" s="731">
        <f>V48</f>
        <v>8012</v>
      </c>
      <c r="C48" s="732"/>
      <c r="D48" s="733" t="str">
        <f t="shared" ref="D48:D55" si="27">X48</f>
        <v>MAINETTI</v>
      </c>
      <c r="E48" s="732"/>
      <c r="F48" s="734" t="str">
        <f t="shared" ref="F48:F55" si="28">Z48</f>
        <v>HANGER</v>
      </c>
      <c r="G48" s="734"/>
      <c r="H48" s="734">
        <f t="shared" ref="H48:H55" si="29">AB48</f>
        <v>0</v>
      </c>
      <c r="I48" s="734"/>
      <c r="J48" s="275">
        <f>AN48</f>
        <v>0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1.1000000000000001</v>
      </c>
      <c r="S48" s="229">
        <f>J48*R48</f>
        <v>0</v>
      </c>
      <c r="U48" s="652"/>
      <c r="V48" s="620">
        <v>8012</v>
      </c>
      <c r="W48" s="621"/>
      <c r="X48" s="721" t="s">
        <v>166</v>
      </c>
      <c r="Y48" s="722"/>
      <c r="Z48" s="436" t="s">
        <v>97</v>
      </c>
      <c r="AA48" s="437"/>
      <c r="AB48" s="437"/>
      <c r="AC48" s="438"/>
      <c r="AD48" s="283">
        <v>0</v>
      </c>
      <c r="AE48" s="279" t="s">
        <v>68</v>
      </c>
      <c r="AF48" s="414"/>
      <c r="AG48" s="277"/>
      <c r="AH48" s="277"/>
      <c r="AI48" s="277"/>
      <c r="AJ48" s="277"/>
      <c r="AK48" s="277"/>
      <c r="AL48" s="235">
        <v>0</v>
      </c>
      <c r="AM48" s="236">
        <v>0.02</v>
      </c>
      <c r="AN48" s="229">
        <f t="shared" ref="AN48:AN55" si="30">AD48*AL48*(1+AM48)</f>
        <v>0</v>
      </c>
      <c r="AO48" s="85">
        <f t="shared" ref="AO48:AO56" si="31">S48-AN48</f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</row>
    <row r="49" spans="1:54" s="15" customFormat="1" ht="12.75">
      <c r="A49" s="652"/>
      <c r="B49" s="723">
        <f t="shared" ref="B49:B55" si="32">V49</f>
        <v>0</v>
      </c>
      <c r="C49" s="724"/>
      <c r="D49" s="725" t="str">
        <f t="shared" si="27"/>
        <v>MAINETTI</v>
      </c>
      <c r="E49" s="726"/>
      <c r="F49" s="719" t="str">
        <f t="shared" si="28"/>
        <v>SIZER</v>
      </c>
      <c r="G49" s="719"/>
      <c r="H49" s="719">
        <f t="shared" si="29"/>
        <v>0</v>
      </c>
      <c r="I49" s="719"/>
      <c r="J49" s="280">
        <f>AN49</f>
        <v>0</v>
      </c>
      <c r="K49" s="281" t="str">
        <f t="shared" ref="K49:K55" si="33">AE49</f>
        <v>/ PC</v>
      </c>
      <c r="L49" s="282"/>
      <c r="M49" s="282"/>
      <c r="N49" s="282"/>
      <c r="O49" s="282"/>
      <c r="P49" s="282"/>
      <c r="Q49" s="429"/>
      <c r="R49" s="239">
        <v>1.1000000000000001</v>
      </c>
      <c r="S49" s="240">
        <f t="shared" ref="S49:S55" si="34">J49*R49</f>
        <v>0</v>
      </c>
      <c r="U49" s="652"/>
      <c r="V49" s="727"/>
      <c r="W49" s="728"/>
      <c r="X49" s="729" t="s">
        <v>166</v>
      </c>
      <c r="Y49" s="728"/>
      <c r="Z49" s="426" t="s">
        <v>99</v>
      </c>
      <c r="AA49" s="427"/>
      <c r="AB49" s="427"/>
      <c r="AC49" s="428"/>
      <c r="AD49" s="283">
        <v>0</v>
      </c>
      <c r="AE49" s="284" t="s">
        <v>68</v>
      </c>
      <c r="AF49" s="415"/>
      <c r="AG49" s="282"/>
      <c r="AH49" s="282"/>
      <c r="AI49" s="282"/>
      <c r="AJ49" s="282"/>
      <c r="AK49" s="282"/>
      <c r="AL49" s="430">
        <v>0</v>
      </c>
      <c r="AM49" s="244">
        <v>0.02</v>
      </c>
      <c r="AN49" s="240">
        <f t="shared" si="30"/>
        <v>0</v>
      </c>
      <c r="AO49" s="85">
        <f t="shared" si="3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</row>
    <row r="50" spans="1:54" s="15" customFormat="1" ht="12.75">
      <c r="A50" s="652"/>
      <c r="B50" s="696">
        <f t="shared" si="32"/>
        <v>0</v>
      </c>
      <c r="C50" s="678"/>
      <c r="D50" s="680">
        <f t="shared" si="27"/>
        <v>0</v>
      </c>
      <c r="E50" s="679"/>
      <c r="F50" s="719" t="str">
        <f t="shared" si="28"/>
        <v>TAG PIN</v>
      </c>
      <c r="G50" s="719"/>
      <c r="H50" s="719">
        <f t="shared" si="29"/>
        <v>0</v>
      </c>
      <c r="I50" s="719"/>
      <c r="J50" s="280">
        <f t="shared" ref="J50:J54" si="35">AN50</f>
        <v>5.1000000000000004E-3</v>
      </c>
      <c r="K50" s="281" t="str">
        <f t="shared" si="33"/>
        <v>/ PC</v>
      </c>
      <c r="L50" s="282"/>
      <c r="M50" s="282"/>
      <c r="N50" s="282"/>
      <c r="O50" s="282"/>
      <c r="P50" s="282"/>
      <c r="Q50" s="429"/>
      <c r="R50" s="239">
        <v>1.1000000000000001</v>
      </c>
      <c r="S50" s="240">
        <f t="shared" si="34"/>
        <v>5.6100000000000013E-3</v>
      </c>
      <c r="U50" s="652"/>
      <c r="V50" s="623"/>
      <c r="W50" s="624"/>
      <c r="X50" s="625"/>
      <c r="Y50" s="624"/>
      <c r="Z50" s="426" t="s">
        <v>101</v>
      </c>
      <c r="AA50" s="427"/>
      <c r="AB50" s="427"/>
      <c r="AC50" s="428"/>
      <c r="AD50" s="283">
        <v>5.0000000000000001E-3</v>
      </c>
      <c r="AE50" s="284" t="s">
        <v>68</v>
      </c>
      <c r="AF50" s="415"/>
      <c r="AG50" s="282"/>
      <c r="AH50" s="282"/>
      <c r="AI50" s="282"/>
      <c r="AJ50" s="282"/>
      <c r="AK50" s="282"/>
      <c r="AL50" s="430">
        <v>1</v>
      </c>
      <c r="AM50" s="244">
        <v>0.02</v>
      </c>
      <c r="AN50" s="240">
        <f t="shared" si="30"/>
        <v>5.1000000000000004E-3</v>
      </c>
      <c r="AO50" s="85">
        <f t="shared" si="31"/>
        <v>5.100000000000009E-4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4" s="15" customFormat="1" ht="12.75">
      <c r="A51" s="652"/>
      <c r="B51" s="696">
        <f t="shared" si="32"/>
        <v>0</v>
      </c>
      <c r="C51" s="678"/>
      <c r="D51" s="680" t="str">
        <f t="shared" si="27"/>
        <v>FTY</v>
      </c>
      <c r="E51" s="679"/>
      <c r="F51" s="719" t="str">
        <f t="shared" si="28"/>
        <v>POLY BAG</v>
      </c>
      <c r="G51" s="719"/>
      <c r="H51" s="719">
        <f t="shared" si="29"/>
        <v>0</v>
      </c>
      <c r="I51" s="719"/>
      <c r="J51" s="280">
        <f t="shared" si="35"/>
        <v>0</v>
      </c>
      <c r="K51" s="281" t="str">
        <f t="shared" si="33"/>
        <v>/ PC</v>
      </c>
      <c r="L51" s="282"/>
      <c r="M51" s="282"/>
      <c r="N51" s="282"/>
      <c r="O51" s="282"/>
      <c r="P51" s="282"/>
      <c r="Q51" s="429"/>
      <c r="R51" s="239">
        <v>1.1000000000000001</v>
      </c>
      <c r="S51" s="240">
        <f t="shared" si="34"/>
        <v>0</v>
      </c>
      <c r="U51" s="652"/>
      <c r="V51" s="623"/>
      <c r="W51" s="624"/>
      <c r="X51" s="625" t="s">
        <v>100</v>
      </c>
      <c r="Y51" s="624"/>
      <c r="Z51" s="426" t="s">
        <v>102</v>
      </c>
      <c r="AA51" s="427"/>
      <c r="AB51" s="427"/>
      <c r="AC51" s="428"/>
      <c r="AD51" s="283">
        <v>0</v>
      </c>
      <c r="AE51" s="284" t="s">
        <v>68</v>
      </c>
      <c r="AF51" s="415"/>
      <c r="AG51" s="282"/>
      <c r="AH51" s="282"/>
      <c r="AI51" s="282"/>
      <c r="AJ51" s="282"/>
      <c r="AK51" s="282"/>
      <c r="AL51" s="430">
        <v>1</v>
      </c>
      <c r="AM51" s="244">
        <v>0.02</v>
      </c>
      <c r="AN51" s="240">
        <f t="shared" si="30"/>
        <v>0</v>
      </c>
      <c r="AO51" s="85">
        <f t="shared" si="3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4" s="15" customFormat="1" ht="12.75">
      <c r="A52" s="652"/>
      <c r="B52" s="696" t="str">
        <f t="shared" si="32"/>
        <v>5.5" Tag pin</v>
      </c>
      <c r="C52" s="678"/>
      <c r="D52" s="680">
        <f t="shared" si="27"/>
        <v>0</v>
      </c>
      <c r="E52" s="679"/>
      <c r="F52" s="719" t="str">
        <f t="shared" si="28"/>
        <v>TAG PIN for COLD SHOULDER</v>
      </c>
      <c r="G52" s="719"/>
      <c r="H52" s="719">
        <f t="shared" si="29"/>
        <v>0</v>
      </c>
      <c r="I52" s="719"/>
      <c r="J52" s="280">
        <f t="shared" si="35"/>
        <v>0</v>
      </c>
      <c r="K52" s="281" t="str">
        <f t="shared" si="33"/>
        <v>/ PC</v>
      </c>
      <c r="L52" s="282"/>
      <c r="M52" s="282"/>
      <c r="N52" s="282"/>
      <c r="O52" s="282"/>
      <c r="P52" s="282"/>
      <c r="Q52" s="429"/>
      <c r="R52" s="239">
        <v>1.1000000000000001</v>
      </c>
      <c r="S52" s="240">
        <f t="shared" si="34"/>
        <v>0</v>
      </c>
      <c r="U52" s="652"/>
      <c r="V52" s="623" t="s">
        <v>362</v>
      </c>
      <c r="W52" s="624"/>
      <c r="X52" s="625"/>
      <c r="Y52" s="624"/>
      <c r="Z52" s="426" t="s">
        <v>364</v>
      </c>
      <c r="AA52" s="427"/>
      <c r="AB52" s="427"/>
      <c r="AC52" s="428"/>
      <c r="AD52" s="283">
        <v>0.02</v>
      </c>
      <c r="AE52" s="284" t="s">
        <v>68</v>
      </c>
      <c r="AF52" s="420"/>
      <c r="AG52" s="282"/>
      <c r="AH52" s="282"/>
      <c r="AI52" s="282"/>
      <c r="AJ52" s="282"/>
      <c r="AK52" s="282"/>
      <c r="AL52" s="430">
        <v>0</v>
      </c>
      <c r="AM52" s="244">
        <v>0.02</v>
      </c>
      <c r="AN52" s="240">
        <f t="shared" si="30"/>
        <v>0</v>
      </c>
      <c r="AO52" s="85">
        <f t="shared" si="3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4" s="197" customFormat="1" ht="12.75">
      <c r="A53" s="652"/>
      <c r="B53" s="696">
        <f t="shared" si="32"/>
        <v>0</v>
      </c>
      <c r="C53" s="678"/>
      <c r="D53" s="680">
        <f t="shared" si="27"/>
        <v>0</v>
      </c>
      <c r="E53" s="679"/>
      <c r="F53" s="719" t="str">
        <f t="shared" si="28"/>
        <v>POLY BAG for STRAP</v>
      </c>
      <c r="G53" s="719"/>
      <c r="H53" s="719">
        <f t="shared" si="29"/>
        <v>0</v>
      </c>
      <c r="I53" s="719"/>
      <c r="J53" s="280">
        <f t="shared" si="35"/>
        <v>0</v>
      </c>
      <c r="K53" s="281" t="str">
        <f t="shared" si="33"/>
        <v>/ PC</v>
      </c>
      <c r="L53" s="282"/>
      <c r="M53" s="282"/>
      <c r="N53" s="282"/>
      <c r="O53" s="282"/>
      <c r="P53" s="282"/>
      <c r="Q53" s="429"/>
      <c r="R53" s="239">
        <v>1.1000000000000001</v>
      </c>
      <c r="S53" s="249">
        <f t="shared" si="34"/>
        <v>0</v>
      </c>
      <c r="U53" s="652"/>
      <c r="V53" s="623"/>
      <c r="W53" s="624"/>
      <c r="X53" s="625"/>
      <c r="Y53" s="624"/>
      <c r="Z53" s="426" t="s">
        <v>363</v>
      </c>
      <c r="AA53" s="427"/>
      <c r="AB53" s="427"/>
      <c r="AC53" s="428"/>
      <c r="AD53" s="283">
        <v>0.02</v>
      </c>
      <c r="AE53" s="284" t="s">
        <v>68</v>
      </c>
      <c r="AF53" s="415"/>
      <c r="AG53" s="282"/>
      <c r="AH53" s="282"/>
      <c r="AI53" s="282"/>
      <c r="AJ53" s="282"/>
      <c r="AK53" s="282"/>
      <c r="AL53" s="430">
        <v>0</v>
      </c>
      <c r="AM53" s="244">
        <v>0.02</v>
      </c>
      <c r="AN53" s="249">
        <f t="shared" si="30"/>
        <v>0</v>
      </c>
      <c r="AO53" s="85">
        <f t="shared" si="31"/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4" s="197" customFormat="1" ht="12.75">
      <c r="A54" s="652"/>
      <c r="B54" s="696">
        <f t="shared" si="32"/>
        <v>0</v>
      </c>
      <c r="C54" s="678"/>
      <c r="D54" s="680" t="str">
        <f t="shared" si="27"/>
        <v>?</v>
      </c>
      <c r="E54" s="679"/>
      <c r="F54" s="719" t="str">
        <f t="shared" si="28"/>
        <v>ALL CARTON STICKERS</v>
      </c>
      <c r="G54" s="719"/>
      <c r="H54" s="719">
        <f t="shared" si="29"/>
        <v>0</v>
      </c>
      <c r="I54" s="719"/>
      <c r="J54" s="280">
        <f t="shared" si="35"/>
        <v>1.0200000000000001E-2</v>
      </c>
      <c r="K54" s="281" t="str">
        <f t="shared" si="33"/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53">
        <f t="shared" si="34"/>
        <v>1.1220000000000003E-2</v>
      </c>
      <c r="U54" s="652"/>
      <c r="V54" s="623"/>
      <c r="W54" s="624"/>
      <c r="X54" s="625" t="s">
        <v>168</v>
      </c>
      <c r="Y54" s="624"/>
      <c r="Z54" s="426" t="s">
        <v>104</v>
      </c>
      <c r="AA54" s="427"/>
      <c r="AB54" s="427"/>
      <c r="AC54" s="428"/>
      <c r="AD54" s="283">
        <v>0.01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1</v>
      </c>
      <c r="AM54" s="244">
        <v>0.02</v>
      </c>
      <c r="AN54" s="253">
        <f t="shared" si="30"/>
        <v>1.0200000000000001E-2</v>
      </c>
      <c r="AO54" s="85">
        <f t="shared" si="31"/>
        <v>1.0200000000000018E-3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4" s="197" customFormat="1" ht="13.5" thickBot="1">
      <c r="A55" s="653"/>
      <c r="B55" s="713">
        <f t="shared" si="32"/>
        <v>0</v>
      </c>
      <c r="C55" s="714"/>
      <c r="D55" s="714" t="str">
        <f t="shared" si="27"/>
        <v>FTY</v>
      </c>
      <c r="E55" s="714"/>
      <c r="F55" s="715" t="str">
        <f t="shared" si="28"/>
        <v>ALL BOXES</v>
      </c>
      <c r="G55" s="715"/>
      <c r="H55" s="715">
        <f t="shared" si="29"/>
        <v>0</v>
      </c>
      <c r="I55" s="715"/>
      <c r="J55" s="257">
        <f>AN55</f>
        <v>0</v>
      </c>
      <c r="K55" s="286" t="str">
        <f t="shared" si="33"/>
        <v>/ PC</v>
      </c>
      <c r="L55" s="287"/>
      <c r="M55" s="287"/>
      <c r="N55" s="287"/>
      <c r="O55" s="287"/>
      <c r="P55" s="287"/>
      <c r="Q55" s="260"/>
      <c r="R55" s="261">
        <v>1.1000000000000001</v>
      </c>
      <c r="S55" s="262">
        <f t="shared" si="34"/>
        <v>0</v>
      </c>
      <c r="U55" s="653"/>
      <c r="V55" s="497"/>
      <c r="W55" s="498"/>
      <c r="X55" s="602" t="s">
        <v>100</v>
      </c>
      <c r="Y55" s="603"/>
      <c r="Z55" s="500" t="s">
        <v>105</v>
      </c>
      <c r="AA55" s="501"/>
      <c r="AB55" s="501"/>
      <c r="AC55" s="502"/>
      <c r="AD55" s="503">
        <v>0</v>
      </c>
      <c r="AE55" s="294" t="s">
        <v>68</v>
      </c>
      <c r="AF55" s="416"/>
      <c r="AG55" s="287"/>
      <c r="AH55" s="287"/>
      <c r="AI55" s="287"/>
      <c r="AJ55" s="287"/>
      <c r="AK55" s="287"/>
      <c r="AL55" s="446">
        <v>1</v>
      </c>
      <c r="AM55" s="272">
        <v>0.02</v>
      </c>
      <c r="AN55" s="262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4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1.6830000000000005E-2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217"/>
      <c r="AM56" s="149" t="s">
        <v>57</v>
      </c>
      <c r="AN56" s="274">
        <f>SUM(AN48:AN55)</f>
        <v>1.5300000000000001E-2</v>
      </c>
      <c r="AO56" s="154">
        <f t="shared" si="31"/>
        <v>1.5300000000000036E-3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4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26"/>
      <c r="AM57" s="149"/>
      <c r="AN57" s="158">
        <f>AN56/AN66</f>
        <v>4.1467581481999388E-3</v>
      </c>
      <c r="AO57" s="159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4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440"/>
      <c r="M58" s="441"/>
      <c r="N58" s="441"/>
      <c r="O58" s="441"/>
      <c r="P58" s="441"/>
      <c r="Q58" s="441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441"/>
      <c r="AG58" s="440"/>
      <c r="AH58" s="441"/>
      <c r="AI58" s="441"/>
      <c r="AJ58" s="441"/>
      <c r="AK58" s="441"/>
      <c r="AL58" s="441"/>
      <c r="AM58" s="300" t="s">
        <v>63</v>
      </c>
      <c r="AN58" s="162" t="s">
        <v>37</v>
      </c>
      <c r="AO58" s="163"/>
    </row>
    <row r="59" spans="1:54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>
        <f>AN59</f>
        <v>1.91</v>
      </c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1.1000000000000001</v>
      </c>
      <c r="S59" s="75">
        <f>J59*R59</f>
        <v>2.101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1.91</v>
      </c>
      <c r="AE59" s="302" t="s">
        <v>108</v>
      </c>
      <c r="AF59" s="417"/>
      <c r="AG59" s="306"/>
      <c r="AH59" s="307"/>
      <c r="AI59" s="308"/>
      <c r="AJ59" s="309"/>
      <c r="AK59" s="309"/>
      <c r="AL59" s="166"/>
      <c r="AM59" s="304">
        <v>1</v>
      </c>
      <c r="AN59" s="84">
        <f>AD59*AM59</f>
        <v>1.91</v>
      </c>
      <c r="AO59" s="85">
        <f>S59-AN59</f>
        <v>0.19100000000000006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4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0.32</v>
      </c>
      <c r="K60" s="199" t="s">
        <v>108</v>
      </c>
      <c r="L60" s="311"/>
      <c r="M60" s="312">
        <f>J60/S66</f>
        <v>7.3554033707070102E-2</v>
      </c>
      <c r="N60" s="199"/>
      <c r="O60" s="199"/>
      <c r="P60" s="199"/>
      <c r="Q60" s="199"/>
      <c r="R60" s="313">
        <v>1</v>
      </c>
      <c r="S60" s="128">
        <f>J60*R60</f>
        <v>0.32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VLOOKUP($AB$4,AQ3:AR7,2,FALSE)</f>
        <v>0</v>
      </c>
      <c r="AE60" s="199" t="s">
        <v>108</v>
      </c>
      <c r="AF60" s="199"/>
      <c r="AG60" s="315"/>
      <c r="AH60" s="316"/>
      <c r="AI60" s="199"/>
      <c r="AJ60" s="199"/>
      <c r="AK60" s="199"/>
      <c r="AL60" s="199"/>
      <c r="AM60" s="313">
        <v>1</v>
      </c>
      <c r="AN60" s="205">
        <f>AD60*AM60</f>
        <v>0</v>
      </c>
      <c r="AO60" s="85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4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v>2.5000000000000001E-2</v>
      </c>
      <c r="AE61" s="199" t="s">
        <v>108</v>
      </c>
      <c r="AF61" s="199"/>
      <c r="AG61" s="319"/>
      <c r="AH61" s="199"/>
      <c r="AI61" s="199"/>
      <c r="AJ61" s="199"/>
      <c r="AK61" s="199"/>
      <c r="AL61" s="199"/>
      <c r="AM61" s="313">
        <v>1</v>
      </c>
      <c r="AN61" s="320">
        <f>AN67*AD61</f>
        <v>0.10876357959999999</v>
      </c>
      <c r="AO61" s="85">
        <f>S60-AN61-AN60</f>
        <v>0.21123642040000001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4" s="15" customFormat="1" ht="12.75">
      <c r="A62" s="701"/>
      <c r="B62" s="735"/>
      <c r="C62" s="736"/>
      <c r="D62" s="680"/>
      <c r="E62" s="737" t="s">
        <v>172</v>
      </c>
      <c r="F62" s="737"/>
      <c r="G62" s="737"/>
      <c r="H62" s="737"/>
      <c r="I62" s="737"/>
      <c r="J62" s="310">
        <v>0.05</v>
      </c>
      <c r="K62" s="199"/>
      <c r="L62" s="321"/>
      <c r="M62" s="175"/>
      <c r="N62" s="175"/>
      <c r="O62" s="175"/>
      <c r="P62" s="175"/>
      <c r="Q62" s="175"/>
      <c r="R62" s="322">
        <v>1</v>
      </c>
      <c r="S62" s="128">
        <f>J62*R62</f>
        <v>0.05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AJ16+0.01+0.02</f>
        <v>7.2367369692464933E-2</v>
      </c>
      <c r="AE62" s="199" t="s">
        <v>108</v>
      </c>
      <c r="AF62" s="175"/>
      <c r="AG62" s="321"/>
      <c r="AH62" s="175"/>
      <c r="AI62" s="175"/>
      <c r="AJ62" s="175"/>
      <c r="AK62" s="175"/>
      <c r="AL62" s="175"/>
      <c r="AM62" s="322">
        <v>0</v>
      </c>
      <c r="AN62" s="320">
        <f>AD62*AM62</f>
        <v>0</v>
      </c>
      <c r="AO62" s="85">
        <f>S61-AN62</f>
        <v>0.05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4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419"/>
      <c r="AE63" s="325"/>
      <c r="AF63" s="325"/>
      <c r="AG63" s="326"/>
      <c r="AH63" s="325"/>
      <c r="AI63" s="325"/>
      <c r="AJ63" s="325"/>
      <c r="AK63" s="325"/>
      <c r="AL63" s="325"/>
      <c r="AM63" s="261"/>
      <c r="AN63" s="148">
        <f>AN67*AD63</f>
        <v>0</v>
      </c>
      <c r="AO63" s="85">
        <f>S63-AN63</f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4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2.5209999999999995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3"/>
      <c r="AM64" s="149" t="s">
        <v>57</v>
      </c>
      <c r="AN64" s="328">
        <f>SUM(AN59:AN63)</f>
        <v>2.0187635795999999</v>
      </c>
      <c r="AO64" s="154">
        <f>S64-AN64</f>
        <v>0.50223642039999961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13"/>
      <c r="AM65" s="329"/>
      <c r="AN65" s="158">
        <f>AN64/AN66</f>
        <v>0.54714538058794604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4.3505431839999993</v>
      </c>
      <c r="AE66" s="13"/>
      <c r="AF66" s="13"/>
      <c r="AG66" s="13"/>
      <c r="AH66" s="13"/>
      <c r="AI66" s="333" t="s">
        <v>117</v>
      </c>
      <c r="AJ66" s="334">
        <f>AN67-AN66</f>
        <v>0.66091397168590271</v>
      </c>
      <c r="AK66" s="335">
        <f>AJ66/AN67</f>
        <v>0.15191527672143268</v>
      </c>
      <c r="AL66" s="13"/>
      <c r="AM66" s="331" t="s">
        <v>118</v>
      </c>
      <c r="AN66" s="332">
        <f>SUM(AN16,AN34,AN45,AN56,AN64)</f>
        <v>3.6896292123140966</v>
      </c>
      <c r="AO66" s="332" t="s">
        <v>466</v>
      </c>
      <c r="AP66" s="332"/>
      <c r="AQ66" s="332" t="s">
        <v>467</v>
      </c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3.5" thickBot="1">
      <c r="R67" s="337"/>
      <c r="S67" s="338"/>
      <c r="AM67" s="331" t="s">
        <v>116</v>
      </c>
      <c r="AN67" s="332">
        <f>S66</f>
        <v>4.3505431839999993</v>
      </c>
      <c r="AO67" s="332">
        <v>3.9</v>
      </c>
      <c r="AP67" s="332"/>
      <c r="AQ67" s="332">
        <f>AN67-AO67</f>
        <v>0.45054318399999937</v>
      </c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K68" s="13"/>
      <c r="AM68" s="333" t="s">
        <v>120</v>
      </c>
      <c r="AN68" s="341">
        <v>0.249</v>
      </c>
      <c r="AO68" s="336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M69" s="333" t="s">
        <v>121</v>
      </c>
      <c r="AN69" s="332">
        <f>AN70*0.1</f>
        <v>0</v>
      </c>
      <c r="AO69" s="34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M70" s="331" t="s">
        <v>122</v>
      </c>
      <c r="AN70" s="332"/>
      <c r="AO70" s="336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M71" s="333" t="s">
        <v>123</v>
      </c>
      <c r="AN71" s="341" t="e">
        <f>(AN70-(AN67+(AN67*AN68)+0.1+AN69))/AN70</f>
        <v>#DIV/0!</v>
      </c>
      <c r="AO71" s="18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2.75"/>
    <row r="73" spans="1:54" s="15" customFormat="1" ht="12.75"/>
    <row r="74" spans="1:54" s="15" customFormat="1" ht="12.75"/>
    <row r="75" spans="1:54" s="15" customFormat="1" ht="12.75"/>
    <row r="76" spans="1:54" s="15" customFormat="1" ht="12.75"/>
    <row r="77" spans="1:54" s="15" customFormat="1" ht="12.75"/>
    <row r="78" spans="1:54" s="15" customFormat="1" ht="12.75"/>
    <row r="79" spans="1:54" s="15" customFormat="1" ht="12.75"/>
    <row r="80" spans="1:54" s="15" customFormat="1" ht="12.75"/>
    <row r="81" spans="11:41" s="15" customFormat="1" ht="12.75"/>
    <row r="82" spans="11:41" s="15" customFormat="1" ht="12.75"/>
    <row r="83" spans="11:41" s="15" customFormat="1" ht="12.75"/>
    <row r="84" spans="11:41" s="15" customFormat="1" ht="12.75"/>
    <row r="85" spans="11:41" s="15" customFormat="1" ht="12.75"/>
    <row r="86" spans="11:41" s="15" customFormat="1" ht="12.75"/>
    <row r="87" spans="11:41" s="15" customFormat="1" ht="12.75"/>
    <row r="88" spans="11:41" s="15" customFormat="1" ht="12.75"/>
    <row r="89" spans="11:41" s="15" customFormat="1" ht="12.75">
      <c r="AO89" s="383"/>
    </row>
    <row r="90" spans="11:41" s="15" customFormat="1" ht="12.75">
      <c r="AO90" s="383"/>
    </row>
    <row r="91" spans="11:41" s="15" customFormat="1" ht="12.75">
      <c r="AO91" s="383"/>
    </row>
    <row r="92" spans="11:41" s="15" customFormat="1" ht="12.75">
      <c r="AO92" s="383"/>
    </row>
    <row r="93" spans="11:41" s="15" customFormat="1" ht="12.75">
      <c r="AO93" s="383"/>
    </row>
    <row r="94" spans="11:41" s="15" customFormat="1" ht="12.75">
      <c r="AO94" s="383"/>
    </row>
    <row r="95" spans="11:41" ht="12.75">
      <c r="K95" s="5"/>
      <c r="L95" s="5"/>
      <c r="M95" s="5"/>
      <c r="N95" s="5"/>
      <c r="O95" s="5"/>
      <c r="P95" s="5"/>
      <c r="Q95" s="5"/>
      <c r="R95" s="5"/>
      <c r="S95" s="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383"/>
    </row>
    <row r="96" spans="11:41" ht="12.75">
      <c r="K96" s="5"/>
      <c r="L96" s="5"/>
      <c r="M96" s="5"/>
      <c r="N96" s="5"/>
      <c r="O96" s="5"/>
      <c r="P96" s="5"/>
      <c r="Q96" s="5"/>
      <c r="R96" s="5"/>
      <c r="S96" s="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383"/>
    </row>
    <row r="97" spans="11:41" ht="12.75">
      <c r="K97" s="5"/>
      <c r="L97" s="5"/>
      <c r="M97" s="5"/>
      <c r="N97" s="5"/>
      <c r="O97" s="5"/>
      <c r="P97" s="5"/>
      <c r="Q97" s="5"/>
      <c r="R97" s="5"/>
      <c r="S97" s="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383"/>
    </row>
    <row r="98" spans="11:41" ht="12.75">
      <c r="K98" s="5"/>
      <c r="L98" s="5"/>
      <c r="M98" s="5"/>
      <c r="N98" s="5"/>
      <c r="O98" s="5"/>
      <c r="P98" s="5"/>
      <c r="Q98" s="5"/>
      <c r="R98" s="5"/>
      <c r="S98" s="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383"/>
    </row>
    <row r="99" spans="11:41" ht="12.75">
      <c r="K99" s="5"/>
      <c r="L99" s="5"/>
      <c r="M99" s="5"/>
      <c r="N99" s="5"/>
      <c r="O99" s="5"/>
      <c r="P99" s="5"/>
      <c r="Q99" s="5"/>
      <c r="R99" s="5"/>
      <c r="S99" s="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383"/>
    </row>
    <row r="100" spans="11:41" ht="12.75">
      <c r="K100" s="5"/>
      <c r="L100" s="5"/>
      <c r="M100" s="5"/>
      <c r="N100" s="5"/>
      <c r="O100" s="5"/>
      <c r="P100" s="5"/>
      <c r="Q100" s="5"/>
      <c r="R100" s="5"/>
      <c r="S100" s="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383"/>
    </row>
    <row r="101" spans="11:41" ht="12.75">
      <c r="K101" s="5"/>
      <c r="L101" s="5"/>
      <c r="M101" s="5"/>
      <c r="N101" s="5"/>
      <c r="O101" s="5"/>
      <c r="P101" s="5"/>
      <c r="Q101" s="5"/>
      <c r="R101" s="5"/>
      <c r="S101" s="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383"/>
    </row>
    <row r="102" spans="11:41">
      <c r="K102" s="5"/>
      <c r="L102" s="5"/>
      <c r="M102" s="5"/>
      <c r="N102" s="5"/>
      <c r="O102" s="5"/>
      <c r="P102" s="5"/>
      <c r="Q102" s="5"/>
      <c r="R102" s="5"/>
      <c r="S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383"/>
    </row>
    <row r="103" spans="11:41">
      <c r="K103" s="5"/>
      <c r="L103" s="5"/>
      <c r="M103" s="5"/>
      <c r="N103" s="5"/>
      <c r="O103" s="5"/>
      <c r="P103" s="5"/>
      <c r="Q103" s="5"/>
      <c r="R103" s="5"/>
      <c r="S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383"/>
    </row>
    <row r="104" spans="11:41">
      <c r="K104" s="5"/>
      <c r="L104" s="5"/>
      <c r="M104" s="5"/>
      <c r="N104" s="5"/>
      <c r="O104" s="5"/>
      <c r="P104" s="5"/>
      <c r="Q104" s="5"/>
      <c r="R104" s="5"/>
      <c r="S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383"/>
    </row>
    <row r="105" spans="11:41">
      <c r="K105" s="5"/>
      <c r="L105" s="5"/>
      <c r="M105" s="5"/>
      <c r="N105" s="5"/>
      <c r="O105" s="5"/>
      <c r="P105" s="5"/>
      <c r="Q105" s="5"/>
      <c r="R105" s="5"/>
      <c r="S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383"/>
    </row>
    <row r="106" spans="11:41">
      <c r="K106" s="5"/>
      <c r="L106" s="5"/>
      <c r="M106" s="5"/>
      <c r="N106" s="5"/>
      <c r="O106" s="5"/>
      <c r="P106" s="5"/>
      <c r="Q106" s="5"/>
      <c r="R106" s="5"/>
      <c r="S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383"/>
    </row>
    <row r="107" spans="11:41">
      <c r="K107" s="5"/>
      <c r="L107" s="5"/>
      <c r="M107" s="5"/>
      <c r="N107" s="5"/>
      <c r="O107" s="5"/>
      <c r="P107" s="5"/>
      <c r="Q107" s="5"/>
      <c r="R107" s="5"/>
      <c r="S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383"/>
    </row>
    <row r="108" spans="11:41">
      <c r="K108" s="5"/>
      <c r="L108" s="5"/>
      <c r="M108" s="5"/>
      <c r="N108" s="5"/>
      <c r="O108" s="5"/>
      <c r="P108" s="5"/>
      <c r="Q108" s="5"/>
      <c r="R108" s="5"/>
      <c r="S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383"/>
    </row>
  </sheetData>
  <mergeCells count="249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9:C29"/>
    <mergeCell ref="D29:E29"/>
    <mergeCell ref="F29:I29"/>
    <mergeCell ref="B30:C30"/>
    <mergeCell ref="D30:E30"/>
    <mergeCell ref="F30:I30"/>
    <mergeCell ref="B27:C27"/>
    <mergeCell ref="D27:E27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7:I27"/>
    <mergeCell ref="B28:C28"/>
    <mergeCell ref="D28:E28"/>
    <mergeCell ref="F28:I28"/>
    <mergeCell ref="B33:C33"/>
    <mergeCell ref="D33:E33"/>
    <mergeCell ref="F33:I33"/>
    <mergeCell ref="V33:W33"/>
    <mergeCell ref="X33:Y33"/>
    <mergeCell ref="Z33:AC33"/>
    <mergeCell ref="V30:W30"/>
    <mergeCell ref="B31:C31"/>
    <mergeCell ref="D31:E31"/>
    <mergeCell ref="F31:I31"/>
    <mergeCell ref="V31:W31"/>
    <mergeCell ref="B32:C32"/>
    <mergeCell ref="D32:E32"/>
    <mergeCell ref="F32:I32"/>
    <mergeCell ref="V32:W32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X40:Y40"/>
    <mergeCell ref="B41:C41"/>
    <mergeCell ref="D41:E41"/>
    <mergeCell ref="F41:I41"/>
    <mergeCell ref="V41:W41"/>
    <mergeCell ref="X41:Y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J47:K47"/>
    <mergeCell ref="U47:U55"/>
    <mergeCell ref="V47:W47"/>
    <mergeCell ref="X47:Y47"/>
    <mergeCell ref="Z47:AC47"/>
    <mergeCell ref="AD47:AE47"/>
    <mergeCell ref="V48:W48"/>
    <mergeCell ref="X48:Y48"/>
    <mergeCell ref="B44:C44"/>
    <mergeCell ref="D44:E44"/>
    <mergeCell ref="F44:I44"/>
    <mergeCell ref="B47:C47"/>
    <mergeCell ref="D47:E47"/>
    <mergeCell ref="F47:I47"/>
    <mergeCell ref="B48:C48"/>
    <mergeCell ref="D48:E48"/>
    <mergeCell ref="F48:I48"/>
    <mergeCell ref="B49:C49"/>
    <mergeCell ref="D49:E49"/>
    <mergeCell ref="F49:I49"/>
    <mergeCell ref="V49:W49"/>
    <mergeCell ref="X49:Y49"/>
    <mergeCell ref="B50:C50"/>
    <mergeCell ref="D50:E50"/>
    <mergeCell ref="F50:I50"/>
    <mergeCell ref="V50:W50"/>
    <mergeCell ref="X50:Y50"/>
    <mergeCell ref="B51:C51"/>
    <mergeCell ref="D51:E51"/>
    <mergeCell ref="F51:I51"/>
    <mergeCell ref="V51:W51"/>
    <mergeCell ref="X51:Y51"/>
    <mergeCell ref="B52:C52"/>
    <mergeCell ref="D52:E52"/>
    <mergeCell ref="F52:I52"/>
    <mergeCell ref="V52:W52"/>
    <mergeCell ref="X52:Y52"/>
    <mergeCell ref="A58:A63"/>
    <mergeCell ref="B58:D58"/>
    <mergeCell ref="E58:I58"/>
    <mergeCell ref="J58:K58"/>
    <mergeCell ref="U58:U63"/>
    <mergeCell ref="V58:X58"/>
    <mergeCell ref="B53:C53"/>
    <mergeCell ref="D53:E53"/>
    <mergeCell ref="F53:I53"/>
    <mergeCell ref="V53:W53"/>
    <mergeCell ref="X53:Y53"/>
    <mergeCell ref="B54:C54"/>
    <mergeCell ref="D54:E54"/>
    <mergeCell ref="F54:I54"/>
    <mergeCell ref="V54:W54"/>
    <mergeCell ref="X54:Y54"/>
    <mergeCell ref="A47:A55"/>
    <mergeCell ref="Y58:AC58"/>
    <mergeCell ref="B62:D62"/>
    <mergeCell ref="E62:I62"/>
    <mergeCell ref="V62:X62"/>
    <mergeCell ref="Y62:AC62"/>
    <mergeCell ref="B63:D63"/>
    <mergeCell ref="E63:I63"/>
    <mergeCell ref="AD58:AE58"/>
    <mergeCell ref="B59:D59"/>
    <mergeCell ref="E59:I59"/>
    <mergeCell ref="V59:X59"/>
    <mergeCell ref="Y59:AC59"/>
    <mergeCell ref="B55:C55"/>
    <mergeCell ref="D55:E55"/>
    <mergeCell ref="F55:I55"/>
    <mergeCell ref="X55:Y55"/>
    <mergeCell ref="V63:X63"/>
    <mergeCell ref="Y63:AC63"/>
    <mergeCell ref="B60:D60"/>
    <mergeCell ref="E60:I60"/>
    <mergeCell ref="V60:X60"/>
    <mergeCell ref="Y60:AC60"/>
    <mergeCell ref="B61:D61"/>
    <mergeCell ref="E61:I61"/>
    <mergeCell ref="V61:X61"/>
    <mergeCell ref="Y61:AC61"/>
  </mergeCells>
  <phoneticPr fontId="3" type="noConversion"/>
  <dataValidations count="2">
    <dataValidation type="list" allowBlank="1" showInputMessage="1" showErrorMessage="1" sqref="AB4:AD4 H4:J4" xr:uid="{B759BAE9-F867-4352-915E-A5AF799C0225}">
      <formula1>$AQ$3:$AQ$8</formula1>
    </dataValidation>
    <dataValidation type="list" allowBlank="1" showInputMessage="1" showErrorMessage="1" sqref="J11:J15 AD11:AD15" xr:uid="{5CC14D8F-46CE-4BA7-9440-9ED20C923E52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E472E-69CE-4CDB-AF0C-83A1AF4DE4D2}">
  <sheetPr codeName="Sheet3">
    <tabColor theme="9" tint="0.59999389629810485"/>
  </sheetPr>
  <dimension ref="A1:BC109"/>
  <sheetViews>
    <sheetView topLeftCell="E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ESGM22742KM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173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1220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1220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0.23940000000000003</v>
      </c>
      <c r="Q11" s="73">
        <v>1.1000000000000001</v>
      </c>
      <c r="R11" s="74">
        <f>P11*Q11</f>
        <v>0.26334000000000007</v>
      </c>
      <c r="S11" s="75">
        <f>K11*R11</f>
        <v>0.71101800000000026</v>
      </c>
      <c r="U11" s="659"/>
      <c r="V11" s="64" t="s">
        <v>365</v>
      </c>
      <c r="W11" s="443" t="s">
        <v>367</v>
      </c>
      <c r="X11" s="66" t="s">
        <v>399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77">
        <v>2.7</v>
      </c>
      <c r="AF11" s="77">
        <f t="shared" ref="AF11:AF16" si="4">AE11+AJ11</f>
        <v>2.7264796060577909</v>
      </c>
      <c r="AG11" s="78">
        <v>60</v>
      </c>
      <c r="AH11" s="79">
        <v>190</v>
      </c>
      <c r="AI11" s="80">
        <f>((AG11*AH11)/43.052)/1000</f>
        <v>0.26479606057790578</v>
      </c>
      <c r="AJ11" s="81">
        <f>VLOOKUP(AD11,$AS$11:$AT$21,2,FALSE)*AI11</f>
        <v>2.6479606057790581E-2</v>
      </c>
      <c r="AK11" s="80">
        <v>0.22800000000000001</v>
      </c>
      <c r="AL11" s="82">
        <v>1.05</v>
      </c>
      <c r="AM11" s="83">
        <f>AK11*AL11</f>
        <v>0.23940000000000003</v>
      </c>
      <c r="AN11" s="84">
        <f>AF11*AM11</f>
        <v>0.65271921769023522</v>
      </c>
      <c r="AO11" s="85">
        <f t="shared" ref="AO11:AO16" si="5">S11-AN11</f>
        <v>5.829878230976504E-2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NEON 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8.2159999999999997E-2</v>
      </c>
      <c r="Q12" s="73">
        <v>1.1000000000000001</v>
      </c>
      <c r="R12" s="74">
        <f>P12*Q12</f>
        <v>9.0375999999999998E-2</v>
      </c>
      <c r="S12" s="97">
        <f>K12*R12</f>
        <v>6.7781999999999995E-2</v>
      </c>
      <c r="U12" s="659"/>
      <c r="V12" s="98" t="s">
        <v>48</v>
      </c>
      <c r="W12" s="99" t="s">
        <v>156</v>
      </c>
      <c r="X12" s="100" t="s">
        <v>399</v>
      </c>
      <c r="Y12" s="100" t="s">
        <v>139</v>
      </c>
      <c r="Z12" s="613" t="s">
        <v>176</v>
      </c>
      <c r="AA12" s="613"/>
      <c r="AB12" s="613"/>
      <c r="AC12" s="614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80">
        <f t="shared" ref="AI12:AI15" si="7">((AG12*AH12)/43.052)/1000</f>
        <v>0.13239803028895289</v>
      </c>
      <c r="AJ12" s="81">
        <f>VLOOKUP(AD12,$AS$11:$AT$21,2,FALSE)*AI12</f>
        <v>1.5887763634674347E-2</v>
      </c>
      <c r="AK12" s="104">
        <v>7.9000000000000001E-2</v>
      </c>
      <c r="AL12" s="106">
        <v>1.04</v>
      </c>
      <c r="AM12" s="107">
        <f>AK12*AL12</f>
        <v>8.2159999999999997E-2</v>
      </c>
      <c r="AN12" s="108">
        <f>AF12*AM12</f>
        <v>6.2925338660224844E-2</v>
      </c>
      <c r="AO12" s="85">
        <f t="shared" si="5"/>
        <v>4.8566613397751507E-3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INDIA-IND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0"/>
      <c r="W13" s="442"/>
      <c r="X13" s="122"/>
      <c r="Y13" s="123"/>
      <c r="Z13" s="617"/>
      <c r="AA13" s="618"/>
      <c r="AB13" s="618"/>
      <c r="AC13" s="619"/>
      <c r="AD13" s="124" t="s">
        <v>154</v>
      </c>
      <c r="AE13" s="125"/>
      <c r="AF13" s="102">
        <f t="shared" si="4"/>
        <v>0</v>
      </c>
      <c r="AG13" s="126"/>
      <c r="AH13" s="126"/>
      <c r="AI13" s="80">
        <f t="shared" si="7"/>
        <v>0</v>
      </c>
      <c r="AJ13" s="81">
        <f>VLOOKUP(AD13,$AS$11:$AT$21,2,FALSE)*AI13</f>
        <v>0</v>
      </c>
      <c r="AK13" s="80"/>
      <c r="AL13" s="82">
        <v>1.06</v>
      </c>
      <c r="AM13" s="83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0.77880000000000027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0.71564455635046009</v>
      </c>
      <c r="AO16" s="154">
        <f t="shared" si="5"/>
        <v>6.3155443649540177E-2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AN16/AN66</f>
        <v>0.19140890031638874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3" si="8">X19</f>
        <v>선오</v>
      </c>
      <c r="E19" s="621"/>
      <c r="F19" s="599" t="str">
        <f t="shared" ref="F19:F33" si="9">Z19</f>
        <v xml:space="preserve">THREAD </v>
      </c>
      <c r="G19" s="600"/>
      <c r="H19" s="600">
        <f t="shared" ref="H19:H33" si="10">AB19</f>
        <v>0</v>
      </c>
      <c r="I19" s="601"/>
      <c r="J19" s="164">
        <f>AN19</f>
        <v>0.1031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0.11341000000000001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0.1031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3" si="11">AD19*AL19*(1+AM19)</f>
        <v>0.1031</v>
      </c>
      <c r="AO19" s="85">
        <f t="shared" ref="AO19:AO34" si="12">S19-AN19</f>
        <v>1.0310000000000014E-2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3" si="13">V20</f>
        <v>CU029</v>
      </c>
      <c r="C20" s="624"/>
      <c r="D20" s="625" t="str">
        <f t="shared" si="8"/>
        <v>Yibei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0.36049999999999999</v>
      </c>
      <c r="K20" s="174" t="str">
        <f t="shared" ref="K20:K33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5">J20*R20</f>
        <v>0.39655000000000001</v>
      </c>
      <c r="U20" s="659"/>
      <c r="V20" s="623" t="s">
        <v>186</v>
      </c>
      <c r="W20" s="624"/>
      <c r="X20" s="625" t="s">
        <v>187</v>
      </c>
      <c r="Y20" s="624"/>
      <c r="Z20" s="626" t="s">
        <v>72</v>
      </c>
      <c r="AA20" s="627"/>
      <c r="AB20" s="627"/>
      <c r="AC20" s="628"/>
      <c r="AD20" s="170">
        <v>0.35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0.36049999999999999</v>
      </c>
      <c r="AO20" s="85">
        <f t="shared" si="12"/>
        <v>3.6050000000000026E-2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2" si="16">AN21</f>
        <v>3.2235840000000002E-2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3.5459424000000003E-2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1.17</v>
      </c>
      <c r="AM21" s="180">
        <v>0</v>
      </c>
      <c r="AN21" s="181">
        <f>AD21*AL21*(1+AM21)</f>
        <v>3.2235840000000002E-2</v>
      </c>
      <c r="AO21" s="85">
        <f t="shared" si="12"/>
        <v>3.2235840000000016E-3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3.9513600000000003E-2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4.3464960000000004E-2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>
        <v>1.8</v>
      </c>
      <c r="AM22" s="180">
        <v>0</v>
      </c>
      <c r="AN22" s="181">
        <f t="shared" si="11"/>
        <v>3.9513600000000003E-2</v>
      </c>
      <c r="AO22" s="85">
        <f t="shared" si="12"/>
        <v>3.951360000000001E-3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 xml:space="preserve">Metal Ring 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228</v>
      </c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5"/>
      <c r="AL24" s="179">
        <v>1</v>
      </c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 xml:space="preserve">Metal Slider 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229</v>
      </c>
      <c r="AA25" s="627"/>
      <c r="AB25" s="627"/>
      <c r="AC25" s="628"/>
      <c r="AD25" s="170"/>
      <c r="AE25" s="174" t="s">
        <v>68</v>
      </c>
      <c r="AF25" s="175"/>
      <c r="AG25" s="175"/>
      <c r="AH25" s="175"/>
      <c r="AI25" s="175"/>
      <c r="AJ25" s="175"/>
      <c r="AK25" s="175"/>
      <c r="AL25" s="179">
        <v>1</v>
      </c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G-Hook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230</v>
      </c>
      <c r="AA26" s="627"/>
      <c r="AB26" s="627"/>
      <c r="AC26" s="628"/>
      <c r="AD26" s="170"/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97" customFormat="1" ht="12.75">
      <c r="A27" s="652"/>
      <c r="B27" s="672">
        <f t="shared" si="13"/>
        <v>0</v>
      </c>
      <c r="C27" s="673"/>
      <c r="D27" s="674" t="str">
        <f t="shared" si="8"/>
        <v>선오</v>
      </c>
      <c r="E27" s="673"/>
      <c r="F27" s="675" t="str">
        <f t="shared" si="9"/>
        <v>Bra Elastic Picot Edge 3/4"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439"/>
      <c r="W27" s="424"/>
      <c r="X27" s="475" t="s">
        <v>185</v>
      </c>
      <c r="Y27" s="424"/>
      <c r="Z27" s="426" t="s">
        <v>161</v>
      </c>
      <c r="AA27" s="427"/>
      <c r="AB27" s="427"/>
      <c r="AC27" s="428"/>
      <c r="AD27" s="170">
        <f>195/1100</f>
        <v>0.17727272727272728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97" customFormat="1" ht="12.75">
      <c r="A28" s="652"/>
      <c r="B28" s="697">
        <f t="shared" si="13"/>
        <v>0</v>
      </c>
      <c r="C28" s="673"/>
      <c r="D28" s="674" t="str">
        <f t="shared" si="8"/>
        <v>선오</v>
      </c>
      <c r="E28" s="673"/>
      <c r="F28" s="698" t="str">
        <f t="shared" si="9"/>
        <v>Bra Elastic Picot Edge 1"</v>
      </c>
      <c r="G28" s="699"/>
      <c r="H28" s="699">
        <f t="shared" si="10"/>
        <v>0</v>
      </c>
      <c r="I28" s="700"/>
      <c r="J28" s="164">
        <f t="shared" si="16"/>
        <v>5.8000000000000003E-2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6.3800000000000009E-2</v>
      </c>
      <c r="U28" s="659"/>
      <c r="V28" s="439"/>
      <c r="W28" s="424"/>
      <c r="X28" s="475" t="s">
        <v>185</v>
      </c>
      <c r="Y28" s="424"/>
      <c r="Z28" s="426" t="s">
        <v>231</v>
      </c>
      <c r="AA28" s="194"/>
      <c r="AB28" s="194"/>
      <c r="AC28" s="195"/>
      <c r="AD28" s="170">
        <f>290/1100</f>
        <v>0.26363636363636361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0.2</v>
      </c>
      <c r="AM28" s="180">
        <v>0.1</v>
      </c>
      <c r="AN28" s="181">
        <f t="shared" si="11"/>
        <v>5.8000000000000003E-2</v>
      </c>
      <c r="AO28" s="85">
        <f t="shared" si="12"/>
        <v>5.8000000000000065E-3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97" customFormat="1" ht="12.75">
      <c r="A29" s="652"/>
      <c r="B29" s="678">
        <f t="shared" si="13"/>
        <v>0</v>
      </c>
      <c r="C29" s="679"/>
      <c r="D29" s="680" t="str">
        <f t="shared" si="8"/>
        <v>선오</v>
      </c>
      <c r="E29" s="679"/>
      <c r="F29" s="681" t="str">
        <f t="shared" si="9"/>
        <v>mobilon tape 1/4" x 0.15mm side shirring</v>
      </c>
      <c r="G29" s="682"/>
      <c r="H29" s="682">
        <f t="shared" si="10"/>
        <v>0</v>
      </c>
      <c r="I29" s="683"/>
      <c r="J29" s="164">
        <f t="shared" si="16"/>
        <v>6.3800000000000011E-3</v>
      </c>
      <c r="K29" s="174" t="str">
        <f t="shared" si="14"/>
        <v>/ PC</v>
      </c>
      <c r="L29" s="175"/>
      <c r="M29" s="175" t="s">
        <v>83</v>
      </c>
      <c r="N29" s="175"/>
      <c r="O29" s="175"/>
      <c r="P29" s="175"/>
      <c r="Q29" s="176"/>
      <c r="R29" s="177">
        <v>1.1000000000000001</v>
      </c>
      <c r="S29" s="178">
        <f t="shared" si="15"/>
        <v>7.0180000000000017E-3</v>
      </c>
      <c r="U29" s="659"/>
      <c r="V29" s="439"/>
      <c r="W29" s="424"/>
      <c r="X29" s="475" t="s">
        <v>185</v>
      </c>
      <c r="Y29" s="424"/>
      <c r="Z29" s="193" t="s">
        <v>170</v>
      </c>
      <c r="AA29" s="194"/>
      <c r="AB29" s="194"/>
      <c r="AC29" s="195"/>
      <c r="AD29" s="170">
        <v>2.9000000000000001E-2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0.2</v>
      </c>
      <c r="AM29" s="180">
        <v>0.1</v>
      </c>
      <c r="AN29" s="181">
        <f t="shared" si="11"/>
        <v>6.3800000000000011E-3</v>
      </c>
      <c r="AO29" s="85">
        <f t="shared" si="12"/>
        <v>6.3800000000000055E-4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97" customFormat="1" ht="12.75">
      <c r="A30" s="652"/>
      <c r="B30" s="678" t="str">
        <f t="shared" si="13"/>
        <v>POLY TAPE</v>
      </c>
      <c r="C30" s="679"/>
      <c r="D30" s="674" t="str">
        <f t="shared" si="8"/>
        <v>선오</v>
      </c>
      <c r="E30" s="673"/>
      <c r="F30" s="698" t="str">
        <f t="shared" si="9"/>
        <v>1/4" twill tape at CF V</v>
      </c>
      <c r="G30" s="699"/>
      <c r="H30" s="699">
        <f t="shared" si="10"/>
        <v>0</v>
      </c>
      <c r="I30" s="700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78">
        <f t="shared" si="15"/>
        <v>0</v>
      </c>
      <c r="U30" s="659"/>
      <c r="V30" s="623" t="s">
        <v>171</v>
      </c>
      <c r="W30" s="624"/>
      <c r="X30" s="475" t="s">
        <v>185</v>
      </c>
      <c r="Y30" s="424"/>
      <c r="Z30" s="426" t="s">
        <v>162</v>
      </c>
      <c r="AA30" s="427"/>
      <c r="AB30" s="427"/>
      <c r="AC30" s="428"/>
      <c r="AD30" s="170">
        <v>1.6E-2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97" customFormat="1" ht="12.75">
      <c r="A31" s="652"/>
      <c r="B31" s="678">
        <f t="shared" si="13"/>
        <v>0</v>
      </c>
      <c r="C31" s="679"/>
      <c r="D31" s="680" t="str">
        <f t="shared" si="8"/>
        <v>선오</v>
      </c>
      <c r="E31" s="679"/>
      <c r="F31" s="681" t="str">
        <f t="shared" si="9"/>
        <v>BONE&amp;CASING</v>
      </c>
      <c r="G31" s="682"/>
      <c r="H31" s="682">
        <f t="shared" si="10"/>
        <v>0</v>
      </c>
      <c r="I31" s="683"/>
      <c r="J31" s="164">
        <f t="shared" si="16"/>
        <v>0.21536363636363637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78">
        <f t="shared" si="15"/>
        <v>0.23690000000000003</v>
      </c>
      <c r="U31" s="659"/>
      <c r="V31" s="694"/>
      <c r="W31" s="671"/>
      <c r="X31" s="475" t="s">
        <v>185</v>
      </c>
      <c r="Y31" s="424"/>
      <c r="Z31" s="426" t="s">
        <v>224</v>
      </c>
      <c r="AA31" s="427"/>
      <c r="AB31" s="427"/>
      <c r="AC31" s="428"/>
      <c r="AD31" s="170">
        <f>230/1100</f>
        <v>0.20909090909090908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0.21536363636363637</v>
      </c>
      <c r="AO31" s="85">
        <f t="shared" si="12"/>
        <v>2.1536363636363659E-2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8" t="str">
        <f t="shared" si="13"/>
        <v>BRA TAPE</v>
      </c>
      <c r="C32" s="679"/>
      <c r="D32" s="680" t="str">
        <f t="shared" si="8"/>
        <v>선오</v>
      </c>
      <c r="E32" s="679"/>
      <c r="F32" s="681" t="str">
        <f t="shared" si="9"/>
        <v>3/4" 19mm</v>
      </c>
      <c r="G32" s="682"/>
      <c r="H32" s="682">
        <f t="shared" si="10"/>
        <v>0</v>
      </c>
      <c r="I32" s="683"/>
      <c r="J32" s="164">
        <f t="shared" si="16"/>
        <v>2.06E-2</v>
      </c>
      <c r="K32" s="198" t="str">
        <f t="shared" si="14"/>
        <v>/ PC</v>
      </c>
      <c r="L32" s="199"/>
      <c r="M32" s="199"/>
      <c r="N32" s="199"/>
      <c r="O32" s="199"/>
      <c r="P32" s="199"/>
      <c r="Q32" s="200"/>
      <c r="R32" s="177">
        <v>1.1000000000000001</v>
      </c>
      <c r="S32" s="202">
        <f t="shared" si="15"/>
        <v>2.2660000000000003E-2</v>
      </c>
      <c r="U32" s="659"/>
      <c r="V32" s="696" t="s">
        <v>226</v>
      </c>
      <c r="W32" s="679"/>
      <c r="X32" s="475" t="s">
        <v>185</v>
      </c>
      <c r="Y32" s="424"/>
      <c r="Z32" s="426" t="s">
        <v>225</v>
      </c>
      <c r="AA32" s="427"/>
      <c r="AB32" s="427"/>
      <c r="AC32" s="428"/>
      <c r="AD32" s="170">
        <v>0.02</v>
      </c>
      <c r="AE32" s="174" t="s">
        <v>68</v>
      </c>
      <c r="AF32" s="175"/>
      <c r="AG32" s="175"/>
      <c r="AH32" s="175"/>
      <c r="AI32" s="175"/>
      <c r="AJ32" s="175"/>
      <c r="AK32" s="175"/>
      <c r="AL32" s="179">
        <v>1</v>
      </c>
      <c r="AM32" s="180">
        <v>0.03</v>
      </c>
      <c r="AN32" s="181">
        <f t="shared" si="11"/>
        <v>2.06E-2</v>
      </c>
      <c r="AO32" s="85">
        <f t="shared" si="12"/>
        <v>2.0600000000000028E-3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5" customFormat="1" ht="13.5" thickBot="1">
      <c r="A33" s="653"/>
      <c r="B33" s="684">
        <f t="shared" si="13"/>
        <v>0</v>
      </c>
      <c r="C33" s="685"/>
      <c r="D33" s="686">
        <f t="shared" si="8"/>
        <v>0</v>
      </c>
      <c r="E33" s="685"/>
      <c r="F33" s="687">
        <f t="shared" si="9"/>
        <v>0</v>
      </c>
      <c r="G33" s="688"/>
      <c r="H33" s="688">
        <f t="shared" si="10"/>
        <v>0</v>
      </c>
      <c r="I33" s="689"/>
      <c r="J33" s="206">
        <f>AN33</f>
        <v>0</v>
      </c>
      <c r="K33" s="207" t="str">
        <f t="shared" si="14"/>
        <v>/ PC</v>
      </c>
      <c r="L33" s="208"/>
      <c r="M33" s="208"/>
      <c r="N33" s="208"/>
      <c r="O33" s="208"/>
      <c r="P33" s="208"/>
      <c r="Q33" s="209"/>
      <c r="R33" s="210">
        <v>1.1000000000000001</v>
      </c>
      <c r="S33" s="211">
        <f t="shared" si="15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413"/>
      <c r="AG33" s="208"/>
      <c r="AH33" s="208"/>
      <c r="AI33" s="208"/>
      <c r="AJ33" s="208"/>
      <c r="AK33" s="208"/>
      <c r="AL33" s="213"/>
      <c r="AM33" s="214">
        <v>0.1</v>
      </c>
      <c r="AN33" s="215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0.91926238399999993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217"/>
      <c r="AM34" s="149" t="s">
        <v>57</v>
      </c>
      <c r="AN34" s="219">
        <f>SUM(AN19:AN33)</f>
        <v>0.83569307636363654</v>
      </c>
      <c r="AO34" s="154">
        <f t="shared" si="12"/>
        <v>8.3569307636363388E-2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0"/>
      <c r="AM35" s="221"/>
      <c r="AN35" s="158">
        <f>AN34/AN66</f>
        <v>0.22351751484636401</v>
      </c>
      <c r="AO35" s="159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441"/>
      <c r="M36" s="441"/>
      <c r="N36" s="441"/>
      <c r="O36" s="441"/>
      <c r="P36" s="441"/>
      <c r="Q36" s="444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441"/>
      <c r="AG36" s="441"/>
      <c r="AH36" s="441"/>
      <c r="AI36" s="441"/>
      <c r="AJ36" s="441"/>
      <c r="AK36" s="441"/>
      <c r="AL36" s="423" t="s">
        <v>63</v>
      </c>
      <c r="AM36" s="224" t="s">
        <v>85</v>
      </c>
      <c r="AN36" s="162" t="s">
        <v>37</v>
      </c>
      <c r="AO36" s="163"/>
    </row>
    <row r="37" spans="1:55" s="15" customFormat="1" ht="12.75">
      <c r="A37" s="701"/>
      <c r="B37" s="716" t="str">
        <f>V37</f>
        <v>MAU-BTM-CARELBL</v>
      </c>
      <c r="C37" s="717"/>
      <c r="D37" s="717" t="str">
        <f t="shared" ref="D37:D44" si="17">X37</f>
        <v>NEXGEN</v>
      </c>
      <c r="E37" s="717"/>
      <c r="F37" s="718" t="str">
        <f t="shared" ref="F37:F44" si="18">Z37</f>
        <v>TPU LABEL(BRAND/SIZE/CO/CONTENT/CARE)</v>
      </c>
      <c r="G37" s="718"/>
      <c r="H37" s="718">
        <f t="shared" ref="H37:H44" si="19">AB37</f>
        <v>0</v>
      </c>
      <c r="I37" s="718"/>
      <c r="J37" s="226">
        <f>AN37</f>
        <v>1.5950000000000002E-2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1.1000000000000001</v>
      </c>
      <c r="S37" s="229">
        <f>J37*R37</f>
        <v>1.7545000000000005E-2</v>
      </c>
      <c r="U37" s="701"/>
      <c r="V37" s="620" t="s">
        <v>355</v>
      </c>
      <c r="W37" s="621"/>
      <c r="X37" s="691" t="s">
        <v>358</v>
      </c>
      <c r="Y37" s="621"/>
      <c r="Z37" s="436" t="s">
        <v>164</v>
      </c>
      <c r="AA37" s="437"/>
      <c r="AB37" s="437"/>
      <c r="AC37" s="438"/>
      <c r="AD37" s="226">
        <f>AH37</f>
        <v>1.4500000000000001E-2</v>
      </c>
      <c r="AE37" s="165" t="s">
        <v>68</v>
      </c>
      <c r="AF37" s="166"/>
      <c r="AG37" s="233">
        <v>14.5</v>
      </c>
      <c r="AH37" s="234">
        <f>AG37/1000</f>
        <v>1.4500000000000001E-2</v>
      </c>
      <c r="AI37" s="166"/>
      <c r="AJ37" s="166"/>
      <c r="AK37" s="166"/>
      <c r="AL37" s="235">
        <v>1</v>
      </c>
      <c r="AM37" s="236">
        <v>0.1</v>
      </c>
      <c r="AN37" s="229">
        <f t="shared" ref="AN37:AN44" si="20">AD37*AL37*(1+AM37)</f>
        <v>1.5950000000000002E-2</v>
      </c>
      <c r="AO37" s="85">
        <f t="shared" ref="AO37:AO45" si="21">S37-AN37</f>
        <v>1.5950000000000027E-3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2.75">
      <c r="A38" s="701"/>
      <c r="B38" s="707" t="str">
        <f t="shared" ref="B38:B44" si="22">V38</f>
        <v>MAU-TWO-PART</v>
      </c>
      <c r="C38" s="708"/>
      <c r="D38" s="708" t="str">
        <f t="shared" si="17"/>
        <v>NEXGEN</v>
      </c>
      <c r="E38" s="708"/>
      <c r="F38" s="709" t="str">
        <f t="shared" si="18"/>
        <v xml:space="preserve">PRIMARY HANG TAG </v>
      </c>
      <c r="G38" s="709"/>
      <c r="H38" s="709">
        <f t="shared" si="19"/>
        <v>0</v>
      </c>
      <c r="I38" s="709"/>
      <c r="J38" s="237">
        <f>AN38</f>
        <v>1.1117999999999999E-2</v>
      </c>
      <c r="K38" s="174" t="str">
        <f t="shared" ref="K38:K44" si="23">AE38</f>
        <v>/ PC</v>
      </c>
      <c r="L38" s="175"/>
      <c r="M38" s="175"/>
      <c r="N38" s="175"/>
      <c r="O38" s="175"/>
      <c r="P38" s="175"/>
      <c r="Q38" s="429"/>
      <c r="R38" s="239">
        <v>1.1000000000000001</v>
      </c>
      <c r="S38" s="240">
        <f t="shared" ref="S38:S44" si="24">J38*R38</f>
        <v>1.2229800000000001E-2</v>
      </c>
      <c r="U38" s="701"/>
      <c r="V38" s="623" t="s">
        <v>356</v>
      </c>
      <c r="W38" s="624"/>
      <c r="X38" s="625" t="s">
        <v>358</v>
      </c>
      <c r="Y38" s="624"/>
      <c r="Z38" s="426" t="s">
        <v>165</v>
      </c>
      <c r="AA38" s="427"/>
      <c r="AB38" s="427"/>
      <c r="AC38" s="428"/>
      <c r="AD38" s="237">
        <f>AH38</f>
        <v>1.09E-2</v>
      </c>
      <c r="AE38" s="174" t="s">
        <v>68</v>
      </c>
      <c r="AF38" s="175"/>
      <c r="AG38" s="241">
        <v>10.9</v>
      </c>
      <c r="AH38" s="242">
        <f>AG38/1000</f>
        <v>1.09E-2</v>
      </c>
      <c r="AI38" s="175"/>
      <c r="AJ38" s="175"/>
      <c r="AK38" s="175"/>
      <c r="AL38" s="430">
        <v>1</v>
      </c>
      <c r="AM38" s="244">
        <v>0.02</v>
      </c>
      <c r="AN38" s="240">
        <f t="shared" si="20"/>
        <v>1.1117999999999999E-2</v>
      </c>
      <c r="AO38" s="85">
        <f t="shared" si="21"/>
        <v>1.1118000000000013E-3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2.75">
      <c r="A39" s="701"/>
      <c r="B39" s="707" t="str">
        <f t="shared" si="22"/>
        <v>MAU-ECOM-STK</v>
      </c>
      <c r="C39" s="708"/>
      <c r="D39" s="708" t="str">
        <f t="shared" si="17"/>
        <v>NEXGEN</v>
      </c>
      <c r="E39" s="708"/>
      <c r="F39" s="709" t="str">
        <f t="shared" si="18"/>
        <v>ECOM-STK</v>
      </c>
      <c r="G39" s="709"/>
      <c r="H39" s="709">
        <f t="shared" si="19"/>
        <v>0</v>
      </c>
      <c r="I39" s="709"/>
      <c r="J39" s="237">
        <f t="shared" ref="J39:J43" si="25">AN39</f>
        <v>1.2240000000000001E-2</v>
      </c>
      <c r="K39" s="174" t="str">
        <f t="shared" si="23"/>
        <v>/ PC</v>
      </c>
      <c r="L39" s="175"/>
      <c r="M39" s="175"/>
      <c r="N39" s="175"/>
      <c r="O39" s="175"/>
      <c r="P39" s="175"/>
      <c r="Q39" s="429"/>
      <c r="R39" s="239">
        <v>1.1000000000000001</v>
      </c>
      <c r="S39" s="240">
        <f t="shared" si="24"/>
        <v>1.3464000000000002E-2</v>
      </c>
      <c r="U39" s="701"/>
      <c r="V39" s="623" t="s">
        <v>357</v>
      </c>
      <c r="W39" s="624"/>
      <c r="X39" s="625" t="s">
        <v>358</v>
      </c>
      <c r="Y39" s="624"/>
      <c r="Z39" s="468" t="s">
        <v>436</v>
      </c>
      <c r="AA39" s="427"/>
      <c r="AB39" s="427"/>
      <c r="AC39" s="428"/>
      <c r="AD39" s="237">
        <v>1.2E-2</v>
      </c>
      <c r="AE39" s="174" t="s">
        <v>68</v>
      </c>
      <c r="AF39" s="175"/>
      <c r="AG39" s="241">
        <v>12</v>
      </c>
      <c r="AH39" s="242">
        <f t="shared" ref="AH39" si="26">AG39/1000</f>
        <v>1.2E-2</v>
      </c>
      <c r="AI39" s="175"/>
      <c r="AJ39" s="175"/>
      <c r="AK39" s="175"/>
      <c r="AL39" s="430">
        <v>1</v>
      </c>
      <c r="AM39" s="244">
        <v>0.02</v>
      </c>
      <c r="AN39" s="240">
        <f t="shared" si="20"/>
        <v>1.2240000000000001E-2</v>
      </c>
      <c r="AO39" s="85">
        <f t="shared" si="21"/>
        <v>1.2240000000000011E-3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2.75">
      <c r="A40" s="701"/>
      <c r="B40" s="707" t="str">
        <f t="shared" si="22"/>
        <v>2nd Hang tag</v>
      </c>
      <c r="C40" s="708"/>
      <c r="D40" s="708" t="str">
        <f t="shared" si="17"/>
        <v>R-PAC</v>
      </c>
      <c r="E40" s="708"/>
      <c r="F40" s="709" t="str">
        <f t="shared" si="18"/>
        <v>2nd Hang tag</v>
      </c>
      <c r="G40" s="709"/>
      <c r="H40" s="709">
        <f t="shared" si="19"/>
        <v>0</v>
      </c>
      <c r="I40" s="709"/>
      <c r="J40" s="237">
        <f t="shared" si="25"/>
        <v>9.1799999999999993E-2</v>
      </c>
      <c r="K40" s="174" t="str">
        <f t="shared" si="23"/>
        <v>/ PC</v>
      </c>
      <c r="L40" s="175"/>
      <c r="M40" s="175"/>
      <c r="N40" s="175"/>
      <c r="O40" s="175"/>
      <c r="P40" s="175"/>
      <c r="Q40" s="429"/>
      <c r="R40" s="239">
        <v>1.1000000000000001</v>
      </c>
      <c r="S40" s="240">
        <f t="shared" si="24"/>
        <v>0.10098</v>
      </c>
      <c r="U40" s="701"/>
      <c r="V40" s="623" t="s">
        <v>354</v>
      </c>
      <c r="W40" s="624"/>
      <c r="X40" s="625" t="s">
        <v>163</v>
      </c>
      <c r="Y40" s="624"/>
      <c r="Z40" s="426" t="s">
        <v>354</v>
      </c>
      <c r="AA40" s="427"/>
      <c r="AB40" s="427"/>
      <c r="AC40" s="428"/>
      <c r="AD40" s="237">
        <v>0.09</v>
      </c>
      <c r="AE40" s="174" t="s">
        <v>68</v>
      </c>
      <c r="AF40" s="175"/>
      <c r="AG40" s="241"/>
      <c r="AH40" s="242"/>
      <c r="AI40" s="175"/>
      <c r="AJ40" s="175"/>
      <c r="AK40" s="175"/>
      <c r="AL40" s="430">
        <v>1</v>
      </c>
      <c r="AM40" s="244">
        <v>0.02</v>
      </c>
      <c r="AN40" s="240">
        <f t="shared" si="20"/>
        <v>9.1799999999999993E-2</v>
      </c>
      <c r="AO40" s="85">
        <f t="shared" si="21"/>
        <v>9.1800000000000076E-3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2.75">
      <c r="A41" s="701"/>
      <c r="B41" s="707" t="str">
        <f t="shared" si="22"/>
        <v>Tracking label</v>
      </c>
      <c r="C41" s="708"/>
      <c r="D41" s="708" t="str">
        <f t="shared" si="17"/>
        <v>Local</v>
      </c>
      <c r="E41" s="708"/>
      <c r="F41" s="709" t="str">
        <f t="shared" si="18"/>
        <v>Tracking Label=Factory Sourced</v>
      </c>
      <c r="G41" s="709"/>
      <c r="H41" s="709">
        <f t="shared" si="19"/>
        <v>0</v>
      </c>
      <c r="I41" s="709"/>
      <c r="J41" s="237">
        <f t="shared" si="25"/>
        <v>2.1000000000000001E-2</v>
      </c>
      <c r="K41" s="174" t="str">
        <f t="shared" si="23"/>
        <v>/ PC</v>
      </c>
      <c r="L41" s="175"/>
      <c r="M41" s="175"/>
      <c r="N41" s="175"/>
      <c r="O41" s="175"/>
      <c r="P41" s="175"/>
      <c r="Q41" s="429"/>
      <c r="R41" s="239">
        <v>1.1000000000000001</v>
      </c>
      <c r="S41" s="240">
        <f t="shared" si="24"/>
        <v>2.3100000000000002E-2</v>
      </c>
      <c r="U41" s="701"/>
      <c r="V41" s="623" t="s">
        <v>359</v>
      </c>
      <c r="W41" s="624"/>
      <c r="X41" s="625" t="s">
        <v>360</v>
      </c>
      <c r="Y41" s="624"/>
      <c r="Z41" s="426" t="s">
        <v>361</v>
      </c>
      <c r="AA41" s="427"/>
      <c r="AB41" s="427"/>
      <c r="AC41" s="428"/>
      <c r="AD41" s="237">
        <v>0.02</v>
      </c>
      <c r="AE41" s="174" t="s">
        <v>68</v>
      </c>
      <c r="AF41" s="175"/>
      <c r="AG41" s="175"/>
      <c r="AH41" s="242"/>
      <c r="AI41" s="175"/>
      <c r="AJ41" s="175"/>
      <c r="AK41" s="175"/>
      <c r="AL41" s="430">
        <v>1</v>
      </c>
      <c r="AM41" s="244">
        <v>0.05</v>
      </c>
      <c r="AN41" s="240">
        <f t="shared" si="20"/>
        <v>2.1000000000000001E-2</v>
      </c>
      <c r="AO41" s="85">
        <f t="shared" si="21"/>
        <v>2.1000000000000012E-3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2.75">
      <c r="A42" s="701"/>
      <c r="B42" s="707">
        <f t="shared" si="22"/>
        <v>0</v>
      </c>
      <c r="C42" s="708"/>
      <c r="D42" s="708">
        <f t="shared" si="17"/>
        <v>0</v>
      </c>
      <c r="E42" s="708"/>
      <c r="F42" s="709">
        <f t="shared" si="18"/>
        <v>0</v>
      </c>
      <c r="G42" s="709"/>
      <c r="H42" s="709">
        <f t="shared" si="19"/>
        <v>0</v>
      </c>
      <c r="I42" s="709"/>
      <c r="J42" s="237">
        <f t="shared" si="25"/>
        <v>0</v>
      </c>
      <c r="K42" s="174" t="str">
        <f t="shared" si="23"/>
        <v>/ PC</v>
      </c>
      <c r="L42" s="175"/>
      <c r="M42" s="175"/>
      <c r="N42" s="175"/>
      <c r="O42" s="175"/>
      <c r="P42" s="175"/>
      <c r="Q42" s="429"/>
      <c r="R42" s="239">
        <v>1.1000000000000001</v>
      </c>
      <c r="S42" s="249">
        <f t="shared" si="24"/>
        <v>0</v>
      </c>
      <c r="U42" s="701"/>
      <c r="V42" s="439"/>
      <c r="W42" s="424"/>
      <c r="X42" s="425"/>
      <c r="Y42" s="424"/>
      <c r="Z42" s="426"/>
      <c r="AA42" s="427"/>
      <c r="AB42" s="427"/>
      <c r="AC42" s="428"/>
      <c r="AD42" s="237">
        <v>0.02</v>
      </c>
      <c r="AE42" s="174" t="s">
        <v>68</v>
      </c>
      <c r="AF42" s="175"/>
      <c r="AG42" s="175"/>
      <c r="AH42" s="242"/>
      <c r="AI42" s="175"/>
      <c r="AJ42" s="175"/>
      <c r="AK42" s="175"/>
      <c r="AL42" s="430"/>
      <c r="AM42" s="244">
        <v>0.02</v>
      </c>
      <c r="AN42" s="249">
        <f t="shared" si="20"/>
        <v>0</v>
      </c>
      <c r="AO42" s="85">
        <f t="shared" si="21"/>
        <v>0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2.75">
      <c r="A43" s="701"/>
      <c r="B43" s="710">
        <f t="shared" si="22"/>
        <v>0</v>
      </c>
      <c r="C43" s="711"/>
      <c r="D43" s="711">
        <f t="shared" si="17"/>
        <v>0</v>
      </c>
      <c r="E43" s="711"/>
      <c r="F43" s="712">
        <f t="shared" si="18"/>
        <v>0</v>
      </c>
      <c r="G43" s="712"/>
      <c r="H43" s="712">
        <f t="shared" si="19"/>
        <v>0</v>
      </c>
      <c r="I43" s="712"/>
      <c r="J43" s="237">
        <f t="shared" si="25"/>
        <v>0</v>
      </c>
      <c r="K43" s="251" t="str">
        <f t="shared" si="23"/>
        <v>/ PC</v>
      </c>
      <c r="L43" s="252"/>
      <c r="M43" s="252"/>
      <c r="N43" s="252"/>
      <c r="O43" s="252"/>
      <c r="P43" s="252"/>
      <c r="Q43" s="429"/>
      <c r="R43" s="239">
        <v>1.1000000000000001</v>
      </c>
      <c r="S43" s="253">
        <f t="shared" si="24"/>
        <v>0</v>
      </c>
      <c r="U43" s="701"/>
      <c r="V43" s="254"/>
      <c r="W43" s="255"/>
      <c r="X43" s="425"/>
      <c r="Y43" s="424"/>
      <c r="Z43" s="426"/>
      <c r="AA43" s="427"/>
      <c r="AB43" s="427"/>
      <c r="AC43" s="428"/>
      <c r="AD43" s="237"/>
      <c r="AE43" s="174" t="s">
        <v>68</v>
      </c>
      <c r="AF43" s="175"/>
      <c r="AG43" s="252"/>
      <c r="AH43" s="256"/>
      <c r="AI43" s="252"/>
      <c r="AJ43" s="252"/>
      <c r="AK43" s="252"/>
      <c r="AL43" s="430"/>
      <c r="AM43" s="244">
        <v>0.02</v>
      </c>
      <c r="AN43" s="253">
        <f t="shared" si="20"/>
        <v>0</v>
      </c>
      <c r="AO43" s="85">
        <f t="shared" si="21"/>
        <v>0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97" customFormat="1" ht="13.5" thickBot="1">
      <c r="A44" s="702"/>
      <c r="B44" s="713">
        <f t="shared" si="22"/>
        <v>0</v>
      </c>
      <c r="C44" s="714"/>
      <c r="D44" s="714">
        <f t="shared" si="17"/>
        <v>0</v>
      </c>
      <c r="E44" s="714"/>
      <c r="F44" s="715">
        <f t="shared" si="18"/>
        <v>0</v>
      </c>
      <c r="G44" s="715"/>
      <c r="H44" s="715">
        <f t="shared" si="19"/>
        <v>0</v>
      </c>
      <c r="I44" s="715"/>
      <c r="J44" s="257">
        <f>AN44</f>
        <v>0</v>
      </c>
      <c r="K44" s="258" t="str">
        <f t="shared" si="23"/>
        <v>/PC</v>
      </c>
      <c r="L44" s="259"/>
      <c r="M44" s="259"/>
      <c r="N44" s="259"/>
      <c r="O44" s="259"/>
      <c r="P44" s="259"/>
      <c r="Q44" s="260"/>
      <c r="R44" s="261">
        <v>1.1000000000000001</v>
      </c>
      <c r="S44" s="262">
        <f t="shared" si="24"/>
        <v>0</v>
      </c>
      <c r="U44" s="702"/>
      <c r="V44" s="263"/>
      <c r="W44" s="431"/>
      <c r="X44" s="432"/>
      <c r="Y44" s="431"/>
      <c r="Z44" s="433"/>
      <c r="AA44" s="434"/>
      <c r="AB44" s="434"/>
      <c r="AC44" s="435"/>
      <c r="AD44" s="269"/>
      <c r="AE44" s="258" t="s">
        <v>142</v>
      </c>
      <c r="AF44" s="259"/>
      <c r="AG44" s="259"/>
      <c r="AH44" s="270"/>
      <c r="AI44" s="259"/>
      <c r="AJ44" s="259"/>
      <c r="AK44" s="259"/>
      <c r="AL44" s="446"/>
      <c r="AM44" s="272">
        <v>0.02</v>
      </c>
      <c r="AN44" s="262">
        <f t="shared" si="20"/>
        <v>0</v>
      </c>
      <c r="AO44" s="85">
        <f t="shared" si="21"/>
        <v>0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0.16731880000000002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217"/>
      <c r="AM45" s="149" t="s">
        <v>57</v>
      </c>
      <c r="AN45" s="274">
        <f>SUM(AN37:AN44)</f>
        <v>0.15210799999999999</v>
      </c>
      <c r="AO45" s="154">
        <f t="shared" si="21"/>
        <v>1.5210800000000024E-2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</row>
    <row r="46" spans="1:55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0"/>
      <c r="AM46" s="221"/>
      <c r="AN46" s="158">
        <f>AN45/AN66</f>
        <v>4.0683359848079893E-2</v>
      </c>
      <c r="AO46" s="159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</row>
    <row r="47" spans="1:55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441"/>
      <c r="M47" s="441"/>
      <c r="N47" s="441"/>
      <c r="O47" s="441"/>
      <c r="P47" s="441"/>
      <c r="Q47" s="444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441"/>
      <c r="AG47" s="441"/>
      <c r="AH47" s="441"/>
      <c r="AI47" s="441"/>
      <c r="AJ47" s="441"/>
      <c r="AK47" s="441"/>
      <c r="AL47" s="423" t="s">
        <v>63</v>
      </c>
      <c r="AM47" s="224" t="s">
        <v>85</v>
      </c>
      <c r="AN47" s="162" t="s">
        <v>37</v>
      </c>
      <c r="AO47" s="163"/>
    </row>
    <row r="48" spans="1:55" s="15" customFormat="1" ht="12.75">
      <c r="A48" s="652"/>
      <c r="B48" s="731">
        <f>V48</f>
        <v>8012</v>
      </c>
      <c r="C48" s="732"/>
      <c r="D48" s="733" t="str">
        <f t="shared" ref="D48:D55" si="27">X48</f>
        <v>MAINETTI</v>
      </c>
      <c r="E48" s="732"/>
      <c r="F48" s="734" t="str">
        <f t="shared" ref="F48:F55" si="28">Z48</f>
        <v>HANGER</v>
      </c>
      <c r="G48" s="734"/>
      <c r="H48" s="734">
        <f t="shared" ref="H48:H55" si="29">AB48</f>
        <v>0</v>
      </c>
      <c r="I48" s="734"/>
      <c r="J48" s="275">
        <f>AN48</f>
        <v>0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1.1000000000000001</v>
      </c>
      <c r="S48" s="229">
        <f>J48*R48</f>
        <v>0</v>
      </c>
      <c r="U48" s="652"/>
      <c r="V48" s="620">
        <v>8012</v>
      </c>
      <c r="W48" s="621"/>
      <c r="X48" s="721" t="s">
        <v>166</v>
      </c>
      <c r="Y48" s="722"/>
      <c r="Z48" s="436" t="s">
        <v>97</v>
      </c>
      <c r="AA48" s="437"/>
      <c r="AB48" s="437"/>
      <c r="AC48" s="438"/>
      <c r="AD48" s="283">
        <v>0</v>
      </c>
      <c r="AE48" s="279" t="s">
        <v>68</v>
      </c>
      <c r="AF48" s="414"/>
      <c r="AG48" s="277"/>
      <c r="AH48" s="277"/>
      <c r="AI48" s="277"/>
      <c r="AJ48" s="277"/>
      <c r="AK48" s="277"/>
      <c r="AL48" s="235">
        <v>0</v>
      </c>
      <c r="AM48" s="236">
        <v>0.02</v>
      </c>
      <c r="AN48" s="229">
        <f t="shared" ref="AN48:AN55" si="30">AD48*AL48*(1+AM48)</f>
        <v>0</v>
      </c>
      <c r="AO48" s="85">
        <f t="shared" ref="AO48:AO56" si="31">S48-AN48</f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</row>
    <row r="49" spans="1:54" s="15" customFormat="1" ht="12.75">
      <c r="A49" s="652"/>
      <c r="B49" s="723">
        <f t="shared" ref="B49:B55" si="32">V49</f>
        <v>0</v>
      </c>
      <c r="C49" s="724"/>
      <c r="D49" s="725" t="str">
        <f t="shared" si="27"/>
        <v>MAINETTI</v>
      </c>
      <c r="E49" s="726"/>
      <c r="F49" s="719" t="str">
        <f t="shared" si="28"/>
        <v>SIZER</v>
      </c>
      <c r="G49" s="719"/>
      <c r="H49" s="719">
        <f t="shared" si="29"/>
        <v>0</v>
      </c>
      <c r="I49" s="719"/>
      <c r="J49" s="280">
        <f>AN49</f>
        <v>0</v>
      </c>
      <c r="K49" s="281" t="str">
        <f t="shared" ref="K49:K55" si="33">AE49</f>
        <v>/ PC</v>
      </c>
      <c r="L49" s="282"/>
      <c r="M49" s="282"/>
      <c r="N49" s="282"/>
      <c r="O49" s="282"/>
      <c r="P49" s="282"/>
      <c r="Q49" s="429"/>
      <c r="R49" s="239">
        <v>1.1000000000000001</v>
      </c>
      <c r="S49" s="240">
        <f t="shared" ref="S49:S55" si="34">J49*R49</f>
        <v>0</v>
      </c>
      <c r="U49" s="652"/>
      <c r="V49" s="727"/>
      <c r="W49" s="728"/>
      <c r="X49" s="729" t="s">
        <v>166</v>
      </c>
      <c r="Y49" s="728"/>
      <c r="Z49" s="426" t="s">
        <v>99</v>
      </c>
      <c r="AA49" s="427"/>
      <c r="AB49" s="427"/>
      <c r="AC49" s="428"/>
      <c r="AD49" s="283">
        <v>0</v>
      </c>
      <c r="AE49" s="284" t="s">
        <v>68</v>
      </c>
      <c r="AF49" s="415"/>
      <c r="AG49" s="282"/>
      <c r="AH49" s="282"/>
      <c r="AI49" s="282"/>
      <c r="AJ49" s="282"/>
      <c r="AK49" s="282"/>
      <c r="AL49" s="430">
        <v>0</v>
      </c>
      <c r="AM49" s="244">
        <v>0.02</v>
      </c>
      <c r="AN49" s="240">
        <f t="shared" si="30"/>
        <v>0</v>
      </c>
      <c r="AO49" s="85">
        <f t="shared" si="3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</row>
    <row r="50" spans="1:54" s="15" customFormat="1" ht="12.75">
      <c r="A50" s="652"/>
      <c r="B50" s="696">
        <f t="shared" si="32"/>
        <v>0</v>
      </c>
      <c r="C50" s="678"/>
      <c r="D50" s="680">
        <f t="shared" si="27"/>
        <v>0</v>
      </c>
      <c r="E50" s="679"/>
      <c r="F50" s="719" t="str">
        <f t="shared" si="28"/>
        <v>TAG PIN</v>
      </c>
      <c r="G50" s="719"/>
      <c r="H50" s="719">
        <f t="shared" si="29"/>
        <v>0</v>
      </c>
      <c r="I50" s="719"/>
      <c r="J50" s="280">
        <f t="shared" ref="J50:J54" si="35">AN50</f>
        <v>5.1000000000000004E-3</v>
      </c>
      <c r="K50" s="281" t="str">
        <f t="shared" si="33"/>
        <v>/ PC</v>
      </c>
      <c r="L50" s="282"/>
      <c r="M50" s="282"/>
      <c r="N50" s="282"/>
      <c r="O50" s="282"/>
      <c r="P50" s="282"/>
      <c r="Q50" s="429"/>
      <c r="R50" s="239">
        <v>1.1000000000000001</v>
      </c>
      <c r="S50" s="240">
        <f t="shared" si="34"/>
        <v>5.6100000000000013E-3</v>
      </c>
      <c r="U50" s="652"/>
      <c r="V50" s="623"/>
      <c r="W50" s="624"/>
      <c r="X50" s="625"/>
      <c r="Y50" s="624"/>
      <c r="Z50" s="426" t="s">
        <v>101</v>
      </c>
      <c r="AA50" s="427"/>
      <c r="AB50" s="427"/>
      <c r="AC50" s="428"/>
      <c r="AD50" s="283">
        <v>5.0000000000000001E-3</v>
      </c>
      <c r="AE50" s="284" t="s">
        <v>68</v>
      </c>
      <c r="AF50" s="415"/>
      <c r="AG50" s="282"/>
      <c r="AH50" s="282"/>
      <c r="AI50" s="282"/>
      <c r="AJ50" s="282"/>
      <c r="AK50" s="282"/>
      <c r="AL50" s="430">
        <v>1</v>
      </c>
      <c r="AM50" s="244">
        <v>0.02</v>
      </c>
      <c r="AN50" s="240">
        <f t="shared" si="30"/>
        <v>5.1000000000000004E-3</v>
      </c>
      <c r="AO50" s="85">
        <f t="shared" si="31"/>
        <v>5.100000000000009E-4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4" s="15" customFormat="1" ht="12.75">
      <c r="A51" s="652"/>
      <c r="B51" s="696">
        <f t="shared" si="32"/>
        <v>0</v>
      </c>
      <c r="C51" s="678"/>
      <c r="D51" s="680" t="str">
        <f t="shared" si="27"/>
        <v>FTY</v>
      </c>
      <c r="E51" s="679"/>
      <c r="F51" s="719" t="str">
        <f t="shared" si="28"/>
        <v>POLY BAG</v>
      </c>
      <c r="G51" s="719"/>
      <c r="H51" s="719">
        <f t="shared" si="29"/>
        <v>0</v>
      </c>
      <c r="I51" s="719"/>
      <c r="J51" s="280">
        <f t="shared" si="35"/>
        <v>0</v>
      </c>
      <c r="K51" s="281" t="str">
        <f t="shared" si="33"/>
        <v>/ PC</v>
      </c>
      <c r="L51" s="282"/>
      <c r="M51" s="282"/>
      <c r="N51" s="282"/>
      <c r="O51" s="282"/>
      <c r="P51" s="282"/>
      <c r="Q51" s="429"/>
      <c r="R51" s="239">
        <v>1.1000000000000001</v>
      </c>
      <c r="S51" s="240">
        <f t="shared" si="34"/>
        <v>0</v>
      </c>
      <c r="U51" s="652"/>
      <c r="V51" s="623"/>
      <c r="W51" s="624"/>
      <c r="X51" s="625" t="s">
        <v>100</v>
      </c>
      <c r="Y51" s="624"/>
      <c r="Z51" s="426" t="s">
        <v>102</v>
      </c>
      <c r="AA51" s="427"/>
      <c r="AB51" s="427"/>
      <c r="AC51" s="428"/>
      <c r="AD51" s="283">
        <v>0</v>
      </c>
      <c r="AE51" s="284" t="s">
        <v>68</v>
      </c>
      <c r="AF51" s="415"/>
      <c r="AG51" s="282"/>
      <c r="AH51" s="282"/>
      <c r="AI51" s="282"/>
      <c r="AJ51" s="282"/>
      <c r="AK51" s="282"/>
      <c r="AL51" s="430">
        <v>1</v>
      </c>
      <c r="AM51" s="244">
        <v>0.02</v>
      </c>
      <c r="AN51" s="240">
        <f t="shared" si="30"/>
        <v>0</v>
      </c>
      <c r="AO51" s="85">
        <f t="shared" si="3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4" s="15" customFormat="1" ht="12.75">
      <c r="A52" s="652"/>
      <c r="B52" s="696" t="str">
        <f t="shared" si="32"/>
        <v>5.5" Tag pin</v>
      </c>
      <c r="C52" s="678"/>
      <c r="D52" s="680">
        <f t="shared" si="27"/>
        <v>0</v>
      </c>
      <c r="E52" s="679"/>
      <c r="F52" s="719" t="str">
        <f t="shared" si="28"/>
        <v>TAG PIN for COLD SHOULDER</v>
      </c>
      <c r="G52" s="719"/>
      <c r="H52" s="719">
        <f t="shared" si="29"/>
        <v>0</v>
      </c>
      <c r="I52" s="719"/>
      <c r="J52" s="280">
        <f t="shared" si="35"/>
        <v>0</v>
      </c>
      <c r="K52" s="281" t="str">
        <f t="shared" si="33"/>
        <v>/ PC</v>
      </c>
      <c r="L52" s="282"/>
      <c r="M52" s="282"/>
      <c r="N52" s="282"/>
      <c r="O52" s="282"/>
      <c r="P52" s="282"/>
      <c r="Q52" s="429"/>
      <c r="R52" s="239">
        <v>1.1000000000000001</v>
      </c>
      <c r="S52" s="240">
        <f t="shared" si="34"/>
        <v>0</v>
      </c>
      <c r="U52" s="652"/>
      <c r="V52" s="623" t="s">
        <v>362</v>
      </c>
      <c r="W52" s="624"/>
      <c r="X52" s="625"/>
      <c r="Y52" s="624"/>
      <c r="Z52" s="426" t="s">
        <v>364</v>
      </c>
      <c r="AA52" s="427"/>
      <c r="AB52" s="427"/>
      <c r="AC52" s="428"/>
      <c r="AD52" s="283">
        <v>0.02</v>
      </c>
      <c r="AE52" s="284" t="s">
        <v>68</v>
      </c>
      <c r="AF52" s="420"/>
      <c r="AG52" s="282"/>
      <c r="AH52" s="282"/>
      <c r="AI52" s="282"/>
      <c r="AJ52" s="282"/>
      <c r="AK52" s="282"/>
      <c r="AL52" s="430">
        <v>0</v>
      </c>
      <c r="AM52" s="244">
        <v>0.02</v>
      </c>
      <c r="AN52" s="240">
        <f t="shared" si="30"/>
        <v>0</v>
      </c>
      <c r="AO52" s="85">
        <f t="shared" si="3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4" s="197" customFormat="1" ht="12.75">
      <c r="A53" s="652"/>
      <c r="B53" s="696">
        <f t="shared" si="32"/>
        <v>0</v>
      </c>
      <c r="C53" s="678"/>
      <c r="D53" s="680">
        <f t="shared" si="27"/>
        <v>0</v>
      </c>
      <c r="E53" s="679"/>
      <c r="F53" s="719" t="str">
        <f t="shared" si="28"/>
        <v>POLY BAG for STRAP</v>
      </c>
      <c r="G53" s="719"/>
      <c r="H53" s="719">
        <f t="shared" si="29"/>
        <v>0</v>
      </c>
      <c r="I53" s="719"/>
      <c r="J53" s="280">
        <f t="shared" si="35"/>
        <v>0</v>
      </c>
      <c r="K53" s="281" t="str">
        <f t="shared" si="33"/>
        <v>/ PC</v>
      </c>
      <c r="L53" s="282"/>
      <c r="M53" s="282"/>
      <c r="N53" s="282"/>
      <c r="O53" s="282"/>
      <c r="P53" s="282"/>
      <c r="Q53" s="429"/>
      <c r="R53" s="239">
        <v>1.1000000000000001</v>
      </c>
      <c r="S53" s="249">
        <f t="shared" si="34"/>
        <v>0</v>
      </c>
      <c r="U53" s="652"/>
      <c r="V53" s="623"/>
      <c r="W53" s="624"/>
      <c r="X53" s="625"/>
      <c r="Y53" s="624"/>
      <c r="Z53" s="426" t="s">
        <v>363</v>
      </c>
      <c r="AA53" s="427"/>
      <c r="AB53" s="427"/>
      <c r="AC53" s="428"/>
      <c r="AD53" s="283">
        <v>0.02</v>
      </c>
      <c r="AE53" s="284" t="s">
        <v>68</v>
      </c>
      <c r="AF53" s="415"/>
      <c r="AG53" s="282"/>
      <c r="AH53" s="282"/>
      <c r="AI53" s="282"/>
      <c r="AJ53" s="282"/>
      <c r="AK53" s="282"/>
      <c r="AL53" s="430">
        <v>0</v>
      </c>
      <c r="AM53" s="244">
        <v>0.02</v>
      </c>
      <c r="AN53" s="249">
        <f t="shared" si="30"/>
        <v>0</v>
      </c>
      <c r="AO53" s="85">
        <f t="shared" si="31"/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4" s="197" customFormat="1" ht="12.75">
      <c r="A54" s="652"/>
      <c r="B54" s="696">
        <f t="shared" si="32"/>
        <v>0</v>
      </c>
      <c r="C54" s="678"/>
      <c r="D54" s="680" t="str">
        <f t="shared" si="27"/>
        <v>?</v>
      </c>
      <c r="E54" s="679"/>
      <c r="F54" s="719" t="str">
        <f t="shared" si="28"/>
        <v>ALL CARTON STICKERS</v>
      </c>
      <c r="G54" s="719"/>
      <c r="H54" s="719">
        <f t="shared" si="29"/>
        <v>0</v>
      </c>
      <c r="I54" s="719"/>
      <c r="J54" s="280">
        <f t="shared" si="35"/>
        <v>1.0200000000000001E-2</v>
      </c>
      <c r="K54" s="281" t="str">
        <f t="shared" si="33"/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53">
        <f t="shared" si="34"/>
        <v>1.1220000000000003E-2</v>
      </c>
      <c r="U54" s="652"/>
      <c r="V54" s="623"/>
      <c r="W54" s="624"/>
      <c r="X54" s="625" t="s">
        <v>168</v>
      </c>
      <c r="Y54" s="624"/>
      <c r="Z54" s="426" t="s">
        <v>104</v>
      </c>
      <c r="AA54" s="427"/>
      <c r="AB54" s="427"/>
      <c r="AC54" s="428"/>
      <c r="AD54" s="283">
        <v>0.01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1</v>
      </c>
      <c r="AM54" s="244">
        <v>0.02</v>
      </c>
      <c r="AN54" s="253">
        <f t="shared" si="30"/>
        <v>1.0200000000000001E-2</v>
      </c>
      <c r="AO54" s="85">
        <f t="shared" si="31"/>
        <v>1.0200000000000018E-3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4" s="197" customFormat="1" ht="13.5" thickBot="1">
      <c r="A55" s="653"/>
      <c r="B55" s="713">
        <f t="shared" si="32"/>
        <v>0</v>
      </c>
      <c r="C55" s="714"/>
      <c r="D55" s="714" t="str">
        <f t="shared" si="27"/>
        <v>FTY</v>
      </c>
      <c r="E55" s="714"/>
      <c r="F55" s="715" t="str">
        <f t="shared" si="28"/>
        <v>ALL BOXES</v>
      </c>
      <c r="G55" s="715"/>
      <c r="H55" s="715">
        <f t="shared" si="29"/>
        <v>0</v>
      </c>
      <c r="I55" s="715"/>
      <c r="J55" s="257">
        <f>AN55</f>
        <v>0</v>
      </c>
      <c r="K55" s="286" t="str">
        <f t="shared" si="33"/>
        <v>/ PC</v>
      </c>
      <c r="L55" s="287"/>
      <c r="M55" s="287"/>
      <c r="N55" s="287"/>
      <c r="O55" s="287"/>
      <c r="P55" s="287"/>
      <c r="Q55" s="260"/>
      <c r="R55" s="261">
        <v>1.1000000000000001</v>
      </c>
      <c r="S55" s="262">
        <f t="shared" si="34"/>
        <v>0</v>
      </c>
      <c r="U55" s="653"/>
      <c r="V55" s="497"/>
      <c r="W55" s="498"/>
      <c r="X55" s="602" t="s">
        <v>100</v>
      </c>
      <c r="Y55" s="603"/>
      <c r="Z55" s="500" t="s">
        <v>105</v>
      </c>
      <c r="AA55" s="501"/>
      <c r="AB55" s="501"/>
      <c r="AC55" s="502"/>
      <c r="AD55" s="503">
        <v>0</v>
      </c>
      <c r="AE55" s="294" t="s">
        <v>68</v>
      </c>
      <c r="AF55" s="416"/>
      <c r="AG55" s="287"/>
      <c r="AH55" s="287"/>
      <c r="AI55" s="287"/>
      <c r="AJ55" s="287"/>
      <c r="AK55" s="287"/>
      <c r="AL55" s="446">
        <v>1</v>
      </c>
      <c r="AM55" s="272">
        <v>0.02</v>
      </c>
      <c r="AN55" s="262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4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1.6830000000000005E-2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217"/>
      <c r="AM56" s="149" t="s">
        <v>57</v>
      </c>
      <c r="AN56" s="274">
        <f>SUM(AN48:AN55)</f>
        <v>1.5300000000000001E-2</v>
      </c>
      <c r="AO56" s="154">
        <f t="shared" si="31"/>
        <v>1.5300000000000036E-3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4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26"/>
      <c r="AM57" s="149"/>
      <c r="AN57" s="158">
        <f>AN56/AN66</f>
        <v>4.0921937417862471E-3</v>
      </c>
      <c r="AO57" s="159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4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440"/>
      <c r="M58" s="441"/>
      <c r="N58" s="441"/>
      <c r="O58" s="441"/>
      <c r="P58" s="441"/>
      <c r="Q58" s="441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441"/>
      <c r="AG58" s="440"/>
      <c r="AH58" s="441"/>
      <c r="AI58" s="441"/>
      <c r="AJ58" s="441"/>
      <c r="AK58" s="441"/>
      <c r="AL58" s="441"/>
      <c r="AM58" s="300" t="s">
        <v>63</v>
      </c>
      <c r="AN58" s="162" t="s">
        <v>37</v>
      </c>
      <c r="AO58" s="163"/>
    </row>
    <row r="59" spans="1:54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>
        <f>AN59</f>
        <v>1.91</v>
      </c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1.1000000000000001</v>
      </c>
      <c r="S59" s="75">
        <f>J59*R59</f>
        <v>2.101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1.91</v>
      </c>
      <c r="AE59" s="302" t="s">
        <v>108</v>
      </c>
      <c r="AF59" s="417"/>
      <c r="AG59" s="306"/>
      <c r="AH59" s="307"/>
      <c r="AI59" s="308"/>
      <c r="AJ59" s="309"/>
      <c r="AK59" s="309"/>
      <c r="AL59" s="166"/>
      <c r="AM59" s="304">
        <v>1</v>
      </c>
      <c r="AN59" s="84">
        <f>AD59*AM59</f>
        <v>1.91</v>
      </c>
      <c r="AO59" s="85">
        <f>S59-AN59</f>
        <v>0.19100000000000006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4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0.32</v>
      </c>
      <c r="K60" s="199" t="s">
        <v>108</v>
      </c>
      <c r="L60" s="311"/>
      <c r="M60" s="312">
        <f>J60/S66</f>
        <v>7.2674234014209388E-2</v>
      </c>
      <c r="N60" s="199"/>
      <c r="O60" s="199"/>
      <c r="P60" s="199"/>
      <c r="Q60" s="199"/>
      <c r="R60" s="313">
        <v>1</v>
      </c>
      <c r="S60" s="128">
        <f>J60*R60</f>
        <v>0.32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VLOOKUP($AB$4,AQ3:AR7,2,FALSE)</f>
        <v>0</v>
      </c>
      <c r="AE60" s="199" t="s">
        <v>108</v>
      </c>
      <c r="AF60" s="199"/>
      <c r="AG60" s="315"/>
      <c r="AH60" s="316"/>
      <c r="AI60" s="199"/>
      <c r="AJ60" s="199"/>
      <c r="AK60" s="199"/>
      <c r="AL60" s="199"/>
      <c r="AM60" s="313">
        <v>1</v>
      </c>
      <c r="AN60" s="205">
        <f>AD60*AM60</f>
        <v>0</v>
      </c>
      <c r="AO60" s="85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4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v>2.5000000000000001E-2</v>
      </c>
      <c r="AE61" s="199" t="s">
        <v>108</v>
      </c>
      <c r="AF61" s="199"/>
      <c r="AG61" s="319"/>
      <c r="AH61" s="199"/>
      <c r="AI61" s="199"/>
      <c r="AJ61" s="199"/>
      <c r="AK61" s="199"/>
      <c r="AL61" s="199"/>
      <c r="AM61" s="313">
        <v>1</v>
      </c>
      <c r="AN61" s="320">
        <f>AN67*AD61</f>
        <v>0.1100802796</v>
      </c>
      <c r="AO61" s="85">
        <f>S60-AN61-AN60</f>
        <v>0.20991972040000001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4" s="15" customFormat="1" ht="12.75">
      <c r="A62" s="701"/>
      <c r="B62" s="735"/>
      <c r="C62" s="736"/>
      <c r="D62" s="680"/>
      <c r="E62" s="737" t="s">
        <v>172</v>
      </c>
      <c r="F62" s="737"/>
      <c r="G62" s="737"/>
      <c r="H62" s="737"/>
      <c r="I62" s="737"/>
      <c r="J62" s="310">
        <v>0.05</v>
      </c>
      <c r="K62" s="199"/>
      <c r="L62" s="321"/>
      <c r="M62" s="175"/>
      <c r="N62" s="175"/>
      <c r="O62" s="175"/>
      <c r="P62" s="175"/>
      <c r="Q62" s="175"/>
      <c r="R62" s="322">
        <v>1</v>
      </c>
      <c r="S62" s="128">
        <f>J62*R62</f>
        <v>0.05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AJ16+0.01+0.02</f>
        <v>7.2367369692464933E-2</v>
      </c>
      <c r="AE62" s="199" t="s">
        <v>108</v>
      </c>
      <c r="AF62" s="175"/>
      <c r="AG62" s="321"/>
      <c r="AH62" s="175"/>
      <c r="AI62" s="175"/>
      <c r="AJ62" s="175"/>
      <c r="AK62" s="175"/>
      <c r="AL62" s="175"/>
      <c r="AM62" s="322">
        <v>0</v>
      </c>
      <c r="AN62" s="320">
        <f>AD62*AM62</f>
        <v>0</v>
      </c>
      <c r="AO62" s="85">
        <f>S61-AN62</f>
        <v>0.05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4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419"/>
      <c r="AE63" s="325"/>
      <c r="AF63" s="325"/>
      <c r="AG63" s="326"/>
      <c r="AH63" s="325"/>
      <c r="AI63" s="325"/>
      <c r="AJ63" s="325"/>
      <c r="AK63" s="325"/>
      <c r="AL63" s="325"/>
      <c r="AM63" s="261"/>
      <c r="AN63" s="148">
        <f>AN67*AD63</f>
        <v>0</v>
      </c>
      <c r="AO63" s="85">
        <f>S63-AN63</f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4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2.5209999999999995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3"/>
      <c r="AM64" s="149" t="s">
        <v>57</v>
      </c>
      <c r="AN64" s="328">
        <f>SUM(AN59:AN63)</f>
        <v>2.0200802796000001</v>
      </c>
      <c r="AO64" s="154">
        <f>S64-AN64</f>
        <v>0.50091972039999932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13"/>
      <c r="AM65" s="329"/>
      <c r="AN65" s="158">
        <f>AN64/AN66</f>
        <v>0.54029803124738118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4.4032111839999999</v>
      </c>
      <c r="AE66" s="13"/>
      <c r="AF66" s="13"/>
      <c r="AG66" s="13"/>
      <c r="AH66" s="13"/>
      <c r="AI66" s="333" t="s">
        <v>117</v>
      </c>
      <c r="AJ66" s="334">
        <f>AN67-AN66</f>
        <v>0.66438527168590333</v>
      </c>
      <c r="AK66" s="335">
        <f>AJ66/AN67</f>
        <v>0.15088653346904821</v>
      </c>
      <c r="AL66" s="13"/>
      <c r="AM66" s="331" t="s">
        <v>118</v>
      </c>
      <c r="AN66" s="332">
        <f>SUM(AN16,AN34,AN45,AN56,AN64)</f>
        <v>3.7388259123140966</v>
      </c>
      <c r="AO66" s="332" t="s">
        <v>466</v>
      </c>
      <c r="AQ66" s="332" t="s">
        <v>467</v>
      </c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3.5" thickBot="1">
      <c r="R67" s="337"/>
      <c r="S67" s="338"/>
      <c r="AM67" s="331" t="s">
        <v>116</v>
      </c>
      <c r="AN67" s="332">
        <f>S66</f>
        <v>4.4032111839999999</v>
      </c>
      <c r="AO67" s="332">
        <v>3.9</v>
      </c>
      <c r="AQ67" s="332">
        <f>AN67-AO67</f>
        <v>0.50321118399999998</v>
      </c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K68" s="13"/>
      <c r="AM68" s="333" t="s">
        <v>120</v>
      </c>
      <c r="AN68" s="341">
        <v>0.249</v>
      </c>
      <c r="AO68" s="336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M69" s="333" t="s">
        <v>121</v>
      </c>
      <c r="AN69" s="332">
        <f>AN70*0.1</f>
        <v>0</v>
      </c>
      <c r="AO69" s="34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M70" s="331" t="s">
        <v>122</v>
      </c>
      <c r="AN70" s="332"/>
      <c r="AO70" s="336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M71" s="333" t="s">
        <v>123</v>
      </c>
      <c r="AN71" s="341" t="e">
        <f>(AN70-(AN67+(AN67*AN68)+0.1+AN69))/AN70</f>
        <v>#DIV/0!</v>
      </c>
      <c r="AO71" s="18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2.75" customHeight="1"/>
    <row r="73" spans="1:54" s="15" customFormat="1" ht="12.75"/>
    <row r="74" spans="1:54" s="15" customFormat="1" ht="12.75"/>
    <row r="75" spans="1:54" s="15" customFormat="1" ht="12.75"/>
    <row r="76" spans="1:54" s="15" customFormat="1" ht="12.75"/>
    <row r="77" spans="1:54" s="15" customFormat="1" ht="12.75"/>
    <row r="78" spans="1:54" s="15" customFormat="1" ht="12.75"/>
    <row r="79" spans="1:54" s="15" customFormat="1" ht="12.75"/>
    <row r="80" spans="1:54" s="15" customFormat="1" ht="12.75"/>
    <row r="81" spans="11:41" s="15" customFormat="1" ht="12.75"/>
    <row r="82" spans="11:41" s="15" customFormat="1" ht="12.75"/>
    <row r="83" spans="11:41" s="15" customFormat="1" ht="12.75"/>
    <row r="84" spans="11:41" s="15" customFormat="1" ht="12.75"/>
    <row r="85" spans="11:41" s="15" customFormat="1" ht="12.75"/>
    <row r="86" spans="11:41" s="15" customFormat="1" ht="12.75"/>
    <row r="87" spans="11:41" s="15" customFormat="1" ht="12.75"/>
    <row r="88" spans="11:41" s="15" customFormat="1" ht="12.75"/>
    <row r="89" spans="11:41" s="15" customFormat="1" ht="12.75"/>
    <row r="90" spans="11:41" s="15" customFormat="1" ht="12.75">
      <c r="AO90" s="383"/>
    </row>
    <row r="91" spans="11:41" s="15" customFormat="1" ht="12.75">
      <c r="AO91" s="383"/>
    </row>
    <row r="92" spans="11:41" s="15" customFormat="1" ht="12.75">
      <c r="AO92" s="383"/>
    </row>
    <row r="93" spans="11:41" s="15" customFormat="1" ht="12.75">
      <c r="AO93" s="383"/>
    </row>
    <row r="94" spans="11:41" s="15" customFormat="1" ht="12.75">
      <c r="AO94" s="383"/>
    </row>
    <row r="95" spans="11:41" s="15" customFormat="1" ht="12.75">
      <c r="AO95" s="383"/>
    </row>
    <row r="96" spans="11:41" ht="12.75">
      <c r="K96" s="5"/>
      <c r="L96" s="5"/>
      <c r="M96" s="5"/>
      <c r="N96" s="5"/>
      <c r="O96" s="5"/>
      <c r="P96" s="5"/>
      <c r="Q96" s="5"/>
      <c r="R96" s="5"/>
      <c r="S96" s="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383"/>
    </row>
    <row r="97" spans="11:41" ht="12.75">
      <c r="K97" s="5"/>
      <c r="L97" s="5"/>
      <c r="M97" s="5"/>
      <c r="N97" s="5"/>
      <c r="O97" s="5"/>
      <c r="P97" s="5"/>
      <c r="Q97" s="5"/>
      <c r="R97" s="5"/>
      <c r="S97" s="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383"/>
    </row>
    <row r="98" spans="11:41" ht="12.75">
      <c r="K98" s="5"/>
      <c r="L98" s="5"/>
      <c r="M98" s="5"/>
      <c r="N98" s="5"/>
      <c r="O98" s="5"/>
      <c r="P98" s="5"/>
      <c r="Q98" s="5"/>
      <c r="R98" s="5"/>
      <c r="S98" s="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383"/>
    </row>
    <row r="99" spans="11:41" ht="12.75">
      <c r="K99" s="5"/>
      <c r="L99" s="5"/>
      <c r="M99" s="5"/>
      <c r="N99" s="5"/>
      <c r="O99" s="5"/>
      <c r="P99" s="5"/>
      <c r="Q99" s="5"/>
      <c r="R99" s="5"/>
      <c r="S99" s="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383"/>
    </row>
    <row r="100" spans="11:41" ht="12.75">
      <c r="K100" s="5"/>
      <c r="L100" s="5"/>
      <c r="M100" s="5"/>
      <c r="N100" s="5"/>
      <c r="O100" s="5"/>
      <c r="P100" s="5"/>
      <c r="Q100" s="5"/>
      <c r="R100" s="5"/>
      <c r="S100" s="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383"/>
    </row>
    <row r="101" spans="11:41" ht="12.75">
      <c r="K101" s="5"/>
      <c r="L101" s="5"/>
      <c r="M101" s="5"/>
      <c r="N101" s="5"/>
      <c r="O101" s="5"/>
      <c r="P101" s="5"/>
      <c r="Q101" s="5"/>
      <c r="R101" s="5"/>
      <c r="S101" s="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>
      <c r="K103" s="5"/>
      <c r="L103" s="5"/>
      <c r="M103" s="5"/>
      <c r="N103" s="5"/>
      <c r="O103" s="5"/>
      <c r="P103" s="5"/>
      <c r="Q103" s="5"/>
      <c r="R103" s="5"/>
      <c r="S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383"/>
    </row>
    <row r="104" spans="11:41">
      <c r="K104" s="5"/>
      <c r="L104" s="5"/>
      <c r="M104" s="5"/>
      <c r="N104" s="5"/>
      <c r="O104" s="5"/>
      <c r="P104" s="5"/>
      <c r="Q104" s="5"/>
      <c r="R104" s="5"/>
      <c r="S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383"/>
    </row>
    <row r="105" spans="11:41">
      <c r="K105" s="5"/>
      <c r="L105" s="5"/>
      <c r="M105" s="5"/>
      <c r="N105" s="5"/>
      <c r="O105" s="5"/>
      <c r="P105" s="5"/>
      <c r="Q105" s="5"/>
      <c r="R105" s="5"/>
      <c r="S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383"/>
    </row>
    <row r="106" spans="11:41">
      <c r="K106" s="5"/>
      <c r="L106" s="5"/>
      <c r="M106" s="5"/>
      <c r="N106" s="5"/>
      <c r="O106" s="5"/>
      <c r="P106" s="5"/>
      <c r="Q106" s="5"/>
      <c r="R106" s="5"/>
      <c r="S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383"/>
    </row>
    <row r="107" spans="11:41">
      <c r="K107" s="5"/>
      <c r="L107" s="5"/>
      <c r="M107" s="5"/>
      <c r="N107" s="5"/>
      <c r="O107" s="5"/>
      <c r="P107" s="5"/>
      <c r="Q107" s="5"/>
      <c r="R107" s="5"/>
      <c r="S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383"/>
    </row>
    <row r="108" spans="11:41">
      <c r="K108" s="5"/>
      <c r="L108" s="5"/>
      <c r="M108" s="5"/>
      <c r="N108" s="5"/>
      <c r="O108" s="5"/>
      <c r="P108" s="5"/>
      <c r="Q108" s="5"/>
      <c r="R108" s="5"/>
      <c r="S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</sheetData>
  <mergeCells count="249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9:C29"/>
    <mergeCell ref="D29:E29"/>
    <mergeCell ref="F29:I29"/>
    <mergeCell ref="B30:C30"/>
    <mergeCell ref="D30:E30"/>
    <mergeCell ref="F30:I30"/>
    <mergeCell ref="B27:C27"/>
    <mergeCell ref="D27:E27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7:I27"/>
    <mergeCell ref="B28:C28"/>
    <mergeCell ref="D28:E28"/>
    <mergeCell ref="F28:I28"/>
    <mergeCell ref="B33:C33"/>
    <mergeCell ref="D33:E33"/>
    <mergeCell ref="F33:I33"/>
    <mergeCell ref="V33:W33"/>
    <mergeCell ref="X33:Y33"/>
    <mergeCell ref="Z33:AC33"/>
    <mergeCell ref="V30:W30"/>
    <mergeCell ref="B31:C31"/>
    <mergeCell ref="D31:E31"/>
    <mergeCell ref="F31:I31"/>
    <mergeCell ref="V31:W31"/>
    <mergeCell ref="B32:C32"/>
    <mergeCell ref="D32:E32"/>
    <mergeCell ref="F32:I32"/>
    <mergeCell ref="V32:W32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X40:Y40"/>
    <mergeCell ref="B41:C41"/>
    <mergeCell ref="D41:E41"/>
    <mergeCell ref="F41:I41"/>
    <mergeCell ref="V41:W41"/>
    <mergeCell ref="X41:Y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J47:K47"/>
    <mergeCell ref="U47:U55"/>
    <mergeCell ref="V47:W47"/>
    <mergeCell ref="X47:Y47"/>
    <mergeCell ref="Z47:AC47"/>
    <mergeCell ref="AD47:AE47"/>
    <mergeCell ref="V48:W48"/>
    <mergeCell ref="X48:Y48"/>
    <mergeCell ref="B44:C44"/>
    <mergeCell ref="D44:E44"/>
    <mergeCell ref="F44:I44"/>
    <mergeCell ref="B47:C47"/>
    <mergeCell ref="D47:E47"/>
    <mergeCell ref="F47:I47"/>
    <mergeCell ref="B48:C48"/>
    <mergeCell ref="D48:E48"/>
    <mergeCell ref="F48:I48"/>
    <mergeCell ref="B49:C49"/>
    <mergeCell ref="D49:E49"/>
    <mergeCell ref="F49:I49"/>
    <mergeCell ref="V49:W49"/>
    <mergeCell ref="X49:Y49"/>
    <mergeCell ref="B50:C50"/>
    <mergeCell ref="D50:E50"/>
    <mergeCell ref="F50:I50"/>
    <mergeCell ref="V50:W50"/>
    <mergeCell ref="X50:Y50"/>
    <mergeCell ref="B51:C51"/>
    <mergeCell ref="D51:E51"/>
    <mergeCell ref="F51:I51"/>
    <mergeCell ref="V51:W51"/>
    <mergeCell ref="X51:Y51"/>
    <mergeCell ref="B52:C52"/>
    <mergeCell ref="D52:E52"/>
    <mergeCell ref="F52:I52"/>
    <mergeCell ref="V52:W52"/>
    <mergeCell ref="X52:Y52"/>
    <mergeCell ref="A58:A63"/>
    <mergeCell ref="B58:D58"/>
    <mergeCell ref="E58:I58"/>
    <mergeCell ref="J58:K58"/>
    <mergeCell ref="U58:U63"/>
    <mergeCell ref="V58:X58"/>
    <mergeCell ref="B53:C53"/>
    <mergeCell ref="D53:E53"/>
    <mergeCell ref="F53:I53"/>
    <mergeCell ref="V53:W53"/>
    <mergeCell ref="X53:Y53"/>
    <mergeCell ref="B54:C54"/>
    <mergeCell ref="D54:E54"/>
    <mergeCell ref="F54:I54"/>
    <mergeCell ref="V54:W54"/>
    <mergeCell ref="X54:Y54"/>
    <mergeCell ref="A47:A55"/>
    <mergeCell ref="Y58:AC58"/>
    <mergeCell ref="B62:D62"/>
    <mergeCell ref="E62:I62"/>
    <mergeCell ref="V62:X62"/>
    <mergeCell ref="Y62:AC62"/>
    <mergeCell ref="B63:D63"/>
    <mergeCell ref="E63:I63"/>
    <mergeCell ref="AD58:AE58"/>
    <mergeCell ref="B59:D59"/>
    <mergeCell ref="E59:I59"/>
    <mergeCell ref="V59:X59"/>
    <mergeCell ref="Y59:AC59"/>
    <mergeCell ref="B55:C55"/>
    <mergeCell ref="D55:E55"/>
    <mergeCell ref="F55:I55"/>
    <mergeCell ref="X55:Y55"/>
    <mergeCell ref="V63:X63"/>
    <mergeCell ref="Y63:AC63"/>
    <mergeCell ref="B60:D60"/>
    <mergeCell ref="E60:I60"/>
    <mergeCell ref="V60:X60"/>
    <mergeCell ref="Y60:AC60"/>
    <mergeCell ref="B61:D61"/>
    <mergeCell ref="E61:I61"/>
    <mergeCell ref="V61:X61"/>
    <mergeCell ref="Y61:AC61"/>
  </mergeCells>
  <phoneticPr fontId="3" type="noConversion"/>
  <dataValidations count="2">
    <dataValidation type="list" allowBlank="1" showInputMessage="1" showErrorMessage="1" sqref="J11:J15 AD11:AD15" xr:uid="{AB9B1A63-6A35-4CFC-8EBB-42E5409FBA36}">
      <formula1>$AQ$11:$AQ$21</formula1>
    </dataValidation>
    <dataValidation type="list" allowBlank="1" showInputMessage="1" showErrorMessage="1" sqref="AB4:AD4 H4:J4" xr:uid="{C59909CB-63B4-43A4-8971-8B4796ED2C64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F722-9F73-45F1-8735-9EC07D4EB47E}">
  <sheetPr codeName="Sheet4">
    <tabColor theme="9" tint="0.59999389629810485"/>
  </sheetPr>
  <dimension ref="A1:BC110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803877-71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463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ESGM22742KM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173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0.23940000000000003</v>
      </c>
      <c r="Q11" s="73">
        <v>1.1000000000000001</v>
      </c>
      <c r="R11" s="74">
        <f>P11*Q11</f>
        <v>0.26334000000000007</v>
      </c>
      <c r="S11" s="75">
        <f>K11*R11</f>
        <v>1.1218284000000003</v>
      </c>
      <c r="U11" s="659"/>
      <c r="V11" s="64" t="s">
        <v>175</v>
      </c>
      <c r="W11" s="443" t="s">
        <v>182</v>
      </c>
      <c r="X11" s="66" t="s">
        <v>169</v>
      </c>
      <c r="Y11" s="67" t="s">
        <v>138</v>
      </c>
      <c r="Z11" s="662" t="s">
        <v>177</v>
      </c>
      <c r="AA11" s="663"/>
      <c r="AB11" s="663"/>
      <c r="AC11" s="664"/>
      <c r="AD11" s="76" t="s">
        <v>183</v>
      </c>
      <c r="AE11" s="77">
        <v>4.26</v>
      </c>
      <c r="AF11" s="77">
        <f t="shared" ref="AF11" si="4">AE11+AJ11</f>
        <v>4.2748773576140477</v>
      </c>
      <c r="AG11" s="78">
        <v>61</v>
      </c>
      <c r="AH11" s="79">
        <v>175</v>
      </c>
      <c r="AI11" s="80">
        <f>((AG11*AH11)/43.052)/1000</f>
        <v>0.24795596023413546</v>
      </c>
      <c r="AJ11" s="81">
        <f>VLOOKUP(AD11,$AS$11:$AT$21,2,FALSE)*AI11</f>
        <v>1.4877357614048127E-2</v>
      </c>
      <c r="AK11" s="80">
        <v>0.22800000000000001</v>
      </c>
      <c r="AL11" s="82">
        <v>1.05</v>
      </c>
      <c r="AM11" s="83">
        <f>AK11*AL11</f>
        <v>0.23940000000000003</v>
      </c>
      <c r="AN11" s="84">
        <f>AF11*AM11</f>
        <v>1.023405639412803</v>
      </c>
      <c r="AO11" s="85">
        <f t="shared" ref="AO11:AO16" si="5">S11-AN11</f>
        <v>9.8422760587197233E-2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8.2159999999999997E-2</v>
      </c>
      <c r="Q12" s="73">
        <v>1.1000000000000001</v>
      </c>
      <c r="R12" s="74">
        <f>P12*Q12</f>
        <v>9.0375999999999998E-2</v>
      </c>
      <c r="S12" s="97">
        <f>K12*R12</f>
        <v>6.7781999999999995E-2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613" t="s">
        <v>176</v>
      </c>
      <c r="AA12" s="613"/>
      <c r="AB12" s="613"/>
      <c r="AC12" s="614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80">
        <f t="shared" ref="AI12:AI15" si="8">((AG12*AH12)/43.052)/1000</f>
        <v>0.13239803028895289</v>
      </c>
      <c r="AJ12" s="81">
        <f>VLOOKUP(AD12,$AS$11:$AT$21,2,FALSE)*AI12</f>
        <v>1.5887763634674347E-2</v>
      </c>
      <c r="AK12" s="104">
        <v>7.9000000000000001E-2</v>
      </c>
      <c r="AL12" s="106">
        <v>1.04</v>
      </c>
      <c r="AM12" s="107">
        <f>AK12*AL12</f>
        <v>8.2159999999999997E-2</v>
      </c>
      <c r="AN12" s="108">
        <f>AF12*AM12</f>
        <v>6.2925338660224844E-2</v>
      </c>
      <c r="AO12" s="85">
        <f t="shared" si="5"/>
        <v>4.8566613397751507E-3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INDIA-IND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0"/>
      <c r="W13" s="442"/>
      <c r="X13" s="122"/>
      <c r="Y13" s="123"/>
      <c r="Z13" s="617"/>
      <c r="AA13" s="618"/>
      <c r="AB13" s="618"/>
      <c r="AC13" s="619"/>
      <c r="AD13" s="124" t="s">
        <v>154</v>
      </c>
      <c r="AE13" s="125"/>
      <c r="AF13" s="102">
        <f t="shared" si="7"/>
        <v>0</v>
      </c>
      <c r="AG13" s="126"/>
      <c r="AH13" s="126"/>
      <c r="AI13" s="80">
        <f t="shared" si="8"/>
        <v>0</v>
      </c>
      <c r="AJ13" s="81">
        <f>VLOOKUP(AD13,$AS$11:$AT$21,2,FALSE)*AI13</f>
        <v>0</v>
      </c>
      <c r="AK13" s="80"/>
      <c r="AL13" s="82">
        <v>1.06</v>
      </c>
      <c r="AM13" s="83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1.1896104000000003</v>
      </c>
      <c r="AA16" s="149"/>
      <c r="AB16" s="149"/>
      <c r="AC16" s="149"/>
      <c r="AD16" s="149"/>
      <c r="AE16" s="149"/>
      <c r="AF16" s="149">
        <f t="shared" si="7"/>
        <v>3.0765121248722473E-2</v>
      </c>
      <c r="AG16" s="149"/>
      <c r="AH16" s="149"/>
      <c r="AI16" s="149"/>
      <c r="AJ16" s="152">
        <f>AJ11+AJ12+AJ13+AJ14+AJ15</f>
        <v>3.0765121248722473E-2</v>
      </c>
      <c r="AK16" s="149"/>
      <c r="AL16" s="149"/>
      <c r="AM16" s="149" t="s">
        <v>57</v>
      </c>
      <c r="AN16" s="153">
        <f>SUM(AN11:AN15)</f>
        <v>1.0863309780730279</v>
      </c>
      <c r="AO16" s="154">
        <f t="shared" si="5"/>
        <v>0.10327942192697237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AN16/AN66</f>
        <v>0.26368648181714222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3" si="9">X19</f>
        <v>선오</v>
      </c>
      <c r="E19" s="621"/>
      <c r="F19" s="599" t="str">
        <f t="shared" ref="F19:F33" si="10">Z19</f>
        <v xml:space="preserve">THREAD </v>
      </c>
      <c r="G19" s="600"/>
      <c r="H19" s="600">
        <f t="shared" ref="H19:H33" si="11">AB19</f>
        <v>0</v>
      </c>
      <c r="I19" s="601"/>
      <c r="J19" s="164">
        <f>AN19</f>
        <v>0.1031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0.11341000000000001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0.1031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3" si="12">AD19*AL19*(1+AM19)</f>
        <v>0.1031</v>
      </c>
      <c r="AO19" s="85">
        <f t="shared" ref="AO19:AO34" si="13">S19-AN19</f>
        <v>1.0310000000000014E-2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3" si="14">V20</f>
        <v>CU029</v>
      </c>
      <c r="C20" s="624"/>
      <c r="D20" s="625" t="str">
        <f t="shared" si="9"/>
        <v>Yibei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0.36049999999999999</v>
      </c>
      <c r="K20" s="174" t="str">
        <f t="shared" ref="K20:K33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6">J20*R20</f>
        <v>0.39655000000000001</v>
      </c>
      <c r="U20" s="659"/>
      <c r="V20" s="623" t="s">
        <v>186</v>
      </c>
      <c r="W20" s="624"/>
      <c r="X20" s="625" t="s">
        <v>187</v>
      </c>
      <c r="Y20" s="624"/>
      <c r="Z20" s="626" t="s">
        <v>72</v>
      </c>
      <c r="AA20" s="627"/>
      <c r="AB20" s="627"/>
      <c r="AC20" s="628"/>
      <c r="AD20" s="170">
        <v>0.35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0.36049999999999999</v>
      </c>
      <c r="AO20" s="85">
        <f t="shared" si="13"/>
        <v>3.6050000000000026E-2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2" si="17">AN21</f>
        <v>3.2235840000000002E-2</v>
      </c>
      <c r="K21" s="174" t="str">
        <f t="shared" si="15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3.5459424000000003E-2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1.17</v>
      </c>
      <c r="AM21" s="180">
        <v>0</v>
      </c>
      <c r="AN21" s="181">
        <f>AD21*AL21*(1+AM21)</f>
        <v>3.2235840000000002E-2</v>
      </c>
      <c r="AO21" s="85">
        <f t="shared" si="13"/>
        <v>3.2235840000000016E-3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3.9513600000000003E-2</v>
      </c>
      <c r="K22" s="174" t="str">
        <f t="shared" si="15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4.3464960000000004E-2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>
        <v>1.8</v>
      </c>
      <c r="AM22" s="180">
        <v>0</v>
      </c>
      <c r="AN22" s="181">
        <f t="shared" si="12"/>
        <v>3.9513600000000003E-2</v>
      </c>
      <c r="AO22" s="85">
        <f t="shared" si="13"/>
        <v>3.951360000000001E-3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 xml:space="preserve">Metal Ring 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228</v>
      </c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5"/>
      <c r="AL24" s="179">
        <v>1</v>
      </c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 xml:space="preserve">Metal Slider 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229</v>
      </c>
      <c r="AA25" s="627"/>
      <c r="AB25" s="627"/>
      <c r="AC25" s="628"/>
      <c r="AD25" s="170"/>
      <c r="AE25" s="174" t="s">
        <v>68</v>
      </c>
      <c r="AF25" s="175"/>
      <c r="AG25" s="175"/>
      <c r="AH25" s="175"/>
      <c r="AI25" s="175"/>
      <c r="AJ25" s="175"/>
      <c r="AK25" s="175"/>
      <c r="AL25" s="179">
        <v>1</v>
      </c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G-Hook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230</v>
      </c>
      <c r="AA26" s="627"/>
      <c r="AB26" s="627"/>
      <c r="AC26" s="628"/>
      <c r="AD26" s="170"/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97" customFormat="1" ht="12.75">
      <c r="A27" s="652"/>
      <c r="B27" s="672">
        <f t="shared" si="14"/>
        <v>0</v>
      </c>
      <c r="C27" s="673"/>
      <c r="D27" s="674" t="str">
        <f t="shared" si="9"/>
        <v>선오</v>
      </c>
      <c r="E27" s="673"/>
      <c r="F27" s="675" t="str">
        <f t="shared" si="10"/>
        <v>Bra Elastic Picot Edge 3/4"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439"/>
      <c r="W27" s="424"/>
      <c r="X27" s="475" t="s">
        <v>185</v>
      </c>
      <c r="Y27" s="424"/>
      <c r="Z27" s="426" t="s">
        <v>161</v>
      </c>
      <c r="AA27" s="427"/>
      <c r="AB27" s="427"/>
      <c r="AC27" s="428"/>
      <c r="AD27" s="170">
        <f>195/1100</f>
        <v>0.17727272727272728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97" customFormat="1" ht="12.75">
      <c r="A28" s="652"/>
      <c r="B28" s="697">
        <f t="shared" si="14"/>
        <v>0</v>
      </c>
      <c r="C28" s="673"/>
      <c r="D28" s="674" t="str">
        <f t="shared" si="9"/>
        <v>선오</v>
      </c>
      <c r="E28" s="673"/>
      <c r="F28" s="698" t="str">
        <f t="shared" si="10"/>
        <v>Bra Elastic Picot Edge 1"</v>
      </c>
      <c r="G28" s="699"/>
      <c r="H28" s="699">
        <f t="shared" si="11"/>
        <v>0</v>
      </c>
      <c r="I28" s="700"/>
      <c r="J28" s="164">
        <f t="shared" si="17"/>
        <v>5.8000000000000003E-2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6.3800000000000009E-2</v>
      </c>
      <c r="U28" s="659"/>
      <c r="V28" s="439"/>
      <c r="W28" s="424"/>
      <c r="X28" s="475" t="s">
        <v>185</v>
      </c>
      <c r="Y28" s="424"/>
      <c r="Z28" s="426" t="s">
        <v>231</v>
      </c>
      <c r="AA28" s="194"/>
      <c r="AB28" s="194"/>
      <c r="AC28" s="195"/>
      <c r="AD28" s="170">
        <f>290/1100</f>
        <v>0.26363636363636361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0.2</v>
      </c>
      <c r="AM28" s="180">
        <v>0.1</v>
      </c>
      <c r="AN28" s="181">
        <f t="shared" si="12"/>
        <v>5.8000000000000003E-2</v>
      </c>
      <c r="AO28" s="85">
        <f t="shared" si="13"/>
        <v>5.8000000000000065E-3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97" customFormat="1" ht="12.75">
      <c r="A29" s="652"/>
      <c r="B29" s="678">
        <f t="shared" si="14"/>
        <v>0</v>
      </c>
      <c r="C29" s="679"/>
      <c r="D29" s="680" t="str">
        <f t="shared" si="9"/>
        <v>선오</v>
      </c>
      <c r="E29" s="679"/>
      <c r="F29" s="681" t="str">
        <f t="shared" si="10"/>
        <v>mobilon tape 1/4" x 0.15mm side shirring</v>
      </c>
      <c r="G29" s="682"/>
      <c r="H29" s="682">
        <f t="shared" si="11"/>
        <v>0</v>
      </c>
      <c r="I29" s="683"/>
      <c r="J29" s="164">
        <f t="shared" si="17"/>
        <v>6.3800000000000011E-3</v>
      </c>
      <c r="K29" s="174" t="str">
        <f t="shared" si="15"/>
        <v>/ PC</v>
      </c>
      <c r="L29" s="175"/>
      <c r="M29" s="175" t="s">
        <v>83</v>
      </c>
      <c r="N29" s="175"/>
      <c r="O29" s="175"/>
      <c r="P29" s="175"/>
      <c r="Q29" s="176"/>
      <c r="R29" s="177">
        <v>1.1000000000000001</v>
      </c>
      <c r="S29" s="178">
        <f t="shared" si="16"/>
        <v>7.0180000000000017E-3</v>
      </c>
      <c r="U29" s="659"/>
      <c r="V29" s="439"/>
      <c r="W29" s="424"/>
      <c r="X29" s="475" t="s">
        <v>185</v>
      </c>
      <c r="Y29" s="424"/>
      <c r="Z29" s="193" t="s">
        <v>170</v>
      </c>
      <c r="AA29" s="194"/>
      <c r="AB29" s="194"/>
      <c r="AC29" s="195"/>
      <c r="AD29" s="170">
        <v>2.9000000000000001E-2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0.2</v>
      </c>
      <c r="AM29" s="180">
        <v>0.1</v>
      </c>
      <c r="AN29" s="181">
        <f t="shared" si="12"/>
        <v>6.3800000000000011E-3</v>
      </c>
      <c r="AO29" s="85">
        <f t="shared" si="13"/>
        <v>6.3800000000000055E-4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97" customFormat="1" ht="12.75">
      <c r="A30" s="652"/>
      <c r="B30" s="678" t="str">
        <f t="shared" si="14"/>
        <v>POLY TAPE</v>
      </c>
      <c r="C30" s="679"/>
      <c r="D30" s="674" t="str">
        <f t="shared" si="9"/>
        <v>선오</v>
      </c>
      <c r="E30" s="673"/>
      <c r="F30" s="698" t="str">
        <f t="shared" si="10"/>
        <v>1/4" twill tape at CF V</v>
      </c>
      <c r="G30" s="699"/>
      <c r="H30" s="699">
        <f t="shared" si="11"/>
        <v>0</v>
      </c>
      <c r="I30" s="700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78">
        <f t="shared" si="16"/>
        <v>0</v>
      </c>
      <c r="U30" s="659"/>
      <c r="V30" s="623" t="s">
        <v>171</v>
      </c>
      <c r="W30" s="624"/>
      <c r="X30" s="475" t="s">
        <v>185</v>
      </c>
      <c r="Y30" s="424"/>
      <c r="Z30" s="426" t="s">
        <v>162</v>
      </c>
      <c r="AA30" s="427"/>
      <c r="AB30" s="427"/>
      <c r="AC30" s="428"/>
      <c r="AD30" s="170">
        <v>1.6E-2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97" customFormat="1" ht="12.75">
      <c r="A31" s="652"/>
      <c r="B31" s="678">
        <f t="shared" si="14"/>
        <v>0</v>
      </c>
      <c r="C31" s="679"/>
      <c r="D31" s="680" t="str">
        <f t="shared" si="9"/>
        <v>선오</v>
      </c>
      <c r="E31" s="679"/>
      <c r="F31" s="681" t="str">
        <f t="shared" si="10"/>
        <v>BONE&amp;CASING</v>
      </c>
      <c r="G31" s="682"/>
      <c r="H31" s="682">
        <f t="shared" si="11"/>
        <v>0</v>
      </c>
      <c r="I31" s="683"/>
      <c r="J31" s="164">
        <f t="shared" si="17"/>
        <v>0.21536363636363637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78">
        <f t="shared" si="16"/>
        <v>0.23690000000000003</v>
      </c>
      <c r="U31" s="659"/>
      <c r="V31" s="694"/>
      <c r="W31" s="671"/>
      <c r="X31" s="475" t="s">
        <v>185</v>
      </c>
      <c r="Y31" s="424"/>
      <c r="Z31" s="426" t="s">
        <v>224</v>
      </c>
      <c r="AA31" s="427"/>
      <c r="AB31" s="427"/>
      <c r="AC31" s="428"/>
      <c r="AD31" s="170">
        <f>230/1100</f>
        <v>0.20909090909090908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2"/>
        <v>0.21536363636363637</v>
      </c>
      <c r="AO31" s="85">
        <f t="shared" si="13"/>
        <v>2.1536363636363659E-2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8" t="str">
        <f t="shared" si="14"/>
        <v>BRA TAPE</v>
      </c>
      <c r="C32" s="679"/>
      <c r="D32" s="680" t="str">
        <f t="shared" si="9"/>
        <v>선오</v>
      </c>
      <c r="E32" s="679"/>
      <c r="F32" s="681" t="str">
        <f t="shared" si="10"/>
        <v>3/4" 19mm</v>
      </c>
      <c r="G32" s="682"/>
      <c r="H32" s="682">
        <f t="shared" si="11"/>
        <v>0</v>
      </c>
      <c r="I32" s="683"/>
      <c r="J32" s="164">
        <f t="shared" si="17"/>
        <v>2.06E-2</v>
      </c>
      <c r="K32" s="198" t="str">
        <f t="shared" si="15"/>
        <v>/ PC</v>
      </c>
      <c r="L32" s="199"/>
      <c r="M32" s="199"/>
      <c r="N32" s="199"/>
      <c r="O32" s="199"/>
      <c r="P32" s="199"/>
      <c r="Q32" s="200"/>
      <c r="R32" s="177">
        <v>1.1000000000000001</v>
      </c>
      <c r="S32" s="202">
        <f t="shared" si="16"/>
        <v>2.2660000000000003E-2</v>
      </c>
      <c r="U32" s="659"/>
      <c r="V32" s="696" t="s">
        <v>226</v>
      </c>
      <c r="W32" s="679"/>
      <c r="X32" s="475" t="s">
        <v>185</v>
      </c>
      <c r="Y32" s="424"/>
      <c r="Z32" s="426" t="s">
        <v>225</v>
      </c>
      <c r="AA32" s="427"/>
      <c r="AB32" s="427"/>
      <c r="AC32" s="428"/>
      <c r="AD32" s="170">
        <v>0.02</v>
      </c>
      <c r="AE32" s="174" t="s">
        <v>68</v>
      </c>
      <c r="AF32" s="175"/>
      <c r="AG32" s="175"/>
      <c r="AH32" s="175"/>
      <c r="AI32" s="175"/>
      <c r="AJ32" s="175"/>
      <c r="AK32" s="175"/>
      <c r="AL32" s="179">
        <v>1</v>
      </c>
      <c r="AM32" s="180">
        <v>0.03</v>
      </c>
      <c r="AN32" s="181">
        <f t="shared" si="12"/>
        <v>2.06E-2</v>
      </c>
      <c r="AO32" s="85">
        <f t="shared" si="13"/>
        <v>2.0600000000000028E-3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5" customFormat="1" ht="13.5" thickBot="1">
      <c r="A33" s="653"/>
      <c r="B33" s="684">
        <f t="shared" si="14"/>
        <v>0</v>
      </c>
      <c r="C33" s="685"/>
      <c r="D33" s="686">
        <f t="shared" si="9"/>
        <v>0</v>
      </c>
      <c r="E33" s="685"/>
      <c r="F33" s="687">
        <f t="shared" si="10"/>
        <v>0</v>
      </c>
      <c r="G33" s="688"/>
      <c r="H33" s="688">
        <f t="shared" si="11"/>
        <v>0</v>
      </c>
      <c r="I33" s="689"/>
      <c r="J33" s="206">
        <f>AN33</f>
        <v>0</v>
      </c>
      <c r="K33" s="207" t="str">
        <f t="shared" si="15"/>
        <v>/ PC</v>
      </c>
      <c r="L33" s="208"/>
      <c r="M33" s="208"/>
      <c r="N33" s="208"/>
      <c r="O33" s="208"/>
      <c r="P33" s="208"/>
      <c r="Q33" s="209"/>
      <c r="R33" s="210">
        <v>1.1000000000000001</v>
      </c>
      <c r="S33" s="211">
        <f t="shared" si="16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413"/>
      <c r="AG33" s="208"/>
      <c r="AH33" s="208"/>
      <c r="AI33" s="208"/>
      <c r="AJ33" s="208"/>
      <c r="AK33" s="208"/>
      <c r="AL33" s="213"/>
      <c r="AM33" s="214">
        <v>0.1</v>
      </c>
      <c r="AN33" s="215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0.91926238399999993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217"/>
      <c r="AM34" s="149" t="s">
        <v>57</v>
      </c>
      <c r="AN34" s="219">
        <f>SUM(AN19:AN33)</f>
        <v>0.83569307636363654</v>
      </c>
      <c r="AO34" s="154">
        <f t="shared" si="13"/>
        <v>8.3569307636363388E-2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0"/>
      <c r="AM35" s="221"/>
      <c r="AN35" s="158">
        <f>AN34/AN66</f>
        <v>0.20284882934679424</v>
      </c>
      <c r="AO35" s="159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441"/>
      <c r="M36" s="441"/>
      <c r="N36" s="441"/>
      <c r="O36" s="441"/>
      <c r="P36" s="441"/>
      <c r="Q36" s="444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441"/>
      <c r="AG36" s="441"/>
      <c r="AH36" s="441"/>
      <c r="AI36" s="441"/>
      <c r="AJ36" s="441"/>
      <c r="AK36" s="441"/>
      <c r="AL36" s="423" t="s">
        <v>63</v>
      </c>
      <c r="AM36" s="224" t="s">
        <v>85</v>
      </c>
      <c r="AN36" s="162" t="s">
        <v>37</v>
      </c>
      <c r="AO36" s="163"/>
    </row>
    <row r="37" spans="1:55" s="15" customFormat="1" ht="12.75">
      <c r="A37" s="701"/>
      <c r="B37" s="716" t="str">
        <f>V37</f>
        <v>MAU-BTM-CARELBL</v>
      </c>
      <c r="C37" s="717"/>
      <c r="D37" s="717" t="str">
        <f t="shared" ref="D37:D44" si="18">X37</f>
        <v>NEXGEN</v>
      </c>
      <c r="E37" s="717"/>
      <c r="F37" s="718" t="str">
        <f t="shared" ref="F37:F44" si="19">Z37</f>
        <v>TPU LABEL(BRAND/SIZE/CO/CONTENT/CARE)</v>
      </c>
      <c r="G37" s="718"/>
      <c r="H37" s="718">
        <f t="shared" ref="H37:H44" si="20">AB37</f>
        <v>0</v>
      </c>
      <c r="I37" s="718"/>
      <c r="J37" s="226">
        <f>AN37</f>
        <v>1.5950000000000002E-2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1.1000000000000001</v>
      </c>
      <c r="S37" s="229">
        <f>J37*R37</f>
        <v>1.7545000000000005E-2</v>
      </c>
      <c r="U37" s="701"/>
      <c r="V37" s="620" t="s">
        <v>355</v>
      </c>
      <c r="W37" s="621"/>
      <c r="X37" s="691" t="s">
        <v>358</v>
      </c>
      <c r="Y37" s="621"/>
      <c r="Z37" s="436" t="s">
        <v>164</v>
      </c>
      <c r="AA37" s="437"/>
      <c r="AB37" s="437"/>
      <c r="AC37" s="438"/>
      <c r="AD37" s="226">
        <f>AH37</f>
        <v>1.4500000000000001E-2</v>
      </c>
      <c r="AE37" s="165" t="s">
        <v>68</v>
      </c>
      <c r="AF37" s="166"/>
      <c r="AG37" s="233">
        <v>14.5</v>
      </c>
      <c r="AH37" s="234">
        <f>AG37/1000</f>
        <v>1.4500000000000001E-2</v>
      </c>
      <c r="AI37" s="166"/>
      <c r="AJ37" s="166"/>
      <c r="AK37" s="166"/>
      <c r="AL37" s="235">
        <v>1</v>
      </c>
      <c r="AM37" s="236">
        <v>0.1</v>
      </c>
      <c r="AN37" s="229">
        <f t="shared" ref="AN37:AN44" si="21">AD37*AL37*(1+AM37)</f>
        <v>1.5950000000000002E-2</v>
      </c>
      <c r="AO37" s="85">
        <f t="shared" ref="AO37:AO45" si="22">S37-AN37</f>
        <v>1.5950000000000027E-3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2.75">
      <c r="A38" s="701"/>
      <c r="B38" s="707" t="str">
        <f t="shared" ref="B38:B44" si="23">V38</f>
        <v>MAU-TWO-PART</v>
      </c>
      <c r="C38" s="708"/>
      <c r="D38" s="708" t="str">
        <f t="shared" si="18"/>
        <v>NEXGEN</v>
      </c>
      <c r="E38" s="708"/>
      <c r="F38" s="709" t="str">
        <f t="shared" si="19"/>
        <v xml:space="preserve">PRIMARY HANG TAG </v>
      </c>
      <c r="G38" s="709"/>
      <c r="H38" s="709">
        <f t="shared" si="20"/>
        <v>0</v>
      </c>
      <c r="I38" s="709"/>
      <c r="J38" s="237">
        <f>AN38</f>
        <v>1.1117999999999999E-2</v>
      </c>
      <c r="K38" s="174" t="str">
        <f t="shared" ref="K38:K44" si="24">AE38</f>
        <v>/ PC</v>
      </c>
      <c r="L38" s="175"/>
      <c r="M38" s="175"/>
      <c r="N38" s="175"/>
      <c r="O38" s="175"/>
      <c r="P38" s="175"/>
      <c r="Q38" s="429"/>
      <c r="R38" s="239">
        <v>1.1000000000000001</v>
      </c>
      <c r="S38" s="240">
        <f t="shared" ref="S38:S44" si="25">J38*R38</f>
        <v>1.2229800000000001E-2</v>
      </c>
      <c r="U38" s="701"/>
      <c r="V38" s="623" t="s">
        <v>356</v>
      </c>
      <c r="W38" s="624"/>
      <c r="X38" s="625" t="s">
        <v>358</v>
      </c>
      <c r="Y38" s="624"/>
      <c r="Z38" s="426" t="s">
        <v>165</v>
      </c>
      <c r="AA38" s="427"/>
      <c r="AB38" s="427"/>
      <c r="AC38" s="428"/>
      <c r="AD38" s="237">
        <f>AH38</f>
        <v>1.09E-2</v>
      </c>
      <c r="AE38" s="174" t="s">
        <v>68</v>
      </c>
      <c r="AF38" s="175"/>
      <c r="AG38" s="241">
        <v>10.9</v>
      </c>
      <c r="AH38" s="242">
        <f>AG38/1000</f>
        <v>1.09E-2</v>
      </c>
      <c r="AI38" s="175"/>
      <c r="AJ38" s="175"/>
      <c r="AK38" s="175"/>
      <c r="AL38" s="430">
        <v>1</v>
      </c>
      <c r="AM38" s="244">
        <v>0.02</v>
      </c>
      <c r="AN38" s="240">
        <f t="shared" si="21"/>
        <v>1.1117999999999999E-2</v>
      </c>
      <c r="AO38" s="85">
        <f t="shared" si="22"/>
        <v>1.1118000000000013E-3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2.75">
      <c r="A39" s="701"/>
      <c r="B39" s="707" t="str">
        <f t="shared" si="23"/>
        <v>MAU-ECOM-STK</v>
      </c>
      <c r="C39" s="708"/>
      <c r="D39" s="708" t="str">
        <f t="shared" si="18"/>
        <v>NEXGEN</v>
      </c>
      <c r="E39" s="708"/>
      <c r="F39" s="709" t="str">
        <f t="shared" si="19"/>
        <v>ECOM-STK</v>
      </c>
      <c r="G39" s="709"/>
      <c r="H39" s="709">
        <f t="shared" si="20"/>
        <v>0</v>
      </c>
      <c r="I39" s="709"/>
      <c r="J39" s="237">
        <f t="shared" ref="J39:J43" si="26">AN39</f>
        <v>1.2240000000000001E-2</v>
      </c>
      <c r="K39" s="174" t="str">
        <f t="shared" si="24"/>
        <v>/ PC</v>
      </c>
      <c r="L39" s="175"/>
      <c r="M39" s="175"/>
      <c r="N39" s="175"/>
      <c r="O39" s="175"/>
      <c r="P39" s="175"/>
      <c r="Q39" s="429"/>
      <c r="R39" s="239">
        <v>1.1000000000000001</v>
      </c>
      <c r="S39" s="240">
        <f t="shared" si="25"/>
        <v>1.3464000000000002E-2</v>
      </c>
      <c r="U39" s="701"/>
      <c r="V39" s="623" t="s">
        <v>357</v>
      </c>
      <c r="W39" s="624"/>
      <c r="X39" s="625" t="s">
        <v>358</v>
      </c>
      <c r="Y39" s="624"/>
      <c r="Z39" s="468" t="s">
        <v>436</v>
      </c>
      <c r="AA39" s="427"/>
      <c r="AB39" s="427"/>
      <c r="AC39" s="428"/>
      <c r="AD39" s="237">
        <v>1.2E-2</v>
      </c>
      <c r="AE39" s="174" t="s">
        <v>68</v>
      </c>
      <c r="AF39" s="175"/>
      <c r="AG39" s="241">
        <v>12</v>
      </c>
      <c r="AH39" s="242">
        <f t="shared" ref="AH39" si="27">AG39/1000</f>
        <v>1.2E-2</v>
      </c>
      <c r="AI39" s="175"/>
      <c r="AJ39" s="175"/>
      <c r="AK39" s="175"/>
      <c r="AL39" s="430">
        <v>1</v>
      </c>
      <c r="AM39" s="244">
        <v>0.02</v>
      </c>
      <c r="AN39" s="240">
        <f t="shared" si="21"/>
        <v>1.2240000000000001E-2</v>
      </c>
      <c r="AO39" s="85">
        <f t="shared" si="22"/>
        <v>1.2240000000000011E-3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2.75">
      <c r="A40" s="701"/>
      <c r="B40" s="707" t="str">
        <f t="shared" si="23"/>
        <v>2nd Hang tag</v>
      </c>
      <c r="C40" s="708"/>
      <c r="D40" s="708" t="str">
        <f t="shared" si="18"/>
        <v>R-PAC</v>
      </c>
      <c r="E40" s="708"/>
      <c r="F40" s="709" t="str">
        <f t="shared" si="19"/>
        <v>2nd Hang tag</v>
      </c>
      <c r="G40" s="709"/>
      <c r="H40" s="709">
        <f t="shared" si="20"/>
        <v>0</v>
      </c>
      <c r="I40" s="709"/>
      <c r="J40" s="237">
        <f t="shared" si="26"/>
        <v>9.1799999999999993E-2</v>
      </c>
      <c r="K40" s="174" t="str">
        <f t="shared" si="24"/>
        <v>/ PC</v>
      </c>
      <c r="L40" s="175"/>
      <c r="M40" s="175"/>
      <c r="N40" s="175"/>
      <c r="O40" s="175"/>
      <c r="P40" s="175"/>
      <c r="Q40" s="429"/>
      <c r="R40" s="239">
        <v>1.1000000000000001</v>
      </c>
      <c r="S40" s="240">
        <f t="shared" si="25"/>
        <v>0.10098</v>
      </c>
      <c r="U40" s="701"/>
      <c r="V40" s="623" t="s">
        <v>354</v>
      </c>
      <c r="W40" s="624"/>
      <c r="X40" s="625" t="s">
        <v>163</v>
      </c>
      <c r="Y40" s="624"/>
      <c r="Z40" s="426" t="s">
        <v>354</v>
      </c>
      <c r="AA40" s="427"/>
      <c r="AB40" s="427"/>
      <c r="AC40" s="428"/>
      <c r="AD40" s="237">
        <v>0.09</v>
      </c>
      <c r="AE40" s="174" t="s">
        <v>68</v>
      </c>
      <c r="AF40" s="175"/>
      <c r="AG40" s="241"/>
      <c r="AH40" s="242"/>
      <c r="AI40" s="175"/>
      <c r="AJ40" s="175"/>
      <c r="AK40" s="175"/>
      <c r="AL40" s="430">
        <v>1</v>
      </c>
      <c r="AM40" s="244">
        <v>0.02</v>
      </c>
      <c r="AN40" s="240">
        <f t="shared" si="21"/>
        <v>9.1799999999999993E-2</v>
      </c>
      <c r="AO40" s="85">
        <f t="shared" si="22"/>
        <v>9.1800000000000076E-3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2.75">
      <c r="A41" s="701"/>
      <c r="B41" s="707" t="str">
        <f t="shared" si="23"/>
        <v>Tracking label</v>
      </c>
      <c r="C41" s="708"/>
      <c r="D41" s="708" t="str">
        <f t="shared" si="18"/>
        <v>Local</v>
      </c>
      <c r="E41" s="708"/>
      <c r="F41" s="709" t="str">
        <f t="shared" si="19"/>
        <v>Tracking Label=Factory Sourced</v>
      </c>
      <c r="G41" s="709"/>
      <c r="H41" s="709">
        <f t="shared" si="20"/>
        <v>0</v>
      </c>
      <c r="I41" s="709"/>
      <c r="J41" s="237">
        <f t="shared" si="26"/>
        <v>2.1000000000000001E-2</v>
      </c>
      <c r="K41" s="174" t="str">
        <f t="shared" si="24"/>
        <v>/ PC</v>
      </c>
      <c r="L41" s="175"/>
      <c r="M41" s="175"/>
      <c r="N41" s="175"/>
      <c r="O41" s="175"/>
      <c r="P41" s="175"/>
      <c r="Q41" s="429"/>
      <c r="R41" s="239">
        <v>1.1000000000000001</v>
      </c>
      <c r="S41" s="240">
        <f t="shared" si="25"/>
        <v>2.3100000000000002E-2</v>
      </c>
      <c r="U41" s="701"/>
      <c r="V41" s="623" t="s">
        <v>359</v>
      </c>
      <c r="W41" s="624"/>
      <c r="X41" s="625" t="s">
        <v>360</v>
      </c>
      <c r="Y41" s="624"/>
      <c r="Z41" s="426" t="s">
        <v>361</v>
      </c>
      <c r="AA41" s="427"/>
      <c r="AB41" s="427"/>
      <c r="AC41" s="428"/>
      <c r="AD41" s="237">
        <v>0.02</v>
      </c>
      <c r="AE41" s="174" t="s">
        <v>68</v>
      </c>
      <c r="AF41" s="175"/>
      <c r="AG41" s="175"/>
      <c r="AH41" s="242"/>
      <c r="AI41" s="175"/>
      <c r="AJ41" s="175"/>
      <c r="AK41" s="175"/>
      <c r="AL41" s="430">
        <v>1</v>
      </c>
      <c r="AM41" s="244">
        <v>0.05</v>
      </c>
      <c r="AN41" s="240">
        <f t="shared" si="21"/>
        <v>2.1000000000000001E-2</v>
      </c>
      <c r="AO41" s="85">
        <f t="shared" si="22"/>
        <v>2.1000000000000012E-3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2.75">
      <c r="A42" s="701"/>
      <c r="B42" s="707">
        <f t="shared" si="23"/>
        <v>0</v>
      </c>
      <c r="C42" s="708"/>
      <c r="D42" s="708">
        <f t="shared" si="18"/>
        <v>0</v>
      </c>
      <c r="E42" s="708"/>
      <c r="F42" s="709">
        <f t="shared" si="19"/>
        <v>0</v>
      </c>
      <c r="G42" s="709"/>
      <c r="H42" s="709">
        <f t="shared" si="20"/>
        <v>0</v>
      </c>
      <c r="I42" s="709"/>
      <c r="J42" s="237">
        <f t="shared" si="26"/>
        <v>0</v>
      </c>
      <c r="K42" s="174" t="str">
        <f t="shared" si="24"/>
        <v>/ PC</v>
      </c>
      <c r="L42" s="175"/>
      <c r="M42" s="175"/>
      <c r="N42" s="175"/>
      <c r="O42" s="175"/>
      <c r="P42" s="175"/>
      <c r="Q42" s="429"/>
      <c r="R42" s="239">
        <v>1.1000000000000001</v>
      </c>
      <c r="S42" s="249">
        <f t="shared" si="25"/>
        <v>0</v>
      </c>
      <c r="U42" s="701"/>
      <c r="V42" s="439"/>
      <c r="W42" s="424"/>
      <c r="X42" s="425"/>
      <c r="Y42" s="424"/>
      <c r="Z42" s="426"/>
      <c r="AA42" s="427"/>
      <c r="AB42" s="427"/>
      <c r="AC42" s="428"/>
      <c r="AD42" s="237">
        <v>0.02</v>
      </c>
      <c r="AE42" s="174" t="s">
        <v>68</v>
      </c>
      <c r="AF42" s="175"/>
      <c r="AG42" s="175"/>
      <c r="AH42" s="242"/>
      <c r="AI42" s="175"/>
      <c r="AJ42" s="175"/>
      <c r="AK42" s="175"/>
      <c r="AL42" s="430"/>
      <c r="AM42" s="244">
        <v>0.02</v>
      </c>
      <c r="AN42" s="249">
        <f t="shared" si="21"/>
        <v>0</v>
      </c>
      <c r="AO42" s="85">
        <f t="shared" si="22"/>
        <v>0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2.75">
      <c r="A43" s="701"/>
      <c r="B43" s="710">
        <f t="shared" si="23"/>
        <v>0</v>
      </c>
      <c r="C43" s="711"/>
      <c r="D43" s="711">
        <f t="shared" si="18"/>
        <v>0</v>
      </c>
      <c r="E43" s="711"/>
      <c r="F43" s="712">
        <f t="shared" si="19"/>
        <v>0</v>
      </c>
      <c r="G43" s="712"/>
      <c r="H43" s="712">
        <f t="shared" si="20"/>
        <v>0</v>
      </c>
      <c r="I43" s="712"/>
      <c r="J43" s="237">
        <f t="shared" si="26"/>
        <v>0</v>
      </c>
      <c r="K43" s="251" t="str">
        <f t="shared" si="24"/>
        <v>/ PC</v>
      </c>
      <c r="L43" s="252"/>
      <c r="M43" s="252"/>
      <c r="N43" s="252"/>
      <c r="O43" s="252"/>
      <c r="P43" s="252"/>
      <c r="Q43" s="429"/>
      <c r="R43" s="239">
        <v>1.1000000000000001</v>
      </c>
      <c r="S43" s="253">
        <f t="shared" si="25"/>
        <v>0</v>
      </c>
      <c r="U43" s="701"/>
      <c r="V43" s="254"/>
      <c r="W43" s="255"/>
      <c r="X43" s="425"/>
      <c r="Y43" s="424"/>
      <c r="Z43" s="426"/>
      <c r="AA43" s="427"/>
      <c r="AB43" s="427"/>
      <c r="AC43" s="428"/>
      <c r="AD43" s="237"/>
      <c r="AE43" s="174" t="s">
        <v>68</v>
      </c>
      <c r="AF43" s="175"/>
      <c r="AG43" s="252"/>
      <c r="AH43" s="256"/>
      <c r="AI43" s="252"/>
      <c r="AJ43" s="252"/>
      <c r="AK43" s="252"/>
      <c r="AL43" s="430"/>
      <c r="AM43" s="244">
        <v>0.02</v>
      </c>
      <c r="AN43" s="253">
        <f t="shared" si="21"/>
        <v>0</v>
      </c>
      <c r="AO43" s="85">
        <f t="shared" si="22"/>
        <v>0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97" customFormat="1" ht="13.5" thickBot="1">
      <c r="A44" s="702"/>
      <c r="B44" s="713">
        <f t="shared" si="23"/>
        <v>0</v>
      </c>
      <c r="C44" s="714"/>
      <c r="D44" s="714">
        <f t="shared" si="18"/>
        <v>0</v>
      </c>
      <c r="E44" s="714"/>
      <c r="F44" s="715">
        <f t="shared" si="19"/>
        <v>0</v>
      </c>
      <c r="G44" s="715"/>
      <c r="H44" s="715">
        <f t="shared" si="20"/>
        <v>0</v>
      </c>
      <c r="I44" s="715"/>
      <c r="J44" s="257">
        <f>AN44</f>
        <v>0</v>
      </c>
      <c r="K44" s="258" t="str">
        <f t="shared" si="24"/>
        <v>/PC</v>
      </c>
      <c r="L44" s="259"/>
      <c r="M44" s="259"/>
      <c r="N44" s="259"/>
      <c r="O44" s="259"/>
      <c r="P44" s="259"/>
      <c r="Q44" s="260"/>
      <c r="R44" s="261">
        <v>1.1000000000000001</v>
      </c>
      <c r="S44" s="262">
        <f t="shared" si="25"/>
        <v>0</v>
      </c>
      <c r="U44" s="702"/>
      <c r="V44" s="263"/>
      <c r="W44" s="431"/>
      <c r="X44" s="432"/>
      <c r="Y44" s="431"/>
      <c r="Z44" s="433"/>
      <c r="AA44" s="434"/>
      <c r="AB44" s="434"/>
      <c r="AC44" s="435"/>
      <c r="AD44" s="269"/>
      <c r="AE44" s="258" t="s">
        <v>142</v>
      </c>
      <c r="AF44" s="259"/>
      <c r="AG44" s="259"/>
      <c r="AH44" s="270"/>
      <c r="AI44" s="259"/>
      <c r="AJ44" s="259"/>
      <c r="AK44" s="259"/>
      <c r="AL44" s="446"/>
      <c r="AM44" s="272">
        <v>0.02</v>
      </c>
      <c r="AN44" s="262">
        <f t="shared" si="21"/>
        <v>0</v>
      </c>
      <c r="AO44" s="85">
        <f t="shared" si="22"/>
        <v>0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0.16731880000000002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217"/>
      <c r="AM45" s="149" t="s">
        <v>57</v>
      </c>
      <c r="AN45" s="274">
        <f>SUM(AN37:AN44)</f>
        <v>0.15210799999999999</v>
      </c>
      <c r="AO45" s="154">
        <f t="shared" si="22"/>
        <v>1.5210800000000024E-2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</row>
    <row r="46" spans="1:55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0"/>
      <c r="AM46" s="221"/>
      <c r="AN46" s="158">
        <f>AN45/AN66</f>
        <v>3.6921365758517087E-2</v>
      </c>
      <c r="AO46" s="159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</row>
    <row r="47" spans="1:55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441"/>
      <c r="M47" s="441"/>
      <c r="N47" s="441"/>
      <c r="O47" s="441"/>
      <c r="P47" s="441"/>
      <c r="Q47" s="444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441"/>
      <c r="AG47" s="441"/>
      <c r="AH47" s="441"/>
      <c r="AI47" s="441"/>
      <c r="AJ47" s="441"/>
      <c r="AK47" s="441"/>
      <c r="AL47" s="423" t="s">
        <v>63</v>
      </c>
      <c r="AM47" s="224" t="s">
        <v>85</v>
      </c>
      <c r="AN47" s="162" t="s">
        <v>37</v>
      </c>
      <c r="AO47" s="163"/>
    </row>
    <row r="48" spans="1:55" s="15" customFormat="1" ht="12.75">
      <c r="A48" s="652"/>
      <c r="B48" s="731">
        <f>V48</f>
        <v>8012</v>
      </c>
      <c r="C48" s="732"/>
      <c r="D48" s="733" t="str">
        <f t="shared" ref="D48:D55" si="28">X48</f>
        <v>MAINETTI</v>
      </c>
      <c r="E48" s="732"/>
      <c r="F48" s="734" t="str">
        <f t="shared" ref="F48:F55" si="29">Z48</f>
        <v>HANGER</v>
      </c>
      <c r="G48" s="734"/>
      <c r="H48" s="734">
        <f t="shared" ref="H48:H55" si="30">AB48</f>
        <v>0</v>
      </c>
      <c r="I48" s="734"/>
      <c r="J48" s="275">
        <f>AN48</f>
        <v>0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1.1000000000000001</v>
      </c>
      <c r="S48" s="229">
        <f>J48*R48</f>
        <v>0</v>
      </c>
      <c r="U48" s="652"/>
      <c r="V48" s="620">
        <v>8012</v>
      </c>
      <c r="W48" s="621"/>
      <c r="X48" s="721" t="s">
        <v>166</v>
      </c>
      <c r="Y48" s="722"/>
      <c r="Z48" s="436" t="s">
        <v>97</v>
      </c>
      <c r="AA48" s="437"/>
      <c r="AB48" s="437"/>
      <c r="AC48" s="438"/>
      <c r="AD48" s="283">
        <v>0</v>
      </c>
      <c r="AE48" s="279" t="s">
        <v>68</v>
      </c>
      <c r="AF48" s="414"/>
      <c r="AG48" s="277"/>
      <c r="AH48" s="277"/>
      <c r="AI48" s="277"/>
      <c r="AJ48" s="277"/>
      <c r="AK48" s="277"/>
      <c r="AL48" s="235">
        <v>0</v>
      </c>
      <c r="AM48" s="236">
        <v>0.02</v>
      </c>
      <c r="AN48" s="229">
        <f t="shared" ref="AN48:AN55" si="31">AD48*AL48*(1+AM48)</f>
        <v>0</v>
      </c>
      <c r="AO48" s="85">
        <f t="shared" ref="AO48:AO56" si="32">S48-AN48</f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</row>
    <row r="49" spans="1:54" s="15" customFormat="1" ht="12.75">
      <c r="A49" s="652"/>
      <c r="B49" s="723">
        <f t="shared" ref="B49:B55" si="33">V49</f>
        <v>0</v>
      </c>
      <c r="C49" s="724"/>
      <c r="D49" s="725" t="str">
        <f t="shared" si="28"/>
        <v>MAINETTI</v>
      </c>
      <c r="E49" s="726"/>
      <c r="F49" s="719" t="str">
        <f t="shared" si="29"/>
        <v>SIZER</v>
      </c>
      <c r="G49" s="719"/>
      <c r="H49" s="719">
        <f t="shared" si="30"/>
        <v>0</v>
      </c>
      <c r="I49" s="719"/>
      <c r="J49" s="280">
        <f>AN49</f>
        <v>0</v>
      </c>
      <c r="K49" s="281" t="str">
        <f t="shared" ref="K49:K55" si="34">AE49</f>
        <v>/ PC</v>
      </c>
      <c r="L49" s="282"/>
      <c r="M49" s="282"/>
      <c r="N49" s="282"/>
      <c r="O49" s="282"/>
      <c r="P49" s="282"/>
      <c r="Q49" s="429"/>
      <c r="R49" s="239">
        <v>1.1000000000000001</v>
      </c>
      <c r="S49" s="240">
        <f t="shared" ref="S49:S55" si="35">J49*R49</f>
        <v>0</v>
      </c>
      <c r="U49" s="652"/>
      <c r="V49" s="727"/>
      <c r="W49" s="728"/>
      <c r="X49" s="729" t="s">
        <v>166</v>
      </c>
      <c r="Y49" s="728"/>
      <c r="Z49" s="426" t="s">
        <v>99</v>
      </c>
      <c r="AA49" s="427"/>
      <c r="AB49" s="427"/>
      <c r="AC49" s="428"/>
      <c r="AD49" s="283">
        <v>0</v>
      </c>
      <c r="AE49" s="284" t="s">
        <v>68</v>
      </c>
      <c r="AF49" s="415"/>
      <c r="AG49" s="282"/>
      <c r="AH49" s="282"/>
      <c r="AI49" s="282"/>
      <c r="AJ49" s="282"/>
      <c r="AK49" s="282"/>
      <c r="AL49" s="430">
        <v>0</v>
      </c>
      <c r="AM49" s="244">
        <v>0.02</v>
      </c>
      <c r="AN49" s="240">
        <f t="shared" si="31"/>
        <v>0</v>
      </c>
      <c r="AO49" s="85">
        <f t="shared" si="3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</row>
    <row r="50" spans="1:54" s="15" customFormat="1" ht="12.75">
      <c r="A50" s="652"/>
      <c r="B50" s="696">
        <f t="shared" si="33"/>
        <v>0</v>
      </c>
      <c r="C50" s="678"/>
      <c r="D50" s="680">
        <f t="shared" si="28"/>
        <v>0</v>
      </c>
      <c r="E50" s="679"/>
      <c r="F50" s="719" t="str">
        <f t="shared" si="29"/>
        <v>TAG PIN</v>
      </c>
      <c r="G50" s="719"/>
      <c r="H50" s="719">
        <f t="shared" si="30"/>
        <v>0</v>
      </c>
      <c r="I50" s="719"/>
      <c r="J50" s="280">
        <f t="shared" ref="J50:J54" si="36">AN50</f>
        <v>5.1000000000000004E-3</v>
      </c>
      <c r="K50" s="281" t="str">
        <f t="shared" si="34"/>
        <v>/ PC</v>
      </c>
      <c r="L50" s="282"/>
      <c r="M50" s="282"/>
      <c r="N50" s="282"/>
      <c r="O50" s="282"/>
      <c r="P50" s="282"/>
      <c r="Q50" s="429"/>
      <c r="R50" s="239">
        <v>1.1000000000000001</v>
      </c>
      <c r="S50" s="240">
        <f t="shared" si="35"/>
        <v>5.6100000000000013E-3</v>
      </c>
      <c r="U50" s="652"/>
      <c r="V50" s="623"/>
      <c r="W50" s="624"/>
      <c r="X50" s="625"/>
      <c r="Y50" s="624"/>
      <c r="Z50" s="426" t="s">
        <v>101</v>
      </c>
      <c r="AA50" s="427"/>
      <c r="AB50" s="427"/>
      <c r="AC50" s="428"/>
      <c r="AD50" s="283">
        <v>5.0000000000000001E-3</v>
      </c>
      <c r="AE50" s="284" t="s">
        <v>68</v>
      </c>
      <c r="AF50" s="415"/>
      <c r="AG50" s="282"/>
      <c r="AH50" s="282"/>
      <c r="AI50" s="282"/>
      <c r="AJ50" s="282"/>
      <c r="AK50" s="282"/>
      <c r="AL50" s="430">
        <v>1</v>
      </c>
      <c r="AM50" s="244">
        <v>0.02</v>
      </c>
      <c r="AN50" s="240">
        <f t="shared" si="31"/>
        <v>5.1000000000000004E-3</v>
      </c>
      <c r="AO50" s="85">
        <f t="shared" si="32"/>
        <v>5.100000000000009E-4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4" s="15" customFormat="1" ht="12.75">
      <c r="A51" s="652"/>
      <c r="B51" s="696">
        <f t="shared" si="33"/>
        <v>0</v>
      </c>
      <c r="C51" s="678"/>
      <c r="D51" s="680" t="str">
        <f t="shared" si="28"/>
        <v>FTY</v>
      </c>
      <c r="E51" s="679"/>
      <c r="F51" s="719" t="str">
        <f t="shared" si="29"/>
        <v>POLY BAG</v>
      </c>
      <c r="G51" s="719"/>
      <c r="H51" s="719">
        <f t="shared" si="30"/>
        <v>0</v>
      </c>
      <c r="I51" s="719"/>
      <c r="J51" s="280">
        <f t="shared" si="36"/>
        <v>0</v>
      </c>
      <c r="K51" s="281" t="str">
        <f t="shared" si="34"/>
        <v>/ PC</v>
      </c>
      <c r="L51" s="282"/>
      <c r="M51" s="282"/>
      <c r="N51" s="282"/>
      <c r="O51" s="282"/>
      <c r="P51" s="282"/>
      <c r="Q51" s="429"/>
      <c r="R51" s="239">
        <v>1.1000000000000001</v>
      </c>
      <c r="S51" s="240">
        <f t="shared" si="35"/>
        <v>0</v>
      </c>
      <c r="U51" s="652"/>
      <c r="V51" s="623"/>
      <c r="W51" s="624"/>
      <c r="X51" s="625" t="s">
        <v>100</v>
      </c>
      <c r="Y51" s="624"/>
      <c r="Z51" s="426" t="s">
        <v>102</v>
      </c>
      <c r="AA51" s="427"/>
      <c r="AB51" s="427"/>
      <c r="AC51" s="428"/>
      <c r="AD51" s="283">
        <v>0</v>
      </c>
      <c r="AE51" s="284" t="s">
        <v>68</v>
      </c>
      <c r="AF51" s="415"/>
      <c r="AG51" s="282"/>
      <c r="AH51" s="282"/>
      <c r="AI51" s="282"/>
      <c r="AJ51" s="282"/>
      <c r="AK51" s="282"/>
      <c r="AL51" s="430">
        <v>1</v>
      </c>
      <c r="AM51" s="244">
        <v>0.02</v>
      </c>
      <c r="AN51" s="240">
        <f t="shared" si="31"/>
        <v>0</v>
      </c>
      <c r="AO51" s="85">
        <f t="shared" si="32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4" s="15" customFormat="1" ht="12.75">
      <c r="A52" s="652"/>
      <c r="B52" s="696" t="str">
        <f t="shared" si="33"/>
        <v>5.5" Tag pin</v>
      </c>
      <c r="C52" s="678"/>
      <c r="D52" s="680">
        <f t="shared" si="28"/>
        <v>0</v>
      </c>
      <c r="E52" s="679"/>
      <c r="F52" s="719" t="str">
        <f t="shared" si="29"/>
        <v>TAG PIN for COLD SHOULDER</v>
      </c>
      <c r="G52" s="719"/>
      <c r="H52" s="719">
        <f t="shared" si="30"/>
        <v>0</v>
      </c>
      <c r="I52" s="719"/>
      <c r="J52" s="280">
        <f t="shared" si="36"/>
        <v>0</v>
      </c>
      <c r="K52" s="281" t="str">
        <f t="shared" si="34"/>
        <v>/ PC</v>
      </c>
      <c r="L52" s="282"/>
      <c r="M52" s="282"/>
      <c r="N52" s="282"/>
      <c r="O52" s="282"/>
      <c r="P52" s="282"/>
      <c r="Q52" s="429"/>
      <c r="R52" s="239">
        <v>1.1000000000000001</v>
      </c>
      <c r="S52" s="240">
        <f t="shared" si="35"/>
        <v>0</v>
      </c>
      <c r="U52" s="652"/>
      <c r="V52" s="623" t="s">
        <v>362</v>
      </c>
      <c r="W52" s="624"/>
      <c r="X52" s="625"/>
      <c r="Y52" s="624"/>
      <c r="Z52" s="426" t="s">
        <v>364</v>
      </c>
      <c r="AA52" s="427"/>
      <c r="AB52" s="427"/>
      <c r="AC52" s="428"/>
      <c r="AD52" s="283">
        <v>0.02</v>
      </c>
      <c r="AE52" s="284" t="s">
        <v>68</v>
      </c>
      <c r="AF52" s="420"/>
      <c r="AG52" s="282"/>
      <c r="AH52" s="282"/>
      <c r="AI52" s="282"/>
      <c r="AJ52" s="282"/>
      <c r="AK52" s="282"/>
      <c r="AL52" s="430">
        <v>0</v>
      </c>
      <c r="AM52" s="244">
        <v>0.02</v>
      </c>
      <c r="AN52" s="240">
        <f t="shared" si="31"/>
        <v>0</v>
      </c>
      <c r="AO52" s="85">
        <f t="shared" si="32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4" s="197" customFormat="1" ht="12.75">
      <c r="A53" s="652"/>
      <c r="B53" s="696">
        <f t="shared" si="33"/>
        <v>0</v>
      </c>
      <c r="C53" s="678"/>
      <c r="D53" s="680">
        <f t="shared" si="28"/>
        <v>0</v>
      </c>
      <c r="E53" s="679"/>
      <c r="F53" s="719" t="str">
        <f t="shared" si="29"/>
        <v>POLY BAG for STRAP</v>
      </c>
      <c r="G53" s="719"/>
      <c r="H53" s="719">
        <f t="shared" si="30"/>
        <v>0</v>
      </c>
      <c r="I53" s="719"/>
      <c r="J53" s="280">
        <f t="shared" si="36"/>
        <v>0</v>
      </c>
      <c r="K53" s="281" t="str">
        <f t="shared" si="34"/>
        <v>/ PC</v>
      </c>
      <c r="L53" s="282"/>
      <c r="M53" s="282"/>
      <c r="N53" s="282"/>
      <c r="O53" s="282"/>
      <c r="P53" s="282"/>
      <c r="Q53" s="429"/>
      <c r="R53" s="239">
        <v>1.1000000000000001</v>
      </c>
      <c r="S53" s="249">
        <f t="shared" si="35"/>
        <v>0</v>
      </c>
      <c r="U53" s="652"/>
      <c r="V53" s="623"/>
      <c r="W53" s="624"/>
      <c r="X53" s="625"/>
      <c r="Y53" s="624"/>
      <c r="Z53" s="426" t="s">
        <v>363</v>
      </c>
      <c r="AA53" s="427"/>
      <c r="AB53" s="427"/>
      <c r="AC53" s="428"/>
      <c r="AD53" s="283">
        <v>0.02</v>
      </c>
      <c r="AE53" s="284" t="s">
        <v>68</v>
      </c>
      <c r="AF53" s="415"/>
      <c r="AG53" s="282"/>
      <c r="AH53" s="282"/>
      <c r="AI53" s="282"/>
      <c r="AJ53" s="282"/>
      <c r="AK53" s="282"/>
      <c r="AL53" s="430">
        <v>0</v>
      </c>
      <c r="AM53" s="244">
        <v>0.02</v>
      </c>
      <c r="AN53" s="249">
        <f t="shared" si="31"/>
        <v>0</v>
      </c>
      <c r="AO53" s="85">
        <f t="shared" si="32"/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4" s="197" customFormat="1" ht="12.75">
      <c r="A54" s="652"/>
      <c r="B54" s="696">
        <f t="shared" si="33"/>
        <v>0</v>
      </c>
      <c r="C54" s="678"/>
      <c r="D54" s="680" t="str">
        <f t="shared" si="28"/>
        <v>?</v>
      </c>
      <c r="E54" s="679"/>
      <c r="F54" s="719" t="str">
        <f t="shared" si="29"/>
        <v>ALL CARTON STICKERS</v>
      </c>
      <c r="G54" s="719"/>
      <c r="H54" s="719">
        <f t="shared" si="30"/>
        <v>0</v>
      </c>
      <c r="I54" s="719"/>
      <c r="J54" s="280">
        <f t="shared" si="36"/>
        <v>1.0200000000000001E-2</v>
      </c>
      <c r="K54" s="281" t="str">
        <f t="shared" si="34"/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53">
        <f t="shared" si="35"/>
        <v>1.1220000000000003E-2</v>
      </c>
      <c r="U54" s="652"/>
      <c r="V54" s="623"/>
      <c r="W54" s="624"/>
      <c r="X54" s="625" t="s">
        <v>168</v>
      </c>
      <c r="Y54" s="624"/>
      <c r="Z54" s="426" t="s">
        <v>104</v>
      </c>
      <c r="AA54" s="427"/>
      <c r="AB54" s="427"/>
      <c r="AC54" s="428"/>
      <c r="AD54" s="283">
        <v>0.01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1</v>
      </c>
      <c r="AM54" s="244">
        <v>0.02</v>
      </c>
      <c r="AN54" s="253">
        <f t="shared" si="31"/>
        <v>1.0200000000000001E-2</v>
      </c>
      <c r="AO54" s="85">
        <f t="shared" si="32"/>
        <v>1.0200000000000018E-3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4" s="197" customFormat="1" ht="13.5" thickBot="1">
      <c r="A55" s="653"/>
      <c r="B55" s="713">
        <f t="shared" si="33"/>
        <v>0</v>
      </c>
      <c r="C55" s="714"/>
      <c r="D55" s="714" t="str">
        <f t="shared" si="28"/>
        <v>FTY</v>
      </c>
      <c r="E55" s="714"/>
      <c r="F55" s="715" t="str">
        <f t="shared" si="29"/>
        <v>ALL BOXES</v>
      </c>
      <c r="G55" s="715"/>
      <c r="H55" s="715">
        <f t="shared" si="30"/>
        <v>0</v>
      </c>
      <c r="I55" s="715"/>
      <c r="J55" s="257">
        <f>AN55</f>
        <v>0</v>
      </c>
      <c r="K55" s="286" t="str">
        <f t="shared" si="34"/>
        <v>/ PC</v>
      </c>
      <c r="L55" s="287"/>
      <c r="M55" s="287"/>
      <c r="N55" s="287"/>
      <c r="O55" s="287"/>
      <c r="P55" s="287"/>
      <c r="Q55" s="260"/>
      <c r="R55" s="261">
        <v>1.1000000000000001</v>
      </c>
      <c r="S55" s="262">
        <f t="shared" si="35"/>
        <v>0</v>
      </c>
      <c r="U55" s="653"/>
      <c r="V55" s="497"/>
      <c r="W55" s="498"/>
      <c r="X55" s="602" t="s">
        <v>100</v>
      </c>
      <c r="Y55" s="603"/>
      <c r="Z55" s="500" t="s">
        <v>105</v>
      </c>
      <c r="AA55" s="501"/>
      <c r="AB55" s="501"/>
      <c r="AC55" s="502"/>
      <c r="AD55" s="503">
        <v>0</v>
      </c>
      <c r="AE55" s="294" t="s">
        <v>68</v>
      </c>
      <c r="AF55" s="416"/>
      <c r="AG55" s="287"/>
      <c r="AH55" s="287"/>
      <c r="AI55" s="287"/>
      <c r="AJ55" s="287"/>
      <c r="AK55" s="287"/>
      <c r="AL55" s="446">
        <v>1</v>
      </c>
      <c r="AM55" s="272">
        <v>0.02</v>
      </c>
      <c r="AN55" s="262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4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1.6830000000000005E-2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217"/>
      <c r="AM56" s="149" t="s">
        <v>57</v>
      </c>
      <c r="AN56" s="274">
        <f>SUM(AN48:AN55)</f>
        <v>1.5300000000000001E-2</v>
      </c>
      <c r="AO56" s="154">
        <f t="shared" si="32"/>
        <v>1.5300000000000036E-3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4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26"/>
      <c r="AM57" s="149"/>
      <c r="AN57" s="158">
        <f>AN56/AN66</f>
        <v>3.7137882038111836E-3</v>
      </c>
      <c r="AO57" s="159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4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440"/>
      <c r="M58" s="441"/>
      <c r="N58" s="441"/>
      <c r="O58" s="441"/>
      <c r="P58" s="441"/>
      <c r="Q58" s="441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441"/>
      <c r="AG58" s="440"/>
      <c r="AH58" s="441"/>
      <c r="AI58" s="441"/>
      <c r="AJ58" s="441"/>
      <c r="AK58" s="441"/>
      <c r="AL58" s="441"/>
      <c r="AM58" s="300" t="s">
        <v>63</v>
      </c>
      <c r="AN58" s="162" t="s">
        <v>37</v>
      </c>
      <c r="AO58" s="163"/>
    </row>
    <row r="59" spans="1:54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>
        <f>AN59</f>
        <v>1.91</v>
      </c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1.1000000000000001</v>
      </c>
      <c r="S59" s="75">
        <f>J59*R59</f>
        <v>2.101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1.91</v>
      </c>
      <c r="AE59" s="302" t="s">
        <v>108</v>
      </c>
      <c r="AF59" s="417"/>
      <c r="AG59" s="306"/>
      <c r="AH59" s="307"/>
      <c r="AI59" s="308"/>
      <c r="AJ59" s="309"/>
      <c r="AK59" s="309"/>
      <c r="AL59" s="166"/>
      <c r="AM59" s="304">
        <v>1</v>
      </c>
      <c r="AN59" s="84">
        <f>AD59*AM59</f>
        <v>1.91</v>
      </c>
      <c r="AO59" s="85">
        <f>S59-AN59</f>
        <v>0.19100000000000006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4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0.32</v>
      </c>
      <c r="K60" s="199" t="s">
        <v>108</v>
      </c>
      <c r="L60" s="311"/>
      <c r="M60" s="312">
        <f>J60/S66</f>
        <v>6.6472489667175533E-2</v>
      </c>
      <c r="N60" s="199"/>
      <c r="O60" s="199"/>
      <c r="P60" s="199"/>
      <c r="Q60" s="199"/>
      <c r="R60" s="313">
        <v>1</v>
      </c>
      <c r="S60" s="128">
        <f>J60*R60</f>
        <v>0.32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VLOOKUP($AB$4,AQ3:AR7,2,FALSE)</f>
        <v>0</v>
      </c>
      <c r="AE60" s="199" t="s">
        <v>108</v>
      </c>
      <c r="AF60" s="199"/>
      <c r="AG60" s="315"/>
      <c r="AH60" s="316"/>
      <c r="AI60" s="199"/>
      <c r="AJ60" s="199"/>
      <c r="AK60" s="199"/>
      <c r="AL60" s="199"/>
      <c r="AM60" s="313">
        <v>1</v>
      </c>
      <c r="AN60" s="205">
        <f>AD60*AM60</f>
        <v>0</v>
      </c>
      <c r="AO60" s="85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4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v>2.5000000000000001E-2</v>
      </c>
      <c r="AE61" s="199" t="s">
        <v>108</v>
      </c>
      <c r="AF61" s="199"/>
      <c r="AG61" s="319"/>
      <c r="AH61" s="199"/>
      <c r="AI61" s="199"/>
      <c r="AJ61" s="199"/>
      <c r="AK61" s="199"/>
      <c r="AL61" s="199"/>
      <c r="AM61" s="313">
        <v>1</v>
      </c>
      <c r="AN61" s="320">
        <f>AN67*AD61</f>
        <v>0.1203505396</v>
      </c>
      <c r="AO61" s="85">
        <f>S60-AN61-AN60</f>
        <v>0.19964946040000001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4" s="15" customFormat="1" ht="12.75">
      <c r="A62" s="701"/>
      <c r="B62" s="735"/>
      <c r="C62" s="736"/>
      <c r="D62" s="680"/>
      <c r="E62" s="737" t="s">
        <v>172</v>
      </c>
      <c r="F62" s="737"/>
      <c r="G62" s="737"/>
      <c r="H62" s="737"/>
      <c r="I62" s="737"/>
      <c r="J62" s="310">
        <v>0.05</v>
      </c>
      <c r="K62" s="199"/>
      <c r="L62" s="321"/>
      <c r="M62" s="175"/>
      <c r="N62" s="175"/>
      <c r="O62" s="175"/>
      <c r="P62" s="175"/>
      <c r="Q62" s="175"/>
      <c r="R62" s="322">
        <v>1</v>
      </c>
      <c r="S62" s="128">
        <f>J62*R62</f>
        <v>0.05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AJ16+0.01+0.02</f>
        <v>6.0765121248722478E-2</v>
      </c>
      <c r="AE62" s="199" t="s">
        <v>108</v>
      </c>
      <c r="AF62" s="175"/>
      <c r="AG62" s="321"/>
      <c r="AH62" s="175"/>
      <c r="AI62" s="175"/>
      <c r="AJ62" s="175"/>
      <c r="AK62" s="175"/>
      <c r="AL62" s="175"/>
      <c r="AM62" s="322">
        <v>0</v>
      </c>
      <c r="AN62" s="320">
        <f>AD62*AM62</f>
        <v>0</v>
      </c>
      <c r="AO62" s="85">
        <f>S61-AN62</f>
        <v>0.05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4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419"/>
      <c r="AE63" s="325"/>
      <c r="AF63" s="325"/>
      <c r="AG63" s="326"/>
      <c r="AH63" s="325"/>
      <c r="AI63" s="325"/>
      <c r="AJ63" s="325"/>
      <c r="AK63" s="325"/>
      <c r="AL63" s="325"/>
      <c r="AM63" s="261"/>
      <c r="AN63" s="148">
        <f>AN67*AD63</f>
        <v>0</v>
      </c>
      <c r="AO63" s="85">
        <f>S63-AN63</f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4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2.5209999999999995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3"/>
      <c r="AM64" s="149" t="s">
        <v>57</v>
      </c>
      <c r="AN64" s="328">
        <f>SUM(AN59:AN63)</f>
        <v>2.0303505396000001</v>
      </c>
      <c r="AO64" s="154">
        <f>S64-AN64</f>
        <v>0.49064946039999935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13"/>
      <c r="AM65" s="329"/>
      <c r="AN65" s="158">
        <f>AN64/AN66</f>
        <v>0.49282953487373538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4.8140215839999998</v>
      </c>
      <c r="AE66" s="13"/>
      <c r="AF66" s="13"/>
      <c r="AG66" s="13"/>
      <c r="AH66" s="13"/>
      <c r="AI66" s="333" t="s">
        <v>117</v>
      </c>
      <c r="AJ66" s="334">
        <f>AN67-AN66</f>
        <v>0.69423898996333566</v>
      </c>
      <c r="AK66" s="335">
        <f>AJ66/AN67</f>
        <v>0.14421185652152566</v>
      </c>
      <c r="AL66" s="13"/>
      <c r="AM66" s="331" t="s">
        <v>118</v>
      </c>
      <c r="AN66" s="332">
        <f>SUM(AN16,AN34,AN45,AN56,AN64)</f>
        <v>4.1197825940366641</v>
      </c>
      <c r="AO66" s="336"/>
      <c r="AQ66" s="332" t="s">
        <v>467</v>
      </c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3.5" thickBot="1">
      <c r="R67" s="337"/>
      <c r="S67" s="338"/>
      <c r="AM67" s="331" t="s">
        <v>116</v>
      </c>
      <c r="AN67" s="332">
        <f>S66</f>
        <v>4.8140215839999998</v>
      </c>
      <c r="AO67" s="18">
        <v>4.28</v>
      </c>
      <c r="AQ67" s="332">
        <f>AN67-AO67</f>
        <v>0.53402158399999955</v>
      </c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K68" s="13"/>
      <c r="AM68" s="333" t="s">
        <v>120</v>
      </c>
      <c r="AN68" s="341">
        <v>0.249</v>
      </c>
      <c r="AO68" s="336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M69" s="333" t="s">
        <v>121</v>
      </c>
      <c r="AN69" s="332">
        <f>AN70*0.1</f>
        <v>0</v>
      </c>
      <c r="AO69" s="34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M70" s="331" t="s">
        <v>122</v>
      </c>
      <c r="AN70" s="332"/>
      <c r="AO70" s="336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M71" s="333" t="s">
        <v>123</v>
      </c>
      <c r="AN71" s="341" t="e">
        <f>(AN70-(AN67+(AN67*AN68)+0.1+AN69))/AN70</f>
        <v>#DIV/0!</v>
      </c>
      <c r="AO71" s="18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2.75"/>
    <row r="73" spans="1:54" s="15" customFormat="1" ht="12.75" customHeight="1"/>
    <row r="74" spans="1:54" s="15" customFormat="1" ht="12.75"/>
    <row r="75" spans="1:54" s="15" customFormat="1" ht="12.75"/>
    <row r="76" spans="1:54" s="15" customFormat="1" ht="12.75"/>
    <row r="77" spans="1:54" s="15" customFormat="1" ht="12.75"/>
    <row r="78" spans="1:54" s="15" customFormat="1" ht="12.75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>
      <c r="AO91" s="383"/>
    </row>
    <row r="92" spans="41:41" s="15" customFormat="1" ht="12.75">
      <c r="AO92" s="383"/>
    </row>
    <row r="93" spans="41:41" s="15" customFormat="1" ht="12.75">
      <c r="AO93" s="383"/>
    </row>
    <row r="94" spans="41:41" s="15" customFormat="1" ht="12.75">
      <c r="AO94" s="383"/>
    </row>
    <row r="95" spans="41:41" s="15" customFormat="1" ht="12.75">
      <c r="AO95" s="383"/>
    </row>
    <row r="96" spans="41:41" s="15" customFormat="1" ht="12.75">
      <c r="AO96" s="383"/>
    </row>
    <row r="97" spans="11:41" ht="12.75">
      <c r="K97" s="5"/>
      <c r="L97" s="5"/>
      <c r="M97" s="5"/>
      <c r="N97" s="5"/>
      <c r="O97" s="5"/>
      <c r="P97" s="5"/>
      <c r="Q97" s="5"/>
      <c r="R97" s="5"/>
      <c r="S97" s="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383"/>
    </row>
    <row r="98" spans="11:41" ht="12.75">
      <c r="K98" s="5"/>
      <c r="L98" s="5"/>
      <c r="M98" s="5"/>
      <c r="N98" s="5"/>
      <c r="O98" s="5"/>
      <c r="P98" s="5"/>
      <c r="Q98" s="5"/>
      <c r="R98" s="5"/>
      <c r="S98" s="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383"/>
    </row>
    <row r="99" spans="11:41" ht="12.75">
      <c r="K99" s="5"/>
      <c r="L99" s="5"/>
      <c r="M99" s="5"/>
      <c r="N99" s="5"/>
      <c r="O99" s="5"/>
      <c r="P99" s="5"/>
      <c r="Q99" s="5"/>
      <c r="R99" s="5"/>
      <c r="S99" s="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383"/>
    </row>
    <row r="100" spans="11:41" ht="12.75">
      <c r="K100" s="5"/>
      <c r="L100" s="5"/>
      <c r="M100" s="5"/>
      <c r="N100" s="5"/>
      <c r="O100" s="5"/>
      <c r="P100" s="5"/>
      <c r="Q100" s="5"/>
      <c r="R100" s="5"/>
      <c r="S100" s="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383"/>
    </row>
    <row r="101" spans="11:41" ht="12.75">
      <c r="K101" s="5"/>
      <c r="L101" s="5"/>
      <c r="M101" s="5"/>
      <c r="N101" s="5"/>
      <c r="O101" s="5"/>
      <c r="P101" s="5"/>
      <c r="Q101" s="5"/>
      <c r="R101" s="5"/>
      <c r="S101" s="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>
      <c r="K104" s="5"/>
      <c r="L104" s="5"/>
      <c r="M104" s="5"/>
      <c r="N104" s="5"/>
      <c r="O104" s="5"/>
      <c r="P104" s="5"/>
      <c r="Q104" s="5"/>
      <c r="R104" s="5"/>
      <c r="S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383"/>
    </row>
    <row r="105" spans="11:41">
      <c r="K105" s="5"/>
      <c r="L105" s="5"/>
      <c r="M105" s="5"/>
      <c r="N105" s="5"/>
      <c r="O105" s="5"/>
      <c r="P105" s="5"/>
      <c r="Q105" s="5"/>
      <c r="R105" s="5"/>
      <c r="S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383"/>
    </row>
    <row r="106" spans="11:41">
      <c r="K106" s="5"/>
      <c r="L106" s="5"/>
      <c r="M106" s="5"/>
      <c r="N106" s="5"/>
      <c r="O106" s="5"/>
      <c r="P106" s="5"/>
      <c r="Q106" s="5"/>
      <c r="R106" s="5"/>
      <c r="S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383"/>
    </row>
    <row r="107" spans="11:41">
      <c r="K107" s="5"/>
      <c r="L107" s="5"/>
      <c r="M107" s="5"/>
      <c r="N107" s="5"/>
      <c r="O107" s="5"/>
      <c r="P107" s="5"/>
      <c r="Q107" s="5"/>
      <c r="R107" s="5"/>
      <c r="S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383"/>
    </row>
    <row r="108" spans="11:41">
      <c r="K108" s="5"/>
      <c r="L108" s="5"/>
      <c r="M108" s="5"/>
      <c r="N108" s="5"/>
      <c r="O108" s="5"/>
      <c r="P108" s="5"/>
      <c r="Q108" s="5"/>
      <c r="R108" s="5"/>
      <c r="S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</sheetData>
  <mergeCells count="249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9:C29"/>
    <mergeCell ref="D29:E29"/>
    <mergeCell ref="F29:I29"/>
    <mergeCell ref="B30:C30"/>
    <mergeCell ref="D30:E30"/>
    <mergeCell ref="F30:I30"/>
    <mergeCell ref="B27:C27"/>
    <mergeCell ref="D27:E27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7:I27"/>
    <mergeCell ref="B28:C28"/>
    <mergeCell ref="D28:E28"/>
    <mergeCell ref="F28:I28"/>
    <mergeCell ref="B33:C33"/>
    <mergeCell ref="D33:E33"/>
    <mergeCell ref="F33:I33"/>
    <mergeCell ref="V33:W33"/>
    <mergeCell ref="X33:Y33"/>
    <mergeCell ref="Z33:AC33"/>
    <mergeCell ref="V30:W30"/>
    <mergeCell ref="B31:C31"/>
    <mergeCell ref="D31:E31"/>
    <mergeCell ref="F31:I31"/>
    <mergeCell ref="V31:W31"/>
    <mergeCell ref="B32:C32"/>
    <mergeCell ref="D32:E32"/>
    <mergeCell ref="F32:I32"/>
    <mergeCell ref="V32:W32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X40:Y40"/>
    <mergeCell ref="B41:C41"/>
    <mergeCell ref="D41:E41"/>
    <mergeCell ref="F41:I41"/>
    <mergeCell ref="V41:W41"/>
    <mergeCell ref="X41:Y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J47:K47"/>
    <mergeCell ref="U47:U55"/>
    <mergeCell ref="V47:W47"/>
    <mergeCell ref="X47:Y47"/>
    <mergeCell ref="Z47:AC47"/>
    <mergeCell ref="AD47:AE47"/>
    <mergeCell ref="V48:W48"/>
    <mergeCell ref="X48:Y48"/>
    <mergeCell ref="B44:C44"/>
    <mergeCell ref="D44:E44"/>
    <mergeCell ref="F44:I44"/>
    <mergeCell ref="B47:C47"/>
    <mergeCell ref="D47:E47"/>
    <mergeCell ref="F47:I47"/>
    <mergeCell ref="B48:C48"/>
    <mergeCell ref="D48:E48"/>
    <mergeCell ref="F48:I48"/>
    <mergeCell ref="B49:C49"/>
    <mergeCell ref="D49:E49"/>
    <mergeCell ref="F49:I49"/>
    <mergeCell ref="V49:W49"/>
    <mergeCell ref="X49:Y49"/>
    <mergeCell ref="B50:C50"/>
    <mergeCell ref="D50:E50"/>
    <mergeCell ref="F50:I50"/>
    <mergeCell ref="V50:W50"/>
    <mergeCell ref="X50:Y50"/>
    <mergeCell ref="B51:C51"/>
    <mergeCell ref="D51:E51"/>
    <mergeCell ref="F51:I51"/>
    <mergeCell ref="V51:W51"/>
    <mergeCell ref="X51:Y51"/>
    <mergeCell ref="B52:C52"/>
    <mergeCell ref="D52:E52"/>
    <mergeCell ref="F52:I52"/>
    <mergeCell ref="V52:W52"/>
    <mergeCell ref="X52:Y52"/>
    <mergeCell ref="A58:A63"/>
    <mergeCell ref="B58:D58"/>
    <mergeCell ref="E58:I58"/>
    <mergeCell ref="J58:K58"/>
    <mergeCell ref="U58:U63"/>
    <mergeCell ref="V58:X58"/>
    <mergeCell ref="B53:C53"/>
    <mergeCell ref="D53:E53"/>
    <mergeCell ref="F53:I53"/>
    <mergeCell ref="V53:W53"/>
    <mergeCell ref="X53:Y53"/>
    <mergeCell ref="B54:C54"/>
    <mergeCell ref="D54:E54"/>
    <mergeCell ref="F54:I54"/>
    <mergeCell ref="V54:W54"/>
    <mergeCell ref="X54:Y54"/>
    <mergeCell ref="A47:A55"/>
    <mergeCell ref="Y58:AC58"/>
    <mergeCell ref="B62:D62"/>
    <mergeCell ref="E62:I62"/>
    <mergeCell ref="V62:X62"/>
    <mergeCell ref="Y62:AC62"/>
    <mergeCell ref="B63:D63"/>
    <mergeCell ref="E63:I63"/>
    <mergeCell ref="AD58:AE58"/>
    <mergeCell ref="B59:D59"/>
    <mergeCell ref="E59:I59"/>
    <mergeCell ref="V59:X59"/>
    <mergeCell ref="Y59:AC59"/>
    <mergeCell ref="B55:C55"/>
    <mergeCell ref="D55:E55"/>
    <mergeCell ref="F55:I55"/>
    <mergeCell ref="X55:Y55"/>
    <mergeCell ref="V63:X63"/>
    <mergeCell ref="Y63:AC63"/>
    <mergeCell ref="B60:D60"/>
    <mergeCell ref="E60:I60"/>
    <mergeCell ref="V60:X60"/>
    <mergeCell ref="Y60:AC60"/>
    <mergeCell ref="B61:D61"/>
    <mergeCell ref="E61:I61"/>
    <mergeCell ref="V61:X61"/>
    <mergeCell ref="Y61:AC61"/>
  </mergeCells>
  <phoneticPr fontId="3" type="noConversion"/>
  <dataValidations count="2">
    <dataValidation type="list" allowBlank="1" showInputMessage="1" showErrorMessage="1" sqref="AB4:AD4 H4:J4" xr:uid="{9D83F2D9-B97E-4EFA-8180-56E7DAB8392E}">
      <formula1>$AQ$3:$AQ$8</formula1>
    </dataValidation>
    <dataValidation type="list" allowBlank="1" showInputMessage="1" showErrorMessage="1" sqref="J11:J15 AD11:AD15" xr:uid="{7CA3BA26-E1EF-4FF6-918C-9489D7AD3EB6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DFC7-3367-488C-86CB-AA156B70A9F5}">
  <sheetPr codeName="Sheet5">
    <tabColor theme="9" tint="0.59999389629810485"/>
  </sheetPr>
  <dimension ref="A1:BC115"/>
  <sheetViews>
    <sheetView topLeftCell="K1" zoomScale="85" zoomScaleNormal="85" zoomScaleSheetLayoutView="80" workbookViewId="0">
      <selection activeCell="V34" sqref="V34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ESGM22717KW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0.25514999999999999</v>
      </c>
      <c r="Q11" s="73">
        <v>1.1000000000000001</v>
      </c>
      <c r="R11" s="74">
        <f>P11*Q11</f>
        <v>0.280665</v>
      </c>
      <c r="S11" s="75">
        <f>K11*R11</f>
        <v>0.74376224999999996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0.24299999999999999</v>
      </c>
      <c r="AL11" s="514">
        <v>1.05</v>
      </c>
      <c r="AM11" s="515">
        <f>AK11*AL11</f>
        <v>0.25514999999999999</v>
      </c>
      <c r="AN11" s="516">
        <f>AF11*AM11</f>
        <v>0.68247409632537392</v>
      </c>
      <c r="AO11" s="85">
        <f t="shared" ref="AO11:AO16" si="5">S11-AN11</f>
        <v>6.1288153674626034E-2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442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2.4E-2</v>
      </c>
      <c r="Q12" s="73">
        <v>1.1000000000000001</v>
      </c>
      <c r="R12" s="74">
        <f>P12*Q12</f>
        <v>2.6400000000000003E-2</v>
      </c>
      <c r="S12" s="97">
        <f>K12*R12</f>
        <v>6.9960000000000008E-2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ref="AF12:AF13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0.02</v>
      </c>
      <c r="AL12" s="106">
        <v>1.2</v>
      </c>
      <c r="AM12" s="83">
        <f>AK12*AL12</f>
        <v>2.4E-2</v>
      </c>
      <c r="AN12" s="108">
        <f>AF12*AM12</f>
        <v>6.4195094304561925E-2</v>
      </c>
      <c r="AO12" s="85">
        <f t="shared" si="5"/>
        <v>5.7649056954380828E-3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0.12687999999999999</v>
      </c>
      <c r="Q13" s="121">
        <v>1.1000000000000001</v>
      </c>
      <c r="R13" s="74">
        <f>P13*Q13</f>
        <v>0.139568</v>
      </c>
      <c r="S13" s="97">
        <f>K13*R13</f>
        <v>0.10467599999999999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7"/>
        <v>0.76588776363467437</v>
      </c>
      <c r="AG13" s="103">
        <v>60</v>
      </c>
      <c r="AH13" s="103">
        <v>95</v>
      </c>
      <c r="AI13" s="80">
        <f t="shared" ref="AI13" si="8">((AG13*AH13)/43.052)/1000</f>
        <v>0.13239803028895289</v>
      </c>
      <c r="AJ13" s="81">
        <f>VLOOKUP(AD13,$AS$11:$AT$21,2,FALSE)*AI13</f>
        <v>1.5887763634674347E-2</v>
      </c>
      <c r="AK13" s="104">
        <v>0.122</v>
      </c>
      <c r="AL13" s="106">
        <v>1.04</v>
      </c>
      <c r="AM13" s="107">
        <f>AK13*AL13</f>
        <v>0.12687999999999999</v>
      </c>
      <c r="AN13" s="108">
        <f>AF13*AM13</f>
        <v>9.717583944996748E-2</v>
      </c>
      <c r="AO13" s="85">
        <f t="shared" si="5"/>
        <v>7.5001605500325114E-3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ref="AI14:AI15" si="9">((AG14*AH14)/43.052)/1000</f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0.91839824999999997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0.8438450300799033</v>
      </c>
      <c r="AO16" s="154">
        <f t="shared" si="5"/>
        <v>7.4553219920096669E-2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AN16/AN71</f>
        <v>0.19108162059500114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8" si="10">X19</f>
        <v>선오</v>
      </c>
      <c r="E19" s="621"/>
      <c r="F19" s="599" t="str">
        <f t="shared" ref="F19:F38" si="11">Z19</f>
        <v xml:space="preserve">THREAD </v>
      </c>
      <c r="G19" s="600"/>
      <c r="H19" s="600">
        <f t="shared" ref="H19:H38" si="12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8" si="13">AD19*AL19*(1+AM19)</f>
        <v>0.115</v>
      </c>
      <c r="AO19" s="85">
        <f t="shared" ref="AO19:AO39" si="14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8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0.42230000000000001</v>
      </c>
      <c r="K20" s="174" t="str">
        <f t="shared" ref="K20:K38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8" si="17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3"/>
        <v>0.42230000000000001</v>
      </c>
      <c r="AO20" s="85">
        <f t="shared" si="14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7" si="18">AN21</f>
        <v>6.6951360000000015E-2</v>
      </c>
      <c r="K21" s="174" t="str">
        <f t="shared" si="16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7.364649600000002E-2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2.4300000000000002</v>
      </c>
      <c r="AM21" s="180">
        <v>0</v>
      </c>
      <c r="AN21" s="181">
        <f>AD21*AL21*(1+AM21)</f>
        <v>6.6951360000000015E-2</v>
      </c>
      <c r="AO21" s="85">
        <f t="shared" si="14"/>
        <v>6.6951360000000043E-3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3.1718400000000001E-2</v>
      </c>
      <c r="K23" s="174" t="str">
        <f t="shared" si="16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3.4890240000000003E-2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>
        <v>0.96</v>
      </c>
      <c r="AM23" s="180">
        <v>0</v>
      </c>
      <c r="AN23" s="181">
        <f t="shared" si="13"/>
        <v>3.1718400000000001E-2</v>
      </c>
      <c r="AO23" s="85">
        <f t="shared" si="14"/>
        <v>3.1718400000000022E-3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3.3709090909090911E-2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3.7080000000000002E-2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3"/>
        <v>3.3709090909090911E-2</v>
      </c>
      <c r="AO26" s="85">
        <f t="shared" si="14"/>
        <v>3.3709090909090911E-3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ref="B27:B29" si="19">V27</f>
        <v>0</v>
      </c>
      <c r="C27" s="671"/>
      <c r="D27" s="692" t="str">
        <f t="shared" ref="D27:D29" si="20">X27</f>
        <v>훠시즌</v>
      </c>
      <c r="E27" s="671"/>
      <c r="F27" s="675" t="str">
        <f t="shared" ref="F27:F29" si="21">Z27</f>
        <v>Metal Slider 8mm</v>
      </c>
      <c r="G27" s="676"/>
      <c r="H27" s="676">
        <f t="shared" ref="H27:H29" si="22">AB27</f>
        <v>0</v>
      </c>
      <c r="I27" s="677"/>
      <c r="J27" s="164">
        <f t="shared" ref="J27:J29" si="23">AN27</f>
        <v>0</v>
      </c>
      <c r="K27" s="174" t="str">
        <f t="shared" ref="K27:K29" si="24">AE27</f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ref="S27:S29" si="25">J27*R27</f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ref="AN27:AN29" si="26">AD27*AL27*(1+AM27)</f>
        <v>0</v>
      </c>
      <c r="AO27" s="85">
        <f t="shared" ref="AO27:AO29" si="27">S27-AN27</f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9"/>
        <v>0</v>
      </c>
      <c r="C28" s="671"/>
      <c r="D28" s="692" t="str">
        <f t="shared" si="20"/>
        <v>훠시즌</v>
      </c>
      <c r="E28" s="671"/>
      <c r="F28" s="675" t="str">
        <f t="shared" si="21"/>
        <v>Metal Slider 10mm</v>
      </c>
      <c r="G28" s="676"/>
      <c r="H28" s="676">
        <f t="shared" si="22"/>
        <v>0</v>
      </c>
      <c r="I28" s="677"/>
      <c r="J28" s="164">
        <f t="shared" si="23"/>
        <v>0</v>
      </c>
      <c r="K28" s="174" t="str">
        <f t="shared" si="2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2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26"/>
        <v>0</v>
      </c>
      <c r="AO28" s="85">
        <f t="shared" si="27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9"/>
        <v>0</v>
      </c>
      <c r="C29" s="673"/>
      <c r="D29" s="674" t="str">
        <f t="shared" si="20"/>
        <v>훠시즌</v>
      </c>
      <c r="E29" s="673"/>
      <c r="F29" s="675" t="str">
        <f t="shared" si="21"/>
        <v>Metal Slider 13mm</v>
      </c>
      <c r="G29" s="676"/>
      <c r="H29" s="676">
        <f t="shared" si="22"/>
        <v>0</v>
      </c>
      <c r="I29" s="677"/>
      <c r="J29" s="164">
        <f t="shared" si="23"/>
        <v>0</v>
      </c>
      <c r="K29" s="174" t="str">
        <f t="shared" si="2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2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26"/>
        <v>0</v>
      </c>
      <c r="AO29" s="85">
        <f t="shared" si="27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0.10487272727272728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0.11536000000000002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2</v>
      </c>
      <c r="AM30" s="180">
        <v>0.03</v>
      </c>
      <c r="AN30" s="181">
        <f t="shared" si="13"/>
        <v>0.10487272727272728</v>
      </c>
      <c r="AO30" s="85">
        <f t="shared" si="14"/>
        <v>1.0487272727272734E-2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0.29963636363636365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0.32960000000000006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2</v>
      </c>
      <c r="AM31" s="180">
        <v>0.03</v>
      </c>
      <c r="AN31" s="181">
        <f t="shared" si="13"/>
        <v>0.29963636363636365</v>
      </c>
      <c r="AO31" s="85">
        <f t="shared" si="14"/>
        <v>2.9963636363636414E-2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PC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68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PC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68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PC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68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PC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68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0.21536363636363637</v>
      </c>
      <c r="K36" s="174" t="str">
        <f t="shared" si="16"/>
        <v>/ PC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0.23690000000000003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68</v>
      </c>
      <c r="AF36" s="175"/>
      <c r="AG36" s="175"/>
      <c r="AH36" s="175"/>
      <c r="AI36" s="175"/>
      <c r="AJ36" s="175"/>
      <c r="AK36" s="175"/>
      <c r="AL36" s="179">
        <v>1</v>
      </c>
      <c r="AM36" s="180">
        <v>0.03</v>
      </c>
      <c r="AN36" s="181">
        <f t="shared" si="13"/>
        <v>0.21536363636363637</v>
      </c>
      <c r="AO36" s="85">
        <f t="shared" si="14"/>
        <v>2.1536363636363659E-2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2.06E-2</v>
      </c>
      <c r="K37" s="198" t="str">
        <f t="shared" si="16"/>
        <v>/ PC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68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3"/>
        <v>2.06E-2</v>
      </c>
      <c r="AO37" s="85">
        <f t="shared" si="14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3.5" thickBot="1">
      <c r="A38" s="653"/>
      <c r="B38" s="684" t="str">
        <f t="shared" si="15"/>
        <v>Elastic band</v>
      </c>
      <c r="C38" s="685"/>
      <c r="D38" s="686" t="str">
        <f t="shared" si="10"/>
        <v>선오</v>
      </c>
      <c r="E38" s="685"/>
      <c r="F38" s="687" t="str">
        <f t="shared" si="11"/>
        <v>3/8" 9.5mm</v>
      </c>
      <c r="G38" s="688"/>
      <c r="H38" s="688">
        <f t="shared" si="12"/>
        <v>0</v>
      </c>
      <c r="I38" s="689"/>
      <c r="J38" s="206">
        <f>AN38</f>
        <v>6.3825000000000007E-2</v>
      </c>
      <c r="K38" s="207" t="str">
        <f t="shared" si="16"/>
        <v>/ PC</v>
      </c>
      <c r="L38" s="208"/>
      <c r="M38" s="208"/>
      <c r="N38" s="208"/>
      <c r="O38" s="208"/>
      <c r="P38" s="208"/>
      <c r="Q38" s="209"/>
      <c r="R38" s="210">
        <v>1.1000000000000001</v>
      </c>
      <c r="S38" s="211">
        <f t="shared" si="17"/>
        <v>7.020750000000002E-2</v>
      </c>
      <c r="U38" s="660"/>
      <c r="V38" s="684" t="s">
        <v>387</v>
      </c>
      <c r="W38" s="685"/>
      <c r="X38" s="747" t="s">
        <v>185</v>
      </c>
      <c r="Y38" s="685"/>
      <c r="Z38" s="687" t="s">
        <v>388</v>
      </c>
      <c r="AA38" s="688"/>
      <c r="AB38" s="688"/>
      <c r="AC38" s="689"/>
      <c r="AD38" s="212">
        <f>55/1100</f>
        <v>0.05</v>
      </c>
      <c r="AE38" s="207" t="s">
        <v>68</v>
      </c>
      <c r="AF38" s="413"/>
      <c r="AG38" s="208"/>
      <c r="AH38" s="208"/>
      <c r="AI38" s="208"/>
      <c r="AJ38" s="208"/>
      <c r="AK38" s="208"/>
      <c r="AL38" s="213">
        <v>1.1100000000000001</v>
      </c>
      <c r="AM38" s="214">
        <v>0.15</v>
      </c>
      <c r="AN38" s="215">
        <f t="shared" si="13"/>
        <v>6.3825000000000007E-2</v>
      </c>
      <c r="AO38" s="85">
        <f t="shared" si="14"/>
        <v>6.3825000000000132E-3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33"/>
      <c r="B39" s="33"/>
      <c r="C39" s="33"/>
      <c r="D39" s="33"/>
      <c r="E39" s="33"/>
      <c r="F39" s="33"/>
      <c r="G39" s="216"/>
      <c r="H39" s="216"/>
      <c r="I39" s="216"/>
      <c r="J39" s="216"/>
      <c r="K39" s="217"/>
      <c r="L39" s="217"/>
      <c r="M39" s="217"/>
      <c r="N39" s="217"/>
      <c r="O39" s="217"/>
      <c r="P39" s="217"/>
      <c r="Q39" s="217"/>
      <c r="R39" s="149" t="s">
        <v>57</v>
      </c>
      <c r="S39" s="218">
        <f>SUM(S19:S38)</f>
        <v>1.5113742360000002</v>
      </c>
      <c r="U39" s="33"/>
      <c r="V39" s="33"/>
      <c r="W39" s="33"/>
      <c r="X39" s="33"/>
      <c r="Y39" s="33"/>
      <c r="Z39" s="33"/>
      <c r="AA39" s="216"/>
      <c r="AB39" s="216"/>
      <c r="AC39" s="216"/>
      <c r="AD39" s="216"/>
      <c r="AE39" s="217"/>
      <c r="AF39" s="217"/>
      <c r="AG39" s="217"/>
      <c r="AH39" s="217"/>
      <c r="AI39" s="217"/>
      <c r="AJ39" s="217"/>
      <c r="AK39" s="217"/>
      <c r="AL39" s="217"/>
      <c r="AM39" s="149" t="s">
        <v>57</v>
      </c>
      <c r="AN39" s="219">
        <f>SUM(AN19:AN38)</f>
        <v>1.3739765781818183</v>
      </c>
      <c r="AO39" s="154">
        <f t="shared" si="14"/>
        <v>0.13739765781818192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3.5" thickBot="1">
      <c r="K40" s="220"/>
      <c r="L40" s="220"/>
      <c r="M40" s="220"/>
      <c r="N40" s="220"/>
      <c r="O40" s="220"/>
      <c r="P40" s="220"/>
      <c r="Q40" s="220"/>
      <c r="R40" s="221"/>
      <c r="S40" s="222"/>
      <c r="AE40" s="220"/>
      <c r="AF40" s="220"/>
      <c r="AG40" s="220"/>
      <c r="AH40" s="220"/>
      <c r="AI40" s="220"/>
      <c r="AJ40" s="220"/>
      <c r="AK40" s="220"/>
      <c r="AL40" s="220"/>
      <c r="AM40" s="221"/>
      <c r="AN40" s="158">
        <f>AN39/AN71</f>
        <v>0.31112545770838534</v>
      </c>
      <c r="AO40" s="159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52" customFormat="1" ht="12.75" customHeight="1" thickBot="1">
      <c r="A41" s="651" t="s">
        <v>84</v>
      </c>
      <c r="B41" s="703" t="s">
        <v>60</v>
      </c>
      <c r="C41" s="704"/>
      <c r="D41" s="705" t="s">
        <v>61</v>
      </c>
      <c r="E41" s="704"/>
      <c r="F41" s="705" t="s">
        <v>19</v>
      </c>
      <c r="G41" s="706"/>
      <c r="H41" s="706"/>
      <c r="I41" s="704"/>
      <c r="J41" s="705" t="s">
        <v>62</v>
      </c>
      <c r="K41" s="704"/>
      <c r="L41" s="441"/>
      <c r="M41" s="441"/>
      <c r="N41" s="441"/>
      <c r="O41" s="441"/>
      <c r="P41" s="441"/>
      <c r="Q41" s="444"/>
      <c r="R41" s="224" t="s">
        <v>63</v>
      </c>
      <c r="S41" s="225" t="s">
        <v>37</v>
      </c>
      <c r="U41" s="651" t="s">
        <v>84</v>
      </c>
      <c r="V41" s="703" t="s">
        <v>60</v>
      </c>
      <c r="W41" s="704"/>
      <c r="X41" s="705" t="s">
        <v>61</v>
      </c>
      <c r="Y41" s="704"/>
      <c r="Z41" s="705" t="s">
        <v>19</v>
      </c>
      <c r="AA41" s="706"/>
      <c r="AB41" s="706"/>
      <c r="AC41" s="704"/>
      <c r="AD41" s="705" t="s">
        <v>62</v>
      </c>
      <c r="AE41" s="704"/>
      <c r="AF41" s="441"/>
      <c r="AG41" s="441"/>
      <c r="AH41" s="441"/>
      <c r="AI41" s="441"/>
      <c r="AJ41" s="441"/>
      <c r="AK41" s="441"/>
      <c r="AL41" s="423" t="s">
        <v>63</v>
      </c>
      <c r="AM41" s="224" t="s">
        <v>85</v>
      </c>
      <c r="AN41" s="162" t="s">
        <v>37</v>
      </c>
      <c r="AO41" s="163"/>
    </row>
    <row r="42" spans="1:55" s="15" customFormat="1" ht="12.75">
      <c r="A42" s="701"/>
      <c r="B42" s="716" t="str">
        <f>V42</f>
        <v>MAU-BTM-CARELBL</v>
      </c>
      <c r="C42" s="717"/>
      <c r="D42" s="717" t="str">
        <f t="shared" ref="D42:D49" si="28">X42</f>
        <v>NEXGEN</v>
      </c>
      <c r="E42" s="717"/>
      <c r="F42" s="718" t="str">
        <f t="shared" ref="F42:F49" si="29">Z42</f>
        <v>TPU LABEL(BRAND/SIZE/CO/CONTENT/CARE)</v>
      </c>
      <c r="G42" s="718"/>
      <c r="H42" s="718">
        <f t="shared" ref="H42:H49" si="30">AB42</f>
        <v>0</v>
      </c>
      <c r="I42" s="718"/>
      <c r="J42" s="226">
        <f>AN42</f>
        <v>1.5950000000000002E-2</v>
      </c>
      <c r="K42" s="165" t="str">
        <f>AE42</f>
        <v>/ PC</v>
      </c>
      <c r="L42" s="166"/>
      <c r="M42" s="166"/>
      <c r="N42" s="166"/>
      <c r="O42" s="166"/>
      <c r="P42" s="166"/>
      <c r="Q42" s="227"/>
      <c r="R42" s="228">
        <v>1.1000000000000001</v>
      </c>
      <c r="S42" s="229">
        <f>J42*R42</f>
        <v>1.7545000000000005E-2</v>
      </c>
      <c r="U42" s="701"/>
      <c r="V42" s="620" t="s">
        <v>355</v>
      </c>
      <c r="W42" s="621"/>
      <c r="X42" s="691" t="s">
        <v>358</v>
      </c>
      <c r="Y42" s="621"/>
      <c r="Z42" s="436" t="s">
        <v>164</v>
      </c>
      <c r="AA42" s="437"/>
      <c r="AB42" s="437"/>
      <c r="AC42" s="438"/>
      <c r="AD42" s="226">
        <f>AH42</f>
        <v>1.4500000000000001E-2</v>
      </c>
      <c r="AE42" s="165" t="s">
        <v>68</v>
      </c>
      <c r="AF42" s="166"/>
      <c r="AG42" s="233">
        <v>14.5</v>
      </c>
      <c r="AH42" s="234">
        <f>AG42/1000</f>
        <v>1.4500000000000001E-2</v>
      </c>
      <c r="AI42" s="166"/>
      <c r="AJ42" s="166"/>
      <c r="AK42" s="166"/>
      <c r="AL42" s="235">
        <v>1</v>
      </c>
      <c r="AM42" s="236">
        <v>0.1</v>
      </c>
      <c r="AN42" s="229">
        <f t="shared" ref="AN42:AN49" si="31">AD42*AL42*(1+AM42)</f>
        <v>1.5950000000000002E-2</v>
      </c>
      <c r="AO42" s="85">
        <f t="shared" ref="AO42:AO50" si="32">S42-AN42</f>
        <v>1.5950000000000027E-3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5" customFormat="1" ht="12.75">
      <c r="A43" s="701"/>
      <c r="B43" s="707" t="str">
        <f t="shared" ref="B43:B49" si="33">V43</f>
        <v>MAU-TWO-PART</v>
      </c>
      <c r="C43" s="708"/>
      <c r="D43" s="708" t="str">
        <f t="shared" si="28"/>
        <v>NEXGEN</v>
      </c>
      <c r="E43" s="708"/>
      <c r="F43" s="709" t="str">
        <f t="shared" si="29"/>
        <v xml:space="preserve">PRIMARY HANG TAG </v>
      </c>
      <c r="G43" s="709"/>
      <c r="H43" s="709">
        <f t="shared" si="30"/>
        <v>0</v>
      </c>
      <c r="I43" s="709"/>
      <c r="J43" s="237">
        <f>AN43</f>
        <v>1.1117999999999999E-2</v>
      </c>
      <c r="K43" s="174" t="str">
        <f t="shared" ref="K43:K49" si="34">AE43</f>
        <v>/ PC</v>
      </c>
      <c r="L43" s="175"/>
      <c r="M43" s="175"/>
      <c r="N43" s="175"/>
      <c r="O43" s="175"/>
      <c r="P43" s="175"/>
      <c r="Q43" s="429"/>
      <c r="R43" s="239">
        <v>1.1000000000000001</v>
      </c>
      <c r="S43" s="240">
        <f t="shared" ref="S43:S49" si="35">J43*R43</f>
        <v>1.2229800000000001E-2</v>
      </c>
      <c r="U43" s="701"/>
      <c r="V43" s="623" t="s">
        <v>356</v>
      </c>
      <c r="W43" s="624"/>
      <c r="X43" s="625" t="s">
        <v>358</v>
      </c>
      <c r="Y43" s="624"/>
      <c r="Z43" s="426" t="s">
        <v>165</v>
      </c>
      <c r="AA43" s="427"/>
      <c r="AB43" s="427"/>
      <c r="AC43" s="428"/>
      <c r="AD43" s="237">
        <f>AH43</f>
        <v>1.09E-2</v>
      </c>
      <c r="AE43" s="174" t="s">
        <v>68</v>
      </c>
      <c r="AF43" s="175"/>
      <c r="AG43" s="241">
        <v>10.9</v>
      </c>
      <c r="AH43" s="242">
        <f>AG43/1000</f>
        <v>1.09E-2</v>
      </c>
      <c r="AI43" s="175"/>
      <c r="AJ43" s="175"/>
      <c r="AK43" s="175"/>
      <c r="AL43" s="430">
        <v>1</v>
      </c>
      <c r="AM43" s="244">
        <v>0.02</v>
      </c>
      <c r="AN43" s="240">
        <f t="shared" si="31"/>
        <v>1.1117999999999999E-2</v>
      </c>
      <c r="AO43" s="85">
        <f t="shared" si="32"/>
        <v>1.1118000000000013E-3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si="33"/>
        <v>MAU-ECOM-STK</v>
      </c>
      <c r="C44" s="708"/>
      <c r="D44" s="708" t="str">
        <f t="shared" si="28"/>
        <v>NEXGEN</v>
      </c>
      <c r="E44" s="708"/>
      <c r="F44" s="709" t="str">
        <f t="shared" si="29"/>
        <v>ECOM-STK</v>
      </c>
      <c r="G44" s="709"/>
      <c r="H44" s="709">
        <f t="shared" si="30"/>
        <v>0</v>
      </c>
      <c r="I44" s="709"/>
      <c r="J44" s="237">
        <f t="shared" ref="J44:J48" si="36">AN44</f>
        <v>1.2240000000000001E-2</v>
      </c>
      <c r="K44" s="174" t="str">
        <f t="shared" si="34"/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si="35"/>
        <v>1.3464000000000002E-2</v>
      </c>
      <c r="U44" s="701"/>
      <c r="V44" s="623" t="s">
        <v>357</v>
      </c>
      <c r="W44" s="624"/>
      <c r="X44" s="625" t="s">
        <v>358</v>
      </c>
      <c r="Y44" s="624"/>
      <c r="Z44" s="468" t="s">
        <v>436</v>
      </c>
      <c r="AA44" s="427"/>
      <c r="AB44" s="427"/>
      <c r="AC44" s="428"/>
      <c r="AD44" s="237">
        <v>1.2E-2</v>
      </c>
      <c r="AE44" s="174" t="s">
        <v>68</v>
      </c>
      <c r="AF44" s="175"/>
      <c r="AG44" s="241">
        <v>12</v>
      </c>
      <c r="AH44" s="242">
        <f t="shared" ref="AH44" si="37">AG44/1000</f>
        <v>1.2E-2</v>
      </c>
      <c r="AI44" s="175"/>
      <c r="AJ44" s="175"/>
      <c r="AK44" s="175"/>
      <c r="AL44" s="430">
        <v>1</v>
      </c>
      <c r="AM44" s="244">
        <v>0.02</v>
      </c>
      <c r="AN44" s="240">
        <f t="shared" si="31"/>
        <v>1.2240000000000001E-2</v>
      </c>
      <c r="AO44" s="85">
        <f t="shared" si="32"/>
        <v>1.2240000000000011E-3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33"/>
        <v>2nd Hang tag</v>
      </c>
      <c r="C45" s="708"/>
      <c r="D45" s="708" t="str">
        <f t="shared" si="28"/>
        <v>R-PAC</v>
      </c>
      <c r="E45" s="708"/>
      <c r="F45" s="709" t="str">
        <f t="shared" si="29"/>
        <v>2nd Hang tag</v>
      </c>
      <c r="G45" s="709"/>
      <c r="H45" s="709">
        <f t="shared" si="30"/>
        <v>0</v>
      </c>
      <c r="I45" s="709"/>
      <c r="J45" s="237">
        <f t="shared" si="36"/>
        <v>9.1799999999999993E-2</v>
      </c>
      <c r="K45" s="174" t="str">
        <f t="shared" si="34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35"/>
        <v>0.10098</v>
      </c>
      <c r="U45" s="701"/>
      <c r="V45" s="623" t="s">
        <v>354</v>
      </c>
      <c r="W45" s="624"/>
      <c r="X45" s="625" t="s">
        <v>163</v>
      </c>
      <c r="Y45" s="624"/>
      <c r="Z45" s="426" t="s">
        <v>354</v>
      </c>
      <c r="AA45" s="427"/>
      <c r="AB45" s="427"/>
      <c r="AC45" s="428"/>
      <c r="AD45" s="237">
        <v>0.09</v>
      </c>
      <c r="AE45" s="174" t="s">
        <v>68</v>
      </c>
      <c r="AF45" s="175"/>
      <c r="AG45" s="241"/>
      <c r="AH45" s="242"/>
      <c r="AI45" s="175"/>
      <c r="AJ45" s="175"/>
      <c r="AK45" s="175"/>
      <c r="AL45" s="430">
        <v>1</v>
      </c>
      <c r="AM45" s="244">
        <v>0.02</v>
      </c>
      <c r="AN45" s="240">
        <f t="shared" si="31"/>
        <v>9.1799999999999993E-2</v>
      </c>
      <c r="AO45" s="85">
        <f t="shared" si="32"/>
        <v>9.1800000000000076E-3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33"/>
        <v>Tracking label</v>
      </c>
      <c r="C46" s="708"/>
      <c r="D46" s="708" t="str">
        <f t="shared" si="28"/>
        <v>Local</v>
      </c>
      <c r="E46" s="708"/>
      <c r="F46" s="709" t="str">
        <f t="shared" si="29"/>
        <v>Tracking Label=Factory Sourced</v>
      </c>
      <c r="G46" s="709"/>
      <c r="H46" s="709">
        <f t="shared" si="30"/>
        <v>0</v>
      </c>
      <c r="I46" s="709"/>
      <c r="J46" s="237">
        <f t="shared" si="36"/>
        <v>2.1000000000000001E-2</v>
      </c>
      <c r="K46" s="174" t="str">
        <f t="shared" si="34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35"/>
        <v>2.3100000000000002E-2</v>
      </c>
      <c r="U46" s="701"/>
      <c r="V46" s="623" t="s">
        <v>359</v>
      </c>
      <c r="W46" s="624"/>
      <c r="X46" s="625" t="s">
        <v>360</v>
      </c>
      <c r="Y46" s="624"/>
      <c r="Z46" s="426" t="s">
        <v>361</v>
      </c>
      <c r="AA46" s="427"/>
      <c r="AB46" s="427"/>
      <c r="AC46" s="428"/>
      <c r="AD46" s="237">
        <v>0.02</v>
      </c>
      <c r="AE46" s="174" t="s">
        <v>68</v>
      </c>
      <c r="AF46" s="175"/>
      <c r="AG46" s="175"/>
      <c r="AH46" s="242"/>
      <c r="AI46" s="175"/>
      <c r="AJ46" s="175"/>
      <c r="AK46" s="175"/>
      <c r="AL46" s="430">
        <v>1</v>
      </c>
      <c r="AM46" s="244">
        <v>0.05</v>
      </c>
      <c r="AN46" s="240">
        <f t="shared" si="31"/>
        <v>2.1000000000000001E-2</v>
      </c>
      <c r="AO46" s="85">
        <f t="shared" si="32"/>
        <v>2.1000000000000012E-3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>
        <f t="shared" si="33"/>
        <v>0</v>
      </c>
      <c r="C47" s="708"/>
      <c r="D47" s="708">
        <f t="shared" si="28"/>
        <v>0</v>
      </c>
      <c r="E47" s="708"/>
      <c r="F47" s="709">
        <f t="shared" si="29"/>
        <v>0</v>
      </c>
      <c r="G47" s="709"/>
      <c r="H47" s="709">
        <f t="shared" si="30"/>
        <v>0</v>
      </c>
      <c r="I47" s="709"/>
      <c r="J47" s="237">
        <f t="shared" si="36"/>
        <v>0</v>
      </c>
      <c r="K47" s="174" t="str">
        <f t="shared" si="34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9">
        <f t="shared" si="35"/>
        <v>0</v>
      </c>
      <c r="U47" s="701"/>
      <c r="V47" s="439"/>
      <c r="W47" s="424"/>
      <c r="X47" s="425"/>
      <c r="Y47" s="424"/>
      <c r="Z47" s="426"/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/>
      <c r="AM47" s="244">
        <v>0.02</v>
      </c>
      <c r="AN47" s="249">
        <f t="shared" si="31"/>
        <v>0</v>
      </c>
      <c r="AO47" s="85">
        <f t="shared" si="32"/>
        <v>0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97" customFormat="1" ht="12.75">
      <c r="A48" s="701"/>
      <c r="B48" s="710">
        <f t="shared" si="33"/>
        <v>0</v>
      </c>
      <c r="C48" s="711"/>
      <c r="D48" s="711">
        <f t="shared" si="28"/>
        <v>0</v>
      </c>
      <c r="E48" s="711"/>
      <c r="F48" s="712">
        <f t="shared" si="29"/>
        <v>0</v>
      </c>
      <c r="G48" s="712"/>
      <c r="H48" s="712">
        <f t="shared" si="30"/>
        <v>0</v>
      </c>
      <c r="I48" s="712"/>
      <c r="J48" s="237">
        <f t="shared" si="36"/>
        <v>0</v>
      </c>
      <c r="K48" s="251" t="str">
        <f t="shared" si="34"/>
        <v>/ PC</v>
      </c>
      <c r="L48" s="252"/>
      <c r="M48" s="252"/>
      <c r="N48" s="252"/>
      <c r="O48" s="252"/>
      <c r="P48" s="252"/>
      <c r="Q48" s="429"/>
      <c r="R48" s="239">
        <v>1.1000000000000001</v>
      </c>
      <c r="S48" s="253">
        <f t="shared" si="35"/>
        <v>0</v>
      </c>
      <c r="U48" s="701"/>
      <c r="V48" s="254"/>
      <c r="W48" s="255"/>
      <c r="X48" s="425"/>
      <c r="Y48" s="424"/>
      <c r="Z48" s="426"/>
      <c r="AA48" s="427"/>
      <c r="AB48" s="427"/>
      <c r="AC48" s="428"/>
      <c r="AD48" s="237"/>
      <c r="AE48" s="174" t="s">
        <v>68</v>
      </c>
      <c r="AF48" s="175"/>
      <c r="AG48" s="252"/>
      <c r="AH48" s="256"/>
      <c r="AI48" s="252"/>
      <c r="AJ48" s="252"/>
      <c r="AK48" s="252"/>
      <c r="AL48" s="430"/>
      <c r="AM48" s="244">
        <v>0.02</v>
      </c>
      <c r="AN48" s="253">
        <f t="shared" si="31"/>
        <v>0</v>
      </c>
      <c r="AO48" s="85">
        <f t="shared" si="3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3.5" thickBot="1">
      <c r="A49" s="702"/>
      <c r="B49" s="713">
        <f t="shared" si="33"/>
        <v>0</v>
      </c>
      <c r="C49" s="714"/>
      <c r="D49" s="714">
        <f t="shared" si="28"/>
        <v>0</v>
      </c>
      <c r="E49" s="714"/>
      <c r="F49" s="715">
        <f t="shared" si="29"/>
        <v>0</v>
      </c>
      <c r="G49" s="715"/>
      <c r="H49" s="715">
        <f t="shared" si="30"/>
        <v>0</v>
      </c>
      <c r="I49" s="715"/>
      <c r="J49" s="257">
        <f>AN49</f>
        <v>0</v>
      </c>
      <c r="K49" s="258" t="str">
        <f t="shared" si="34"/>
        <v>/PC</v>
      </c>
      <c r="L49" s="259"/>
      <c r="M49" s="259"/>
      <c r="N49" s="259"/>
      <c r="O49" s="259"/>
      <c r="P49" s="259"/>
      <c r="Q49" s="260"/>
      <c r="R49" s="261">
        <v>1.1000000000000001</v>
      </c>
      <c r="S49" s="262">
        <f t="shared" si="35"/>
        <v>0</v>
      </c>
      <c r="U49" s="702"/>
      <c r="V49" s="263"/>
      <c r="W49" s="431"/>
      <c r="X49" s="432"/>
      <c r="Y49" s="431"/>
      <c r="Z49" s="433"/>
      <c r="AA49" s="434"/>
      <c r="AB49" s="434"/>
      <c r="AC49" s="435"/>
      <c r="AD49" s="269"/>
      <c r="AE49" s="258" t="s">
        <v>142</v>
      </c>
      <c r="AF49" s="259"/>
      <c r="AG49" s="259"/>
      <c r="AH49" s="270"/>
      <c r="AI49" s="259"/>
      <c r="AJ49" s="259"/>
      <c r="AK49" s="259"/>
      <c r="AL49" s="446"/>
      <c r="AM49" s="272">
        <v>0.02</v>
      </c>
      <c r="AN49" s="262">
        <f t="shared" si="31"/>
        <v>0</v>
      </c>
      <c r="AO49" s="85">
        <f t="shared" si="3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3.5" thickBot="1">
      <c r="A50" s="33"/>
      <c r="B50" s="33"/>
      <c r="C50" s="33"/>
      <c r="D50" s="33"/>
      <c r="E50" s="33"/>
      <c r="F50" s="33"/>
      <c r="G50" s="216"/>
      <c r="H50" s="216"/>
      <c r="I50" s="216"/>
      <c r="J50" s="216"/>
      <c r="K50" s="217"/>
      <c r="L50" s="217"/>
      <c r="M50" s="217"/>
      <c r="N50" s="217"/>
      <c r="O50" s="217"/>
      <c r="P50" s="217"/>
      <c r="Q50" s="217"/>
      <c r="R50" s="149" t="s">
        <v>57</v>
      </c>
      <c r="S50" s="273">
        <f>SUM(S42:S49)</f>
        <v>0.16731880000000002</v>
      </c>
      <c r="U50" s="33"/>
      <c r="V50" s="33"/>
      <c r="W50" s="33"/>
      <c r="X50" s="33"/>
      <c r="Y50" s="33"/>
      <c r="Z50" s="33"/>
      <c r="AA50" s="216"/>
      <c r="AB50" s="216"/>
      <c r="AC50" s="216"/>
      <c r="AD50" s="216"/>
      <c r="AE50" s="217"/>
      <c r="AF50" s="217"/>
      <c r="AG50" s="217"/>
      <c r="AH50" s="217"/>
      <c r="AI50" s="217"/>
      <c r="AJ50" s="217"/>
      <c r="AK50" s="217"/>
      <c r="AL50" s="217"/>
      <c r="AM50" s="149" t="s">
        <v>57</v>
      </c>
      <c r="AN50" s="274">
        <f>SUM(AN42:AN49)</f>
        <v>0.15210799999999999</v>
      </c>
      <c r="AO50" s="154">
        <f t="shared" si="32"/>
        <v>1.5210800000000024E-2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5" s="197" customFormat="1" ht="13.5" thickBot="1">
      <c r="K51" s="220"/>
      <c r="L51" s="220"/>
      <c r="M51" s="220"/>
      <c r="N51" s="220"/>
      <c r="O51" s="220"/>
      <c r="P51" s="220"/>
      <c r="Q51" s="220"/>
      <c r="R51" s="221"/>
      <c r="S51" s="222"/>
      <c r="AE51" s="220"/>
      <c r="AF51" s="220"/>
      <c r="AG51" s="220"/>
      <c r="AH51" s="220"/>
      <c r="AI51" s="220"/>
      <c r="AJ51" s="220"/>
      <c r="AK51" s="220"/>
      <c r="AL51" s="220"/>
      <c r="AM51" s="221"/>
      <c r="AN51" s="158">
        <f>AN50/AN71</f>
        <v>3.4443579222967369E-2</v>
      </c>
      <c r="AO51" s="159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52" customFormat="1" ht="12.75" customHeight="1" thickBot="1">
      <c r="A52" s="651" t="s">
        <v>95</v>
      </c>
      <c r="B52" s="730" t="s">
        <v>60</v>
      </c>
      <c r="C52" s="596"/>
      <c r="D52" s="598" t="s">
        <v>61</v>
      </c>
      <c r="E52" s="596"/>
      <c r="F52" s="720" t="s">
        <v>19</v>
      </c>
      <c r="G52" s="720"/>
      <c r="H52" s="720"/>
      <c r="I52" s="596"/>
      <c r="J52" s="598" t="s">
        <v>62</v>
      </c>
      <c r="K52" s="596"/>
      <c r="L52" s="441"/>
      <c r="M52" s="441"/>
      <c r="N52" s="441"/>
      <c r="O52" s="441"/>
      <c r="P52" s="441"/>
      <c r="Q52" s="444"/>
      <c r="R52" s="224" t="s">
        <v>63</v>
      </c>
      <c r="S52" s="225" t="s">
        <v>37</v>
      </c>
      <c r="U52" s="651" t="s">
        <v>95</v>
      </c>
      <c r="V52" s="730" t="s">
        <v>60</v>
      </c>
      <c r="W52" s="596"/>
      <c r="X52" s="598" t="s">
        <v>61</v>
      </c>
      <c r="Y52" s="596"/>
      <c r="Z52" s="720" t="s">
        <v>19</v>
      </c>
      <c r="AA52" s="720"/>
      <c r="AB52" s="720"/>
      <c r="AC52" s="596"/>
      <c r="AD52" s="598" t="s">
        <v>62</v>
      </c>
      <c r="AE52" s="596"/>
      <c r="AF52" s="441"/>
      <c r="AG52" s="441"/>
      <c r="AH52" s="441"/>
      <c r="AI52" s="441"/>
      <c r="AJ52" s="441"/>
      <c r="AK52" s="441"/>
      <c r="AL52" s="423" t="s">
        <v>63</v>
      </c>
      <c r="AM52" s="224" t="s">
        <v>85</v>
      </c>
      <c r="AN52" s="162" t="s">
        <v>37</v>
      </c>
      <c r="AO52" s="163"/>
    </row>
    <row r="53" spans="1:55" s="15" customFormat="1" ht="12.75">
      <c r="A53" s="652"/>
      <c r="B53" s="731">
        <f>V53</f>
        <v>8012</v>
      </c>
      <c r="C53" s="732"/>
      <c r="D53" s="733" t="str">
        <f t="shared" ref="D53:D60" si="38">X53</f>
        <v>MAINETTI</v>
      </c>
      <c r="E53" s="732"/>
      <c r="F53" s="734" t="str">
        <f t="shared" ref="F53:F60" si="39">Z53</f>
        <v>HANGER</v>
      </c>
      <c r="G53" s="734"/>
      <c r="H53" s="734">
        <f t="shared" ref="H53:H60" si="40">AB53</f>
        <v>0</v>
      </c>
      <c r="I53" s="734"/>
      <c r="J53" s="275">
        <f>AN53</f>
        <v>0</v>
      </c>
      <c r="K53" s="276" t="str">
        <f>AE53</f>
        <v>/ PC</v>
      </c>
      <c r="L53" s="277"/>
      <c r="M53" s="277"/>
      <c r="N53" s="277"/>
      <c r="O53" s="277"/>
      <c r="P53" s="277"/>
      <c r="Q53" s="227"/>
      <c r="R53" s="228">
        <v>1.1000000000000001</v>
      </c>
      <c r="S53" s="229">
        <f>J53*R53</f>
        <v>0</v>
      </c>
      <c r="U53" s="652"/>
      <c r="V53" s="620">
        <v>8012</v>
      </c>
      <c r="W53" s="621"/>
      <c r="X53" s="721" t="s">
        <v>166</v>
      </c>
      <c r="Y53" s="722"/>
      <c r="Z53" s="436" t="s">
        <v>97</v>
      </c>
      <c r="AA53" s="437"/>
      <c r="AB53" s="437"/>
      <c r="AC53" s="438"/>
      <c r="AD53" s="283">
        <v>0</v>
      </c>
      <c r="AE53" s="279" t="s">
        <v>68</v>
      </c>
      <c r="AF53" s="414"/>
      <c r="AG53" s="277"/>
      <c r="AH53" s="277"/>
      <c r="AI53" s="277"/>
      <c r="AJ53" s="277"/>
      <c r="AK53" s="277"/>
      <c r="AL53" s="235">
        <v>0</v>
      </c>
      <c r="AM53" s="236">
        <v>0.02</v>
      </c>
      <c r="AN53" s="229">
        <f t="shared" ref="AN53:AN60" si="41">AD53*AL53*(1+AM53)</f>
        <v>0</v>
      </c>
      <c r="AO53" s="85">
        <f t="shared" ref="AO53:AO61" si="42">S53-AN53</f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5" customFormat="1" ht="12.75">
      <c r="A54" s="652"/>
      <c r="B54" s="723">
        <f t="shared" ref="B54:B60" si="43">V54</f>
        <v>0</v>
      </c>
      <c r="C54" s="724"/>
      <c r="D54" s="725" t="str">
        <f t="shared" si="38"/>
        <v>MAINETTI</v>
      </c>
      <c r="E54" s="726"/>
      <c r="F54" s="719" t="str">
        <f t="shared" si="39"/>
        <v>SIZER</v>
      </c>
      <c r="G54" s="719"/>
      <c r="H54" s="719">
        <f t="shared" si="40"/>
        <v>0</v>
      </c>
      <c r="I54" s="719"/>
      <c r="J54" s="280">
        <f>AN54</f>
        <v>0</v>
      </c>
      <c r="K54" s="281" t="str">
        <f t="shared" ref="K54:K60" si="44">AE54</f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40">
        <f t="shared" ref="S54:S60" si="45">J54*R54</f>
        <v>0</v>
      </c>
      <c r="U54" s="652"/>
      <c r="V54" s="727"/>
      <c r="W54" s="728"/>
      <c r="X54" s="729" t="s">
        <v>166</v>
      </c>
      <c r="Y54" s="728"/>
      <c r="Z54" s="426" t="s">
        <v>99</v>
      </c>
      <c r="AA54" s="427"/>
      <c r="AB54" s="427"/>
      <c r="AC54" s="428"/>
      <c r="AD54" s="283">
        <v>0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0</v>
      </c>
      <c r="AM54" s="244">
        <v>0.02</v>
      </c>
      <c r="AN54" s="240">
        <f t="shared" si="41"/>
        <v>0</v>
      </c>
      <c r="AO54" s="85">
        <f t="shared" si="42"/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696">
        <f t="shared" si="43"/>
        <v>0</v>
      </c>
      <c r="C55" s="678"/>
      <c r="D55" s="680">
        <f t="shared" si="38"/>
        <v>0</v>
      </c>
      <c r="E55" s="679"/>
      <c r="F55" s="719" t="str">
        <f t="shared" si="39"/>
        <v>TAG PIN</v>
      </c>
      <c r="G55" s="719"/>
      <c r="H55" s="719">
        <f t="shared" si="40"/>
        <v>0</v>
      </c>
      <c r="I55" s="719"/>
      <c r="J55" s="280">
        <f t="shared" ref="J55:J59" si="46">AN55</f>
        <v>5.1000000000000004E-3</v>
      </c>
      <c r="K55" s="281" t="str">
        <f t="shared" si="44"/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si="45"/>
        <v>5.6100000000000013E-3</v>
      </c>
      <c r="U55" s="652"/>
      <c r="V55" s="623"/>
      <c r="W55" s="624"/>
      <c r="X55" s="625"/>
      <c r="Y55" s="624"/>
      <c r="Z55" s="426" t="s">
        <v>101</v>
      </c>
      <c r="AA55" s="427"/>
      <c r="AB55" s="427"/>
      <c r="AC55" s="428"/>
      <c r="AD55" s="283">
        <v>5.0000000000000001E-3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1</v>
      </c>
      <c r="AM55" s="244">
        <v>0.02</v>
      </c>
      <c r="AN55" s="240">
        <f t="shared" si="41"/>
        <v>5.1000000000000004E-3</v>
      </c>
      <c r="AO55" s="85">
        <f t="shared" si="42"/>
        <v>5.100000000000009E-4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43"/>
        <v>0</v>
      </c>
      <c r="C56" s="678"/>
      <c r="D56" s="680" t="str">
        <f t="shared" si="38"/>
        <v>FTY</v>
      </c>
      <c r="E56" s="679"/>
      <c r="F56" s="719" t="str">
        <f t="shared" si="39"/>
        <v>POLY BAG</v>
      </c>
      <c r="G56" s="719"/>
      <c r="H56" s="719">
        <f t="shared" si="40"/>
        <v>0</v>
      </c>
      <c r="I56" s="719"/>
      <c r="J56" s="280">
        <f t="shared" si="46"/>
        <v>0</v>
      </c>
      <c r="K56" s="281" t="str">
        <f t="shared" si="44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45"/>
        <v>0</v>
      </c>
      <c r="U56" s="652"/>
      <c r="V56" s="623"/>
      <c r="W56" s="624"/>
      <c r="X56" s="625" t="s">
        <v>100</v>
      </c>
      <c r="Y56" s="624"/>
      <c r="Z56" s="426" t="s">
        <v>102</v>
      </c>
      <c r="AA56" s="427"/>
      <c r="AB56" s="427"/>
      <c r="AC56" s="428"/>
      <c r="AD56" s="283">
        <v>0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41"/>
        <v>0</v>
      </c>
      <c r="AO56" s="85">
        <f t="shared" si="42"/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 t="str">
        <f t="shared" si="43"/>
        <v>5.5" Tag pin</v>
      </c>
      <c r="C57" s="678"/>
      <c r="D57" s="680">
        <f t="shared" si="38"/>
        <v>0</v>
      </c>
      <c r="E57" s="679"/>
      <c r="F57" s="719" t="str">
        <f t="shared" si="39"/>
        <v>TAG PIN for COLD SHOULDER</v>
      </c>
      <c r="G57" s="719"/>
      <c r="H57" s="719">
        <f t="shared" si="40"/>
        <v>0</v>
      </c>
      <c r="I57" s="719"/>
      <c r="J57" s="280">
        <f t="shared" si="46"/>
        <v>2.0400000000000001E-2</v>
      </c>
      <c r="K57" s="281" t="str">
        <f t="shared" si="44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45"/>
        <v>2.2440000000000005E-2</v>
      </c>
      <c r="U57" s="652"/>
      <c r="V57" s="623" t="s">
        <v>362</v>
      </c>
      <c r="W57" s="624"/>
      <c r="X57" s="625"/>
      <c r="Y57" s="624"/>
      <c r="Z57" s="426" t="s">
        <v>364</v>
      </c>
      <c r="AA57" s="427"/>
      <c r="AB57" s="427"/>
      <c r="AC57" s="428"/>
      <c r="AD57" s="283">
        <v>0.02</v>
      </c>
      <c r="AE57" s="284" t="s">
        <v>68</v>
      </c>
      <c r="AF57" s="420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41"/>
        <v>2.0400000000000001E-2</v>
      </c>
      <c r="AO57" s="85">
        <f t="shared" si="42"/>
        <v>2.0400000000000036E-3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97" customFormat="1" ht="12.75">
      <c r="A58" s="652"/>
      <c r="B58" s="696">
        <f t="shared" si="43"/>
        <v>0</v>
      </c>
      <c r="C58" s="678"/>
      <c r="D58" s="680">
        <f t="shared" si="38"/>
        <v>0</v>
      </c>
      <c r="E58" s="679"/>
      <c r="F58" s="719" t="str">
        <f t="shared" si="39"/>
        <v>POLY BAG for STRAP</v>
      </c>
      <c r="G58" s="719"/>
      <c r="H58" s="719">
        <f t="shared" si="40"/>
        <v>0</v>
      </c>
      <c r="I58" s="719"/>
      <c r="J58" s="280">
        <f t="shared" si="46"/>
        <v>2.0400000000000001E-2</v>
      </c>
      <c r="K58" s="281" t="str">
        <f t="shared" si="44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9">
        <f t="shared" si="45"/>
        <v>2.2440000000000005E-2</v>
      </c>
      <c r="U58" s="652"/>
      <c r="V58" s="623"/>
      <c r="W58" s="624"/>
      <c r="X58" s="625"/>
      <c r="Y58" s="624"/>
      <c r="Z58" s="426" t="s">
        <v>363</v>
      </c>
      <c r="AA58" s="427"/>
      <c r="AB58" s="427"/>
      <c r="AC58" s="428"/>
      <c r="AD58" s="283">
        <v>0.02</v>
      </c>
      <c r="AE58" s="284" t="s">
        <v>68</v>
      </c>
      <c r="AF58" s="415"/>
      <c r="AG58" s="282"/>
      <c r="AH58" s="282"/>
      <c r="AI58" s="282"/>
      <c r="AJ58" s="282"/>
      <c r="AK58" s="282"/>
      <c r="AL58" s="430">
        <v>1</v>
      </c>
      <c r="AM58" s="244">
        <v>0.02</v>
      </c>
      <c r="AN58" s="249">
        <f t="shared" si="41"/>
        <v>2.0400000000000001E-2</v>
      </c>
      <c r="AO58" s="85">
        <f t="shared" si="42"/>
        <v>2.0400000000000036E-3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43"/>
        <v>0</v>
      </c>
      <c r="C59" s="678"/>
      <c r="D59" s="680" t="str">
        <f t="shared" si="38"/>
        <v>?</v>
      </c>
      <c r="E59" s="679"/>
      <c r="F59" s="719" t="str">
        <f t="shared" si="39"/>
        <v>ALL CARTON STICKERS</v>
      </c>
      <c r="G59" s="719"/>
      <c r="H59" s="719">
        <f t="shared" si="40"/>
        <v>0</v>
      </c>
      <c r="I59" s="719"/>
      <c r="J59" s="280">
        <f t="shared" si="46"/>
        <v>1.0200000000000001E-2</v>
      </c>
      <c r="K59" s="281" t="str">
        <f t="shared" si="44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53">
        <f t="shared" si="45"/>
        <v>1.1220000000000003E-2</v>
      </c>
      <c r="U59" s="652"/>
      <c r="V59" s="623"/>
      <c r="W59" s="624"/>
      <c r="X59" s="625" t="s">
        <v>168</v>
      </c>
      <c r="Y59" s="624"/>
      <c r="Z59" s="426" t="s">
        <v>104</v>
      </c>
      <c r="AA59" s="427"/>
      <c r="AB59" s="427"/>
      <c r="AC59" s="428"/>
      <c r="AD59" s="283">
        <v>0.01</v>
      </c>
      <c r="AE59" s="284" t="s">
        <v>68</v>
      </c>
      <c r="AF59" s="415"/>
      <c r="AG59" s="282"/>
      <c r="AH59" s="282"/>
      <c r="AI59" s="282"/>
      <c r="AJ59" s="282"/>
      <c r="AK59" s="282"/>
      <c r="AL59" s="430">
        <v>1</v>
      </c>
      <c r="AM59" s="244">
        <v>0.02</v>
      </c>
      <c r="AN59" s="253">
        <f t="shared" si="41"/>
        <v>1.0200000000000001E-2</v>
      </c>
      <c r="AO59" s="85">
        <f t="shared" si="42"/>
        <v>1.0200000000000018E-3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3.5" thickBot="1">
      <c r="A60" s="653"/>
      <c r="B60" s="713">
        <f t="shared" si="43"/>
        <v>0</v>
      </c>
      <c r="C60" s="714"/>
      <c r="D60" s="714" t="str">
        <f t="shared" si="38"/>
        <v>FTY</v>
      </c>
      <c r="E60" s="714"/>
      <c r="F60" s="715" t="str">
        <f t="shared" si="39"/>
        <v>ALL BOXES</v>
      </c>
      <c r="G60" s="715"/>
      <c r="H60" s="715">
        <f t="shared" si="40"/>
        <v>0</v>
      </c>
      <c r="I60" s="715"/>
      <c r="J60" s="257">
        <f>AN60</f>
        <v>0</v>
      </c>
      <c r="K60" s="286" t="str">
        <f t="shared" si="44"/>
        <v>/ PC</v>
      </c>
      <c r="L60" s="287"/>
      <c r="M60" s="287"/>
      <c r="N60" s="287"/>
      <c r="O60" s="287"/>
      <c r="P60" s="287"/>
      <c r="Q60" s="260"/>
      <c r="R60" s="261">
        <v>1.1000000000000001</v>
      </c>
      <c r="S60" s="262">
        <f t="shared" si="45"/>
        <v>0</v>
      </c>
      <c r="U60" s="653"/>
      <c r="V60" s="497"/>
      <c r="W60" s="498"/>
      <c r="X60" s="602" t="s">
        <v>100</v>
      </c>
      <c r="Y60" s="603"/>
      <c r="Z60" s="500" t="s">
        <v>105</v>
      </c>
      <c r="AA60" s="501"/>
      <c r="AB60" s="501"/>
      <c r="AC60" s="502"/>
      <c r="AD60" s="503">
        <v>0</v>
      </c>
      <c r="AE60" s="294" t="s">
        <v>68</v>
      </c>
      <c r="AF60" s="416"/>
      <c r="AG60" s="287"/>
      <c r="AH60" s="287"/>
      <c r="AI60" s="287"/>
      <c r="AJ60" s="287"/>
      <c r="AK60" s="287"/>
      <c r="AL60" s="446">
        <v>1</v>
      </c>
      <c r="AM60" s="272">
        <v>0.02</v>
      </c>
      <c r="AN60" s="262">
        <f t="shared" si="41"/>
        <v>0</v>
      </c>
      <c r="AO60" s="85">
        <f t="shared" si="42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5" customFormat="1" ht="13.5" thickBot="1">
      <c r="A61" s="33"/>
      <c r="B61" s="33"/>
      <c r="C61" s="33"/>
      <c r="D61" s="33"/>
      <c r="E61" s="33"/>
      <c r="F61" s="33"/>
      <c r="G61" s="216"/>
      <c r="H61" s="216"/>
      <c r="I61" s="216"/>
      <c r="J61" s="216"/>
      <c r="K61" s="217"/>
      <c r="L61" s="295">
        <f>SUM(L53:L60)</f>
        <v>0</v>
      </c>
      <c r="M61" s="296"/>
      <c r="N61" s="295">
        <f>SUM(N53:N60)</f>
        <v>0</v>
      </c>
      <c r="O61" s="217"/>
      <c r="P61" s="217"/>
      <c r="Q61" s="217"/>
      <c r="R61" s="149" t="s">
        <v>57</v>
      </c>
      <c r="S61" s="273">
        <f>SUM(S53:S60)</f>
        <v>6.1710000000000008E-2</v>
      </c>
      <c r="U61" s="33"/>
      <c r="V61" s="33"/>
      <c r="W61" s="33"/>
      <c r="X61" s="33"/>
      <c r="Y61" s="33"/>
      <c r="Z61" s="33"/>
      <c r="AA61" s="216"/>
      <c r="AB61" s="216"/>
      <c r="AC61" s="216"/>
      <c r="AD61" s="216"/>
      <c r="AE61" s="217"/>
      <c r="AF61" s="217"/>
      <c r="AG61" s="217"/>
      <c r="AH61" s="217"/>
      <c r="AI61" s="217"/>
      <c r="AJ61" s="217"/>
      <c r="AK61" s="217"/>
      <c r="AL61" s="217"/>
      <c r="AM61" s="149" t="s">
        <v>57</v>
      </c>
      <c r="AN61" s="274">
        <f>SUM(AN53:AN60)</f>
        <v>5.6100000000000004E-2</v>
      </c>
      <c r="AO61" s="154">
        <f t="shared" si="42"/>
        <v>5.6100000000000039E-3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297"/>
      <c r="B62" s="297"/>
      <c r="G62" s="33"/>
      <c r="H62" s="33"/>
      <c r="I62" s="33"/>
      <c r="J62" s="33"/>
      <c r="K62" s="26"/>
      <c r="L62" s="26"/>
      <c r="M62" s="26"/>
      <c r="N62" s="26"/>
      <c r="O62" s="26"/>
      <c r="P62" s="26"/>
      <c r="Q62" s="26"/>
      <c r="R62" s="149"/>
      <c r="S62" s="298"/>
      <c r="U62" s="297"/>
      <c r="V62" s="297"/>
      <c r="AA62" s="33"/>
      <c r="AB62" s="33"/>
      <c r="AC62" s="33"/>
      <c r="AD62" s="33"/>
      <c r="AE62" s="26"/>
      <c r="AF62" s="26"/>
      <c r="AG62" s="26"/>
      <c r="AH62" s="26"/>
      <c r="AI62" s="26"/>
      <c r="AJ62" s="26"/>
      <c r="AK62" s="26"/>
      <c r="AL62" s="26"/>
      <c r="AM62" s="149"/>
      <c r="AN62" s="158">
        <f>AN61/AN71</f>
        <v>1.2703373881771304E-2</v>
      </c>
      <c r="AO62" s="159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52" customFormat="1" ht="12.75" customHeight="1" thickBot="1">
      <c r="A63" s="651" t="s">
        <v>106</v>
      </c>
      <c r="B63" s="730" t="s">
        <v>60</v>
      </c>
      <c r="C63" s="720"/>
      <c r="D63" s="720"/>
      <c r="E63" s="598" t="s">
        <v>19</v>
      </c>
      <c r="F63" s="720"/>
      <c r="G63" s="720"/>
      <c r="H63" s="720"/>
      <c r="I63" s="596"/>
      <c r="J63" s="598" t="s">
        <v>62</v>
      </c>
      <c r="K63" s="720"/>
      <c r="L63" s="440"/>
      <c r="M63" s="441"/>
      <c r="N63" s="441"/>
      <c r="O63" s="441"/>
      <c r="P63" s="441"/>
      <c r="Q63" s="441"/>
      <c r="R63" s="300" t="s">
        <v>63</v>
      </c>
      <c r="S63" s="162" t="s">
        <v>37</v>
      </c>
      <c r="U63" s="658" t="s">
        <v>106</v>
      </c>
      <c r="V63" s="730" t="s">
        <v>60</v>
      </c>
      <c r="W63" s="720"/>
      <c r="X63" s="720"/>
      <c r="Y63" s="598" t="s">
        <v>19</v>
      </c>
      <c r="Z63" s="720"/>
      <c r="AA63" s="720"/>
      <c r="AB63" s="720"/>
      <c r="AC63" s="596"/>
      <c r="AD63" s="598" t="s">
        <v>62</v>
      </c>
      <c r="AE63" s="720"/>
      <c r="AF63" s="441"/>
      <c r="AG63" s="440"/>
      <c r="AH63" s="441"/>
      <c r="AI63" s="441"/>
      <c r="AJ63" s="441"/>
      <c r="AK63" s="441"/>
      <c r="AL63" s="441"/>
      <c r="AM63" s="300" t="s">
        <v>63</v>
      </c>
      <c r="AN63" s="162" t="s">
        <v>37</v>
      </c>
      <c r="AO63" s="163"/>
    </row>
    <row r="64" spans="1:55" s="15" customFormat="1" ht="12.75">
      <c r="A64" s="701"/>
      <c r="B64" s="744" t="s">
        <v>106</v>
      </c>
      <c r="C64" s="745"/>
      <c r="D64" s="745"/>
      <c r="E64" s="734" t="s">
        <v>107</v>
      </c>
      <c r="F64" s="734"/>
      <c r="G64" s="734"/>
      <c r="H64" s="734"/>
      <c r="I64" s="734"/>
      <c r="J64" s="301">
        <f>AN64</f>
        <v>1.86</v>
      </c>
      <c r="K64" s="302" t="s">
        <v>108</v>
      </c>
      <c r="L64" s="303">
        <v>999</v>
      </c>
      <c r="M64" s="166"/>
      <c r="N64" s="166"/>
      <c r="O64" s="166"/>
      <c r="P64" s="166"/>
      <c r="Q64" s="166"/>
      <c r="R64" s="304">
        <v>1.1000000000000001</v>
      </c>
      <c r="S64" s="75">
        <f>J64*R64</f>
        <v>2.0460000000000003</v>
      </c>
      <c r="U64" s="742"/>
      <c r="V64" s="744" t="s">
        <v>106</v>
      </c>
      <c r="W64" s="745"/>
      <c r="X64" s="745"/>
      <c r="Y64" s="734" t="s">
        <v>107</v>
      </c>
      <c r="Z64" s="734"/>
      <c r="AA64" s="734"/>
      <c r="AB64" s="734"/>
      <c r="AC64" s="734"/>
      <c r="AD64" s="305">
        <v>1.86</v>
      </c>
      <c r="AE64" s="302" t="s">
        <v>108</v>
      </c>
      <c r="AF64" s="417"/>
      <c r="AG64" s="306"/>
      <c r="AH64" s="307"/>
      <c r="AI64" s="308"/>
      <c r="AJ64" s="309"/>
      <c r="AK64" s="309"/>
      <c r="AL64" s="166"/>
      <c r="AM64" s="304">
        <v>1</v>
      </c>
      <c r="AN64" s="84">
        <f>AD64*AM64</f>
        <v>1.86</v>
      </c>
      <c r="AO64" s="85">
        <f>S64-AN64</f>
        <v>0.18600000000000017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701"/>
      <c r="B65" s="735"/>
      <c r="C65" s="736"/>
      <c r="D65" s="680"/>
      <c r="E65" s="719" t="s">
        <v>111</v>
      </c>
      <c r="F65" s="719"/>
      <c r="G65" s="719"/>
      <c r="H65" s="719"/>
      <c r="I65" s="719"/>
      <c r="J65" s="310">
        <v>0.4</v>
      </c>
      <c r="K65" s="199" t="s">
        <v>108</v>
      </c>
      <c r="L65" s="311"/>
      <c r="M65" s="312">
        <f>J65/S71</f>
        <v>7.6852117500802508E-2</v>
      </c>
      <c r="N65" s="199"/>
      <c r="O65" s="199"/>
      <c r="P65" s="199"/>
      <c r="Q65" s="199"/>
      <c r="R65" s="313">
        <v>1</v>
      </c>
      <c r="S65" s="128">
        <f>J65*R65</f>
        <v>0.4</v>
      </c>
      <c r="U65" s="742"/>
      <c r="V65" s="735"/>
      <c r="W65" s="736"/>
      <c r="X65" s="680"/>
      <c r="Y65" s="719" t="s">
        <v>112</v>
      </c>
      <c r="Z65" s="719"/>
      <c r="AA65" s="719"/>
      <c r="AB65" s="719"/>
      <c r="AC65" s="719"/>
      <c r="AD65" s="314">
        <f>VLOOKUP($AB$4,AQ3:AR7,2,FALSE)</f>
        <v>0</v>
      </c>
      <c r="AE65" s="199" t="s">
        <v>108</v>
      </c>
      <c r="AF65" s="199"/>
      <c r="AG65" s="315"/>
      <c r="AH65" s="316"/>
      <c r="AI65" s="199"/>
      <c r="AJ65" s="199"/>
      <c r="AK65" s="199"/>
      <c r="AL65" s="199"/>
      <c r="AM65" s="313">
        <v>1</v>
      </c>
      <c r="AN65" s="205">
        <f>AD65*AM65</f>
        <v>0</v>
      </c>
      <c r="AO65" s="85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113</v>
      </c>
      <c r="F66" s="719"/>
      <c r="G66" s="719"/>
      <c r="H66" s="719"/>
      <c r="I66" s="719"/>
      <c r="J66" s="310">
        <v>0.05</v>
      </c>
      <c r="K66" s="199" t="s">
        <v>108</v>
      </c>
      <c r="L66" s="317"/>
      <c r="M66" s="199"/>
      <c r="N66" s="199"/>
      <c r="O66" s="199"/>
      <c r="P66" s="199"/>
      <c r="Q66" s="199"/>
      <c r="R66" s="313">
        <v>1</v>
      </c>
      <c r="S66" s="128">
        <f>J66*R66</f>
        <v>0.05</v>
      </c>
      <c r="U66" s="742"/>
      <c r="V66" s="735"/>
      <c r="W66" s="736"/>
      <c r="X66" s="680"/>
      <c r="Y66" s="719" t="s">
        <v>114</v>
      </c>
      <c r="Z66" s="719"/>
      <c r="AA66" s="719"/>
      <c r="AB66" s="719"/>
      <c r="AC66" s="719"/>
      <c r="AD66" s="318">
        <v>2.5000000000000001E-2</v>
      </c>
      <c r="AE66" s="199" t="s">
        <v>108</v>
      </c>
      <c r="AF66" s="199"/>
      <c r="AG66" s="319"/>
      <c r="AH66" s="199"/>
      <c r="AI66" s="199"/>
      <c r="AJ66" s="199"/>
      <c r="AK66" s="199"/>
      <c r="AL66" s="199"/>
      <c r="AM66" s="313">
        <v>1</v>
      </c>
      <c r="AN66" s="320">
        <f>AN72*AD66</f>
        <v>0.13012003215000001</v>
      </c>
      <c r="AO66" s="85">
        <f>S65-AN66-AN65</f>
        <v>0.26987996785000001</v>
      </c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37" t="s">
        <v>172</v>
      </c>
      <c r="F67" s="737"/>
      <c r="G67" s="737"/>
      <c r="H67" s="737"/>
      <c r="I67" s="737"/>
      <c r="J67" s="310">
        <v>0.05</v>
      </c>
      <c r="K67" s="199"/>
      <c r="L67" s="321"/>
      <c r="M67" s="175"/>
      <c r="N67" s="175"/>
      <c r="O67" s="175"/>
      <c r="P67" s="175"/>
      <c r="Q67" s="175"/>
      <c r="R67" s="322">
        <v>1</v>
      </c>
      <c r="S67" s="128">
        <f>J67*R67</f>
        <v>0.05</v>
      </c>
      <c r="U67" s="742"/>
      <c r="V67" s="735"/>
      <c r="W67" s="736"/>
      <c r="X67" s="680"/>
      <c r="Y67" s="719" t="s">
        <v>115</v>
      </c>
      <c r="Z67" s="719"/>
      <c r="AA67" s="719"/>
      <c r="AB67" s="719"/>
      <c r="AC67" s="719"/>
      <c r="AD67" s="323">
        <f>AJ16+0.01+0.02</f>
        <v>9.5478955681501443E-2</v>
      </c>
      <c r="AE67" s="199" t="s">
        <v>108</v>
      </c>
      <c r="AF67" s="175"/>
      <c r="AG67" s="321"/>
      <c r="AH67" s="175"/>
      <c r="AI67" s="175"/>
      <c r="AJ67" s="175"/>
      <c r="AK67" s="175"/>
      <c r="AL67" s="175"/>
      <c r="AM67" s="322">
        <v>0</v>
      </c>
      <c r="AN67" s="320">
        <f>AD67*AM67</f>
        <v>0</v>
      </c>
      <c r="AO67" s="85">
        <f>S66-AN67</f>
        <v>0.05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A68" s="702"/>
      <c r="B68" s="738"/>
      <c r="C68" s="739"/>
      <c r="D68" s="740"/>
      <c r="E68" s="741"/>
      <c r="F68" s="741"/>
      <c r="G68" s="741"/>
      <c r="H68" s="741"/>
      <c r="I68" s="741"/>
      <c r="J68" s="324"/>
      <c r="K68" s="325"/>
      <c r="L68" s="326"/>
      <c r="M68" s="325"/>
      <c r="N68" s="325"/>
      <c r="O68" s="325"/>
      <c r="P68" s="325"/>
      <c r="Q68" s="325"/>
      <c r="R68" s="261"/>
      <c r="S68" s="141"/>
      <c r="U68" s="743"/>
      <c r="V68" s="738"/>
      <c r="W68" s="739"/>
      <c r="X68" s="740"/>
      <c r="Y68" s="741"/>
      <c r="Z68" s="741"/>
      <c r="AA68" s="741"/>
      <c r="AB68" s="741"/>
      <c r="AC68" s="741"/>
      <c r="AD68" s="419"/>
      <c r="AE68" s="325"/>
      <c r="AF68" s="325"/>
      <c r="AG68" s="326"/>
      <c r="AH68" s="325"/>
      <c r="AI68" s="325"/>
      <c r="AJ68" s="325"/>
      <c r="AK68" s="325"/>
      <c r="AL68" s="325"/>
      <c r="AM68" s="261"/>
      <c r="AN68" s="148">
        <f>AN72*AD68</f>
        <v>0</v>
      </c>
      <c r="AO68" s="85">
        <f>S68-AN68</f>
        <v>0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33"/>
      <c r="B69" s="33"/>
      <c r="C69" s="33"/>
      <c r="D69" s="33"/>
      <c r="E69" s="33"/>
      <c r="F69" s="33"/>
      <c r="K69" s="13"/>
      <c r="L69" s="13"/>
      <c r="M69" s="13"/>
      <c r="N69" s="13"/>
      <c r="O69" s="13"/>
      <c r="P69" s="13"/>
      <c r="Q69" s="13"/>
      <c r="R69" s="149" t="s">
        <v>57</v>
      </c>
      <c r="S69" s="327">
        <f>SUM(S64:S68)</f>
        <v>2.5459999999999998</v>
      </c>
      <c r="U69" s="33"/>
      <c r="V69" s="33"/>
      <c r="W69" s="33"/>
      <c r="X69" s="33"/>
      <c r="Y69" s="33"/>
      <c r="Z69" s="33"/>
      <c r="AE69" s="13"/>
      <c r="AF69" s="13"/>
      <c r="AG69" s="13"/>
      <c r="AH69" s="13"/>
      <c r="AI69" s="13"/>
      <c r="AJ69" s="13"/>
      <c r="AK69" s="13"/>
      <c r="AL69" s="13"/>
      <c r="AM69" s="149" t="s">
        <v>57</v>
      </c>
      <c r="AN69" s="328">
        <f>SUM(AN64:AN68)</f>
        <v>1.9901200321500001</v>
      </c>
      <c r="AO69" s="154">
        <f>S69-AN69</f>
        <v>0.55587996784999971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33"/>
      <c r="F70" s="33"/>
      <c r="G70" s="33"/>
      <c r="H70" s="33"/>
      <c r="I70" s="33"/>
      <c r="K70" s="13"/>
      <c r="L70" s="13"/>
      <c r="M70" s="13"/>
      <c r="N70" s="13"/>
      <c r="O70" s="13"/>
      <c r="P70" s="13"/>
      <c r="Q70" s="13"/>
      <c r="R70" s="329"/>
      <c r="S70" s="330"/>
      <c r="U70" s="33"/>
      <c r="Z70" s="33"/>
      <c r="AA70" s="33"/>
      <c r="AB70" s="33"/>
      <c r="AC70" s="33"/>
      <c r="AE70" s="13"/>
      <c r="AF70" s="13"/>
      <c r="AG70" s="13"/>
      <c r="AH70" s="13"/>
      <c r="AI70" s="13"/>
      <c r="AJ70" s="13"/>
      <c r="AK70" s="13"/>
      <c r="AL70" s="13"/>
      <c r="AM70" s="329"/>
      <c r="AN70" s="158">
        <f>AN69/AN71</f>
        <v>0.45064596859187483</v>
      </c>
      <c r="AO70" s="159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K71" s="13"/>
      <c r="L71" s="13"/>
      <c r="M71" s="13"/>
      <c r="N71" s="13"/>
      <c r="O71" s="13"/>
      <c r="P71" s="13"/>
      <c r="Q71" s="13"/>
      <c r="R71" s="331" t="s">
        <v>116</v>
      </c>
      <c r="S71" s="332">
        <f>SUM(S16,S39,S50,S61,S69)</f>
        <v>5.2048012860000004</v>
      </c>
      <c r="AE71" s="13"/>
      <c r="AF71" s="13"/>
      <c r="AG71" s="13"/>
      <c r="AH71" s="13"/>
      <c r="AI71" s="333" t="s">
        <v>117</v>
      </c>
      <c r="AJ71" s="334">
        <f>AN72-AN71</f>
        <v>0.7886516455882786</v>
      </c>
      <c r="AK71" s="335">
        <f>AJ71/AN72</f>
        <v>0.1515238723348791</v>
      </c>
      <c r="AL71" s="13"/>
      <c r="AM71" s="331" t="s">
        <v>118</v>
      </c>
      <c r="AN71" s="332">
        <f>SUM(AN16,AN39,AN50,AN61,AN69)</f>
        <v>4.4161496404117218</v>
      </c>
      <c r="AO71" s="336"/>
      <c r="AQ71" s="332" t="s">
        <v>467</v>
      </c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R72" s="337"/>
      <c r="S72" s="338"/>
      <c r="AM72" s="331" t="s">
        <v>116</v>
      </c>
      <c r="AN72" s="332">
        <f>S71</f>
        <v>5.2048012860000004</v>
      </c>
      <c r="AO72" s="18">
        <v>4.9000000000000004</v>
      </c>
      <c r="AQ72" s="332">
        <f>AN72-AO72</f>
        <v>0.304801286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K73" s="13"/>
      <c r="L73" s="13"/>
      <c r="M73" s="13"/>
      <c r="N73" s="13"/>
      <c r="O73" s="13"/>
      <c r="P73" s="13"/>
      <c r="Q73" s="13"/>
      <c r="R73" s="339" t="s">
        <v>119</v>
      </c>
      <c r="S73" s="334"/>
      <c r="V73" s="340"/>
      <c r="AE73" s="13"/>
      <c r="AF73" s="13"/>
      <c r="AG73" s="13"/>
      <c r="AH73" s="13"/>
      <c r="AI73" s="13"/>
      <c r="AJ73" s="13"/>
      <c r="AK73" s="13"/>
      <c r="AM73" s="333" t="s">
        <v>120</v>
      </c>
      <c r="AN73" s="341">
        <v>0.249</v>
      </c>
      <c r="AO73" s="336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AM74" s="333" t="s">
        <v>121</v>
      </c>
      <c r="AN74" s="332">
        <f>AN75*0.1</f>
        <v>0</v>
      </c>
      <c r="AO74" s="34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1" t="s">
        <v>122</v>
      </c>
      <c r="AN75" s="332"/>
      <c r="AO75" s="336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3" t="s">
        <v>123</v>
      </c>
      <c r="AN76" s="341" t="e">
        <f>(AN75-(AN72+(AN72*AN73)+0.1+AN74))/AN75</f>
        <v>#DIV/0!</v>
      </c>
      <c r="AO76" s="18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2.75"/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85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8"/>
    <mergeCell ref="B18:C18"/>
    <mergeCell ref="D18:E18"/>
    <mergeCell ref="F18:I18"/>
    <mergeCell ref="J18:K18"/>
    <mergeCell ref="U18:U38"/>
    <mergeCell ref="B20:C20"/>
    <mergeCell ref="D20:E20"/>
    <mergeCell ref="F20:I20"/>
    <mergeCell ref="B22:C22"/>
    <mergeCell ref="D22:E22"/>
    <mergeCell ref="F22:I22"/>
    <mergeCell ref="B35:C35"/>
    <mergeCell ref="D35:E35"/>
    <mergeCell ref="F35:I35"/>
    <mergeCell ref="B38:C38"/>
    <mergeCell ref="D38:E38"/>
    <mergeCell ref="F38:I38"/>
    <mergeCell ref="F33:I33"/>
    <mergeCell ref="F29:I29"/>
    <mergeCell ref="D27:E27"/>
    <mergeCell ref="F27:I27"/>
    <mergeCell ref="B30:C30"/>
    <mergeCell ref="B34:C34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2:W22"/>
    <mergeCell ref="X22:Y22"/>
    <mergeCell ref="B23:C23"/>
    <mergeCell ref="D23:E23"/>
    <mergeCell ref="F23:I23"/>
    <mergeCell ref="V23:W23"/>
    <mergeCell ref="X23:Y23"/>
    <mergeCell ref="B31:C31"/>
    <mergeCell ref="D31:E31"/>
    <mergeCell ref="F31:I31"/>
    <mergeCell ref="V31:W31"/>
    <mergeCell ref="X31:Y31"/>
    <mergeCell ref="V26:W26"/>
    <mergeCell ref="X26:Y26"/>
    <mergeCell ref="B24:C24"/>
    <mergeCell ref="D24:E24"/>
    <mergeCell ref="F24:I24"/>
    <mergeCell ref="V24:W24"/>
    <mergeCell ref="X24:Y24"/>
    <mergeCell ref="B26:C26"/>
    <mergeCell ref="D26:E26"/>
    <mergeCell ref="F26:I26"/>
    <mergeCell ref="B29:C29"/>
    <mergeCell ref="D29:E29"/>
    <mergeCell ref="X38:Y38"/>
    <mergeCell ref="Z38:AC38"/>
    <mergeCell ref="V35:W35"/>
    <mergeCell ref="B36:C36"/>
    <mergeCell ref="D36:E36"/>
    <mergeCell ref="F36:I36"/>
    <mergeCell ref="V36:W36"/>
    <mergeCell ref="B37:C37"/>
    <mergeCell ref="D37:E37"/>
    <mergeCell ref="F37:I37"/>
    <mergeCell ref="V37:W37"/>
    <mergeCell ref="X36:Y36"/>
    <mergeCell ref="X37:Y37"/>
    <mergeCell ref="AD41:AE41"/>
    <mergeCell ref="B42:C42"/>
    <mergeCell ref="D42:E42"/>
    <mergeCell ref="F42:I42"/>
    <mergeCell ref="V42:W42"/>
    <mergeCell ref="X42:Y42"/>
    <mergeCell ref="A41:A49"/>
    <mergeCell ref="B41:C41"/>
    <mergeCell ref="D41:E41"/>
    <mergeCell ref="F41:I41"/>
    <mergeCell ref="J41:K41"/>
    <mergeCell ref="U41:U49"/>
    <mergeCell ref="B43:C43"/>
    <mergeCell ref="D43:E43"/>
    <mergeCell ref="F43:I43"/>
    <mergeCell ref="B45:C45"/>
    <mergeCell ref="V43:W43"/>
    <mergeCell ref="X43:Y43"/>
    <mergeCell ref="B44:C44"/>
    <mergeCell ref="D44:E44"/>
    <mergeCell ref="F44:I44"/>
    <mergeCell ref="V44:W44"/>
    <mergeCell ref="X44:Y44"/>
    <mergeCell ref="B48:C48"/>
    <mergeCell ref="D48:E48"/>
    <mergeCell ref="F48:I48"/>
    <mergeCell ref="D45:E45"/>
    <mergeCell ref="F45:I45"/>
    <mergeCell ref="V45:W45"/>
    <mergeCell ref="X45:Y45"/>
    <mergeCell ref="B46:C46"/>
    <mergeCell ref="D46:E46"/>
    <mergeCell ref="F46:I46"/>
    <mergeCell ref="V46:W46"/>
    <mergeCell ref="X46:Y46"/>
    <mergeCell ref="A63:A68"/>
    <mergeCell ref="B63:D63"/>
    <mergeCell ref="E63:I63"/>
    <mergeCell ref="J63:K63"/>
    <mergeCell ref="U63:U68"/>
    <mergeCell ref="V63:X63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Y63:AC63"/>
    <mergeCell ref="V67:X67"/>
    <mergeCell ref="Y67:AC67"/>
    <mergeCell ref="B68:D68"/>
    <mergeCell ref="A52:A60"/>
    <mergeCell ref="B52:C52"/>
    <mergeCell ref="D52:E52"/>
    <mergeCell ref="F52:I52"/>
    <mergeCell ref="AD52:AE52"/>
    <mergeCell ref="V53:W53"/>
    <mergeCell ref="X53:Y53"/>
    <mergeCell ref="B53:C53"/>
    <mergeCell ref="D53:E53"/>
    <mergeCell ref="F53:I53"/>
    <mergeCell ref="V56:W56"/>
    <mergeCell ref="X56:Y56"/>
    <mergeCell ref="X54:Y54"/>
    <mergeCell ref="B55:C55"/>
    <mergeCell ref="B54:C54"/>
    <mergeCell ref="D54:E54"/>
    <mergeCell ref="F54:I54"/>
    <mergeCell ref="V55:W55"/>
    <mergeCell ref="X55:Y55"/>
    <mergeCell ref="U52:U60"/>
    <mergeCell ref="V52:W52"/>
    <mergeCell ref="X52:Y52"/>
    <mergeCell ref="B60:C60"/>
    <mergeCell ref="D60:E60"/>
    <mergeCell ref="X60:Y60"/>
    <mergeCell ref="V54:W54"/>
    <mergeCell ref="B57:C57"/>
    <mergeCell ref="E68:I68"/>
    <mergeCell ref="V68:X68"/>
    <mergeCell ref="Y68:AC68"/>
    <mergeCell ref="B65:D65"/>
    <mergeCell ref="AD63:AE63"/>
    <mergeCell ref="B64:D64"/>
    <mergeCell ref="E64:I64"/>
    <mergeCell ref="V64:X64"/>
    <mergeCell ref="Y64:AC64"/>
    <mergeCell ref="E66:I66"/>
    <mergeCell ref="V66:X66"/>
    <mergeCell ref="Y66:AC66"/>
    <mergeCell ref="D57:E57"/>
    <mergeCell ref="F57:I57"/>
    <mergeCell ref="V57:W57"/>
    <mergeCell ref="X57:Y57"/>
    <mergeCell ref="V29:W29"/>
    <mergeCell ref="X29:Y29"/>
    <mergeCell ref="Z29:AC29"/>
    <mergeCell ref="X33:Y33"/>
    <mergeCell ref="X34:Y34"/>
    <mergeCell ref="X35:Y35"/>
    <mergeCell ref="Z31:AC31"/>
    <mergeCell ref="D30:E30"/>
    <mergeCell ref="F30:I30"/>
    <mergeCell ref="V30:W30"/>
    <mergeCell ref="X30:Y30"/>
    <mergeCell ref="Z30:AC30"/>
    <mergeCell ref="D34:E34"/>
    <mergeCell ref="F34:I34"/>
    <mergeCell ref="Z52:AC52"/>
    <mergeCell ref="V41:W41"/>
    <mergeCell ref="X41:Y41"/>
    <mergeCell ref="F47:I47"/>
    <mergeCell ref="Z41:AC41"/>
    <mergeCell ref="V38:W38"/>
    <mergeCell ref="B32:C32"/>
    <mergeCell ref="D32:E32"/>
    <mergeCell ref="F32:I32"/>
    <mergeCell ref="B33:C33"/>
    <mergeCell ref="D33:E33"/>
    <mergeCell ref="X32:Y32"/>
    <mergeCell ref="B67:D67"/>
    <mergeCell ref="E67:I67"/>
    <mergeCell ref="B56:C56"/>
    <mergeCell ref="D56:E56"/>
    <mergeCell ref="F56:I56"/>
    <mergeCell ref="J52:K52"/>
    <mergeCell ref="B47:C47"/>
    <mergeCell ref="D47:E47"/>
    <mergeCell ref="E65:I65"/>
    <mergeCell ref="D55:E55"/>
    <mergeCell ref="F55:I55"/>
    <mergeCell ref="B49:C49"/>
    <mergeCell ref="D49:E49"/>
    <mergeCell ref="F49:I49"/>
    <mergeCell ref="F60:I60"/>
    <mergeCell ref="V65:X65"/>
    <mergeCell ref="Y65:AC65"/>
    <mergeCell ref="B66:D66"/>
    <mergeCell ref="Z24:AC24"/>
    <mergeCell ref="B25:C25"/>
    <mergeCell ref="V27:W27"/>
    <mergeCell ref="X27:Y27"/>
    <mergeCell ref="Z27:AC27"/>
    <mergeCell ref="B28:C28"/>
    <mergeCell ref="D28:E28"/>
    <mergeCell ref="F28:I28"/>
    <mergeCell ref="V28:W28"/>
    <mergeCell ref="X28:Y28"/>
    <mergeCell ref="Z28:AC28"/>
    <mergeCell ref="Z26:AC26"/>
    <mergeCell ref="D25:E25"/>
    <mergeCell ref="F25:I25"/>
    <mergeCell ref="V25:W25"/>
    <mergeCell ref="X25:Y25"/>
    <mergeCell ref="Z25:AC25"/>
    <mergeCell ref="B27:C27"/>
  </mergeCells>
  <phoneticPr fontId="3" type="noConversion"/>
  <dataValidations disablePrompts="1" count="2">
    <dataValidation type="list" allowBlank="1" showInputMessage="1" showErrorMessage="1" sqref="AB4:AD4 H4:J4" xr:uid="{38D1AB73-8CF9-45B9-9D66-9FFAC09AF0B0}">
      <formula1>$AQ$3:$AQ$8</formula1>
    </dataValidation>
    <dataValidation type="list" allowBlank="1" showInputMessage="1" showErrorMessage="1" sqref="J11:J15 AD11:AD15" xr:uid="{77706C95-6D1C-4D1D-BC2B-6D638CB9B85E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189EF-9C24-4551-8935-901499D20AEE}">
  <sheetPr codeName="Sheet6">
    <tabColor theme="9" tint="0.59999389629810485"/>
  </sheetPr>
  <dimension ref="A1:BC115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ESGM22717KW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1280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1280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0.25514999999999999</v>
      </c>
      <c r="Q11" s="73">
        <v>1.1000000000000001</v>
      </c>
      <c r="R11" s="74">
        <f>P11*Q11</f>
        <v>0.280665</v>
      </c>
      <c r="S11" s="75">
        <f>K11*R11</f>
        <v>0.70166249999999997</v>
      </c>
      <c r="U11" s="659"/>
      <c r="V11" s="504" t="s">
        <v>365</v>
      </c>
      <c r="W11" s="505" t="s">
        <v>367</v>
      </c>
      <c r="X11" s="506" t="s">
        <v>43</v>
      </c>
      <c r="Y11" s="507" t="s">
        <v>138</v>
      </c>
      <c r="Z11" s="753" t="s">
        <v>366</v>
      </c>
      <c r="AA11" s="754"/>
      <c r="AB11" s="754"/>
      <c r="AC11" s="755"/>
      <c r="AD11" s="508" t="s">
        <v>167</v>
      </c>
      <c r="AE11" s="509">
        <v>2.5</v>
      </c>
      <c r="AF11" s="509">
        <f t="shared" ref="AF11:AF16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0.24299999999999999</v>
      </c>
      <c r="AL11" s="514">
        <v>1.05</v>
      </c>
      <c r="AM11" s="515">
        <f>AK11*AL11</f>
        <v>0.25514999999999999</v>
      </c>
      <c r="AN11" s="516">
        <f>AF11*AM11</f>
        <v>0.64463127148564525</v>
      </c>
      <c r="AO11" s="85">
        <f t="shared" ref="AO11:AO16" si="5">S11-AN11</f>
        <v>5.7031228514354715E-2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442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2.4E-2</v>
      </c>
      <c r="Q12" s="73">
        <v>1.1000000000000001</v>
      </c>
      <c r="R12" s="74">
        <f>P12*Q12</f>
        <v>2.6400000000000003E-2</v>
      </c>
      <c r="S12" s="97">
        <f>K12*R12</f>
        <v>6.6000000000000003E-2</v>
      </c>
      <c r="U12" s="659"/>
      <c r="V12" s="517" t="s">
        <v>365</v>
      </c>
      <c r="W12" s="518" t="s">
        <v>367</v>
      </c>
      <c r="X12" s="92" t="s">
        <v>43</v>
      </c>
      <c r="Y12" s="93" t="s">
        <v>369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0.02</v>
      </c>
      <c r="AL12" s="106">
        <v>1.2</v>
      </c>
      <c r="AM12" s="83">
        <f>AK12*AL12</f>
        <v>2.4E-2</v>
      </c>
      <c r="AN12" s="108">
        <f>AF12*AM12</f>
        <v>6.0635510545386982E-2</v>
      </c>
      <c r="AO12" s="85">
        <f t="shared" si="5"/>
        <v>5.3644894546130209E-3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0.12687999999999999</v>
      </c>
      <c r="Q13" s="121">
        <v>1.1000000000000001</v>
      </c>
      <c r="R13" s="74">
        <f>P13*Q13</f>
        <v>0.139568</v>
      </c>
      <c r="S13" s="97">
        <f>K13*R13</f>
        <v>0.10467599999999999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0.122</v>
      </c>
      <c r="AL13" s="106">
        <v>1.04</v>
      </c>
      <c r="AM13" s="107">
        <f>AK13*AL13</f>
        <v>0.12687999999999999</v>
      </c>
      <c r="AN13" s="108">
        <f>AF13*AM13</f>
        <v>9.717583944996748E-2</v>
      </c>
      <c r="AO13" s="85">
        <f t="shared" si="5"/>
        <v>7.5001605500325114E-3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0.87233849999999991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0.80244262148099965</v>
      </c>
      <c r="AO16" s="154">
        <f t="shared" si="5"/>
        <v>6.9895878519000254E-2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AN16/AN71</f>
        <v>0.18347434686234235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8" si="8">X19</f>
        <v>선오</v>
      </c>
      <c r="E19" s="621"/>
      <c r="F19" s="599" t="str">
        <f t="shared" ref="F19:F38" si="9">Z19</f>
        <v xml:space="preserve">THREAD </v>
      </c>
      <c r="G19" s="600"/>
      <c r="H19" s="600">
        <f t="shared" ref="H19:H38" si="10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8" si="11">AD19*AL19*(1+AM19)</f>
        <v>0.115</v>
      </c>
      <c r="AO19" s="85">
        <f t="shared" ref="AO19:AO39" si="12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8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8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8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7" si="16">AN21</f>
        <v>6.6951360000000015E-2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7.364649600000002E-2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2.4300000000000002</v>
      </c>
      <c r="AM21" s="180">
        <v>0</v>
      </c>
      <c r="AN21" s="181">
        <f>AD21*AL21*(1+AM21)</f>
        <v>6.6951360000000015E-2</v>
      </c>
      <c r="AO21" s="85">
        <f t="shared" si="12"/>
        <v>6.6951360000000043E-3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3.1718400000000001E-2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3.4890240000000003E-2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>
        <v>0.96</v>
      </c>
      <c r="AM23" s="180">
        <v>0</v>
      </c>
      <c r="AN23" s="181">
        <f t="shared" si="11"/>
        <v>3.1718400000000001E-2</v>
      </c>
      <c r="AO23" s="85">
        <f t="shared" si="12"/>
        <v>3.1718400000000022E-3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3.3709090909090911E-2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3.7080000000000002E-2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1"/>
        <v>3.3709090909090911E-2</v>
      </c>
      <c r="AO26" s="85">
        <f t="shared" si="12"/>
        <v>3.3709090909090911E-3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0.10487272727272728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0.11536000000000002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2</v>
      </c>
      <c r="AM30" s="180">
        <v>0.03</v>
      </c>
      <c r="AN30" s="181">
        <f t="shared" si="11"/>
        <v>0.10487272727272728</v>
      </c>
      <c r="AO30" s="85">
        <f t="shared" si="12"/>
        <v>1.0487272727272734E-2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0.29963636363636365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0.32960000000000006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2</v>
      </c>
      <c r="AM31" s="180">
        <v>0.03</v>
      </c>
      <c r="AN31" s="181">
        <f t="shared" si="11"/>
        <v>0.29963636363636365</v>
      </c>
      <c r="AO31" s="85">
        <f t="shared" si="12"/>
        <v>2.9963636363636414E-2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PC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68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PC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68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PC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68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PC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68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0.21536363636363637</v>
      </c>
      <c r="K36" s="174" t="str">
        <f t="shared" si="14"/>
        <v>/ PC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0.23690000000000003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68</v>
      </c>
      <c r="AF36" s="175"/>
      <c r="AG36" s="175"/>
      <c r="AH36" s="175"/>
      <c r="AI36" s="175"/>
      <c r="AJ36" s="175"/>
      <c r="AK36" s="175"/>
      <c r="AL36" s="179">
        <v>1</v>
      </c>
      <c r="AM36" s="180">
        <v>0.03</v>
      </c>
      <c r="AN36" s="181">
        <f t="shared" si="11"/>
        <v>0.21536363636363637</v>
      </c>
      <c r="AO36" s="85">
        <f t="shared" si="12"/>
        <v>2.1536363636363659E-2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PC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68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3.5" thickBot="1">
      <c r="A38" s="653"/>
      <c r="B38" s="684" t="str">
        <f t="shared" si="13"/>
        <v>Elastic band</v>
      </c>
      <c r="C38" s="685"/>
      <c r="D38" s="686" t="str">
        <f t="shared" si="8"/>
        <v>선오</v>
      </c>
      <c r="E38" s="685"/>
      <c r="F38" s="687" t="str">
        <f t="shared" si="9"/>
        <v>3/8" 9.5mm</v>
      </c>
      <c r="G38" s="688"/>
      <c r="H38" s="688">
        <f t="shared" si="10"/>
        <v>0</v>
      </c>
      <c r="I38" s="689"/>
      <c r="J38" s="206">
        <f>AN38</f>
        <v>6.3825000000000007E-2</v>
      </c>
      <c r="K38" s="207" t="str">
        <f t="shared" si="14"/>
        <v>/ PC</v>
      </c>
      <c r="L38" s="208"/>
      <c r="M38" s="208"/>
      <c r="N38" s="208"/>
      <c r="O38" s="208"/>
      <c r="P38" s="208"/>
      <c r="Q38" s="209"/>
      <c r="R38" s="210">
        <v>1.1000000000000001</v>
      </c>
      <c r="S38" s="211">
        <f t="shared" si="15"/>
        <v>7.020750000000002E-2</v>
      </c>
      <c r="U38" s="660"/>
      <c r="V38" s="684" t="s">
        <v>387</v>
      </c>
      <c r="W38" s="685"/>
      <c r="X38" s="747" t="s">
        <v>185</v>
      </c>
      <c r="Y38" s="685"/>
      <c r="Z38" s="687" t="s">
        <v>388</v>
      </c>
      <c r="AA38" s="688"/>
      <c r="AB38" s="688"/>
      <c r="AC38" s="689"/>
      <c r="AD38" s="212">
        <f>55/1100</f>
        <v>0.05</v>
      </c>
      <c r="AE38" s="207" t="s">
        <v>68</v>
      </c>
      <c r="AF38" s="413"/>
      <c r="AG38" s="208"/>
      <c r="AH38" s="208"/>
      <c r="AI38" s="208"/>
      <c r="AJ38" s="208"/>
      <c r="AK38" s="208"/>
      <c r="AL38" s="213">
        <v>1.1100000000000001</v>
      </c>
      <c r="AM38" s="214">
        <v>0.15</v>
      </c>
      <c r="AN38" s="215">
        <f t="shared" si="11"/>
        <v>6.3825000000000007E-2</v>
      </c>
      <c r="AO38" s="85">
        <f t="shared" si="12"/>
        <v>6.3825000000000132E-3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33"/>
      <c r="B39" s="33"/>
      <c r="C39" s="33"/>
      <c r="D39" s="33"/>
      <c r="E39" s="33"/>
      <c r="F39" s="33"/>
      <c r="G39" s="216"/>
      <c r="H39" s="216"/>
      <c r="I39" s="216"/>
      <c r="J39" s="216"/>
      <c r="K39" s="217"/>
      <c r="L39" s="217"/>
      <c r="M39" s="217"/>
      <c r="N39" s="217"/>
      <c r="O39" s="217"/>
      <c r="P39" s="217"/>
      <c r="Q39" s="217"/>
      <c r="R39" s="149" t="s">
        <v>57</v>
      </c>
      <c r="S39" s="218">
        <f>SUM(S19:S38)</f>
        <v>1.5113742360000002</v>
      </c>
      <c r="U39" s="33"/>
      <c r="V39" s="33"/>
      <c r="W39" s="33"/>
      <c r="X39" s="33"/>
      <c r="Y39" s="33"/>
      <c r="Z39" s="33"/>
      <c r="AA39" s="216"/>
      <c r="AB39" s="216"/>
      <c r="AC39" s="216"/>
      <c r="AD39" s="216"/>
      <c r="AE39" s="217"/>
      <c r="AF39" s="217"/>
      <c r="AG39" s="217"/>
      <c r="AH39" s="217"/>
      <c r="AI39" s="217"/>
      <c r="AJ39" s="217"/>
      <c r="AK39" s="217"/>
      <c r="AL39" s="217"/>
      <c r="AM39" s="149" t="s">
        <v>57</v>
      </c>
      <c r="AN39" s="219">
        <f>SUM(AN19:AN38)</f>
        <v>1.3739765781818183</v>
      </c>
      <c r="AO39" s="154">
        <f t="shared" si="12"/>
        <v>0.13739765781818192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3.5" thickBot="1">
      <c r="K40" s="220"/>
      <c r="L40" s="220"/>
      <c r="M40" s="220"/>
      <c r="N40" s="220"/>
      <c r="O40" s="220"/>
      <c r="P40" s="220"/>
      <c r="Q40" s="220"/>
      <c r="R40" s="221"/>
      <c r="S40" s="222"/>
      <c r="AE40" s="220"/>
      <c r="AF40" s="220"/>
      <c r="AG40" s="220"/>
      <c r="AH40" s="220"/>
      <c r="AI40" s="220"/>
      <c r="AJ40" s="220"/>
      <c r="AK40" s="220"/>
      <c r="AL40" s="220"/>
      <c r="AM40" s="221"/>
      <c r="AN40" s="158">
        <f>AN39/AN71</f>
        <v>0.31415262417243645</v>
      </c>
      <c r="AO40" s="159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52" customFormat="1" ht="12.75" customHeight="1" thickBot="1">
      <c r="A41" s="651" t="s">
        <v>84</v>
      </c>
      <c r="B41" s="703" t="s">
        <v>60</v>
      </c>
      <c r="C41" s="704"/>
      <c r="D41" s="705" t="s">
        <v>61</v>
      </c>
      <c r="E41" s="704"/>
      <c r="F41" s="705" t="s">
        <v>19</v>
      </c>
      <c r="G41" s="706"/>
      <c r="H41" s="706"/>
      <c r="I41" s="704"/>
      <c r="J41" s="705" t="s">
        <v>62</v>
      </c>
      <c r="K41" s="704"/>
      <c r="L41" s="441"/>
      <c r="M41" s="441"/>
      <c r="N41" s="441"/>
      <c r="O41" s="441"/>
      <c r="P41" s="441"/>
      <c r="Q41" s="444"/>
      <c r="R41" s="224" t="s">
        <v>63</v>
      </c>
      <c r="S41" s="225" t="s">
        <v>37</v>
      </c>
      <c r="U41" s="651" t="s">
        <v>84</v>
      </c>
      <c r="V41" s="703" t="s">
        <v>60</v>
      </c>
      <c r="W41" s="704"/>
      <c r="X41" s="705" t="s">
        <v>61</v>
      </c>
      <c r="Y41" s="704"/>
      <c r="Z41" s="705" t="s">
        <v>19</v>
      </c>
      <c r="AA41" s="706"/>
      <c r="AB41" s="706"/>
      <c r="AC41" s="704"/>
      <c r="AD41" s="705" t="s">
        <v>62</v>
      </c>
      <c r="AE41" s="704"/>
      <c r="AF41" s="441"/>
      <c r="AG41" s="441"/>
      <c r="AH41" s="441"/>
      <c r="AI41" s="441"/>
      <c r="AJ41" s="441"/>
      <c r="AK41" s="441"/>
      <c r="AL41" s="423" t="s">
        <v>63</v>
      </c>
      <c r="AM41" s="224" t="s">
        <v>85</v>
      </c>
      <c r="AN41" s="162" t="s">
        <v>37</v>
      </c>
      <c r="AO41" s="163"/>
    </row>
    <row r="42" spans="1:55" s="15" customFormat="1" ht="12.75">
      <c r="A42" s="701"/>
      <c r="B42" s="716" t="str">
        <f>V42</f>
        <v>MAU-BTM-CARELBL</v>
      </c>
      <c r="C42" s="717"/>
      <c r="D42" s="717" t="str">
        <f t="shared" ref="D42:D49" si="17">X42</f>
        <v>NEXGEN</v>
      </c>
      <c r="E42" s="717"/>
      <c r="F42" s="718" t="str">
        <f t="shared" ref="F42:F49" si="18">Z42</f>
        <v>TPU LABEL(BRAND/SIZE/CO/CONTENT/CARE)</v>
      </c>
      <c r="G42" s="718"/>
      <c r="H42" s="718">
        <f t="shared" ref="H42:H49" si="19">AB42</f>
        <v>0</v>
      </c>
      <c r="I42" s="718"/>
      <c r="J42" s="226">
        <f>AN42</f>
        <v>1.5950000000000002E-2</v>
      </c>
      <c r="K42" s="165" t="str">
        <f>AE42</f>
        <v>/ PC</v>
      </c>
      <c r="L42" s="166"/>
      <c r="M42" s="166"/>
      <c r="N42" s="166"/>
      <c r="O42" s="166"/>
      <c r="P42" s="166"/>
      <c r="Q42" s="227"/>
      <c r="R42" s="228">
        <v>1.1000000000000001</v>
      </c>
      <c r="S42" s="229">
        <f>J42*R42</f>
        <v>1.7545000000000005E-2</v>
      </c>
      <c r="U42" s="701"/>
      <c r="V42" s="620" t="s">
        <v>355</v>
      </c>
      <c r="W42" s="621"/>
      <c r="X42" s="691" t="s">
        <v>358</v>
      </c>
      <c r="Y42" s="621"/>
      <c r="Z42" s="436" t="s">
        <v>164</v>
      </c>
      <c r="AA42" s="437"/>
      <c r="AB42" s="437"/>
      <c r="AC42" s="438"/>
      <c r="AD42" s="226">
        <f>AH42</f>
        <v>1.4500000000000001E-2</v>
      </c>
      <c r="AE42" s="165" t="s">
        <v>68</v>
      </c>
      <c r="AF42" s="166"/>
      <c r="AG42" s="233">
        <v>14.5</v>
      </c>
      <c r="AH42" s="234">
        <f>AG42/1000</f>
        <v>1.4500000000000001E-2</v>
      </c>
      <c r="AI42" s="166"/>
      <c r="AJ42" s="166"/>
      <c r="AK42" s="166"/>
      <c r="AL42" s="235">
        <v>1</v>
      </c>
      <c r="AM42" s="236">
        <v>0.1</v>
      </c>
      <c r="AN42" s="229">
        <f t="shared" ref="AN42:AN49" si="20">AD42*AL42*(1+AM42)</f>
        <v>1.5950000000000002E-2</v>
      </c>
      <c r="AO42" s="85">
        <f t="shared" ref="AO42:AO50" si="21">S42-AN42</f>
        <v>1.5950000000000027E-3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5" customFormat="1" ht="12.75">
      <c r="A43" s="701"/>
      <c r="B43" s="707" t="str">
        <f t="shared" ref="B43:B49" si="22">V43</f>
        <v>MAU-TWO-PART</v>
      </c>
      <c r="C43" s="708"/>
      <c r="D43" s="708" t="str">
        <f t="shared" si="17"/>
        <v>NEXGEN</v>
      </c>
      <c r="E43" s="708"/>
      <c r="F43" s="709" t="str">
        <f t="shared" si="18"/>
        <v xml:space="preserve">PRIMARY HANG TAG </v>
      </c>
      <c r="G43" s="709"/>
      <c r="H43" s="709">
        <f t="shared" si="19"/>
        <v>0</v>
      </c>
      <c r="I43" s="709"/>
      <c r="J43" s="237">
        <f>AN43</f>
        <v>1.1117999999999999E-2</v>
      </c>
      <c r="K43" s="174" t="str">
        <f t="shared" ref="K43:K49" si="23">AE43</f>
        <v>/ PC</v>
      </c>
      <c r="L43" s="175"/>
      <c r="M43" s="175"/>
      <c r="N43" s="175"/>
      <c r="O43" s="175"/>
      <c r="P43" s="175"/>
      <c r="Q43" s="429"/>
      <c r="R43" s="239">
        <v>1.1000000000000001</v>
      </c>
      <c r="S43" s="240">
        <f t="shared" ref="S43:S49" si="24">J43*R43</f>
        <v>1.2229800000000001E-2</v>
      </c>
      <c r="U43" s="701"/>
      <c r="V43" s="623" t="s">
        <v>356</v>
      </c>
      <c r="W43" s="624"/>
      <c r="X43" s="625" t="s">
        <v>358</v>
      </c>
      <c r="Y43" s="624"/>
      <c r="Z43" s="426" t="s">
        <v>165</v>
      </c>
      <c r="AA43" s="427"/>
      <c r="AB43" s="427"/>
      <c r="AC43" s="428"/>
      <c r="AD43" s="237">
        <f>AH43</f>
        <v>1.09E-2</v>
      </c>
      <c r="AE43" s="174" t="s">
        <v>68</v>
      </c>
      <c r="AF43" s="175"/>
      <c r="AG43" s="241">
        <v>10.9</v>
      </c>
      <c r="AH43" s="242">
        <f>AG43/1000</f>
        <v>1.09E-2</v>
      </c>
      <c r="AI43" s="175"/>
      <c r="AJ43" s="175"/>
      <c r="AK43" s="175"/>
      <c r="AL43" s="430">
        <v>1</v>
      </c>
      <c r="AM43" s="244">
        <v>0.02</v>
      </c>
      <c r="AN43" s="240">
        <f t="shared" si="20"/>
        <v>1.1117999999999999E-2</v>
      </c>
      <c r="AO43" s="85">
        <f t="shared" si="21"/>
        <v>1.1118000000000013E-3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si="22"/>
        <v>MAU-ECOM-STK</v>
      </c>
      <c r="C44" s="708"/>
      <c r="D44" s="708" t="str">
        <f t="shared" si="17"/>
        <v>NEXGEN</v>
      </c>
      <c r="E44" s="708"/>
      <c r="F44" s="709" t="str">
        <f t="shared" si="18"/>
        <v>ECOM-STK</v>
      </c>
      <c r="G44" s="709"/>
      <c r="H44" s="709">
        <f t="shared" si="19"/>
        <v>0</v>
      </c>
      <c r="I44" s="709"/>
      <c r="J44" s="237">
        <f t="shared" ref="J44:J48" si="25">AN44</f>
        <v>1.2240000000000001E-2</v>
      </c>
      <c r="K44" s="174" t="str">
        <f t="shared" si="23"/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si="24"/>
        <v>1.3464000000000002E-2</v>
      </c>
      <c r="U44" s="701"/>
      <c r="V44" s="623" t="s">
        <v>357</v>
      </c>
      <c r="W44" s="624"/>
      <c r="X44" s="625" t="s">
        <v>358</v>
      </c>
      <c r="Y44" s="624"/>
      <c r="Z44" s="468" t="s">
        <v>436</v>
      </c>
      <c r="AA44" s="427"/>
      <c r="AB44" s="427"/>
      <c r="AC44" s="428"/>
      <c r="AD44" s="237">
        <v>1.2E-2</v>
      </c>
      <c r="AE44" s="174" t="s">
        <v>68</v>
      </c>
      <c r="AF44" s="175"/>
      <c r="AG44" s="241">
        <v>12</v>
      </c>
      <c r="AH44" s="242">
        <f t="shared" ref="AH44" si="26">AG44/1000</f>
        <v>1.2E-2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1.2240000000000001E-2</v>
      </c>
      <c r="AO44" s="85">
        <f t="shared" si="21"/>
        <v>1.2240000000000011E-3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2nd Hang tag</v>
      </c>
      <c r="C45" s="708"/>
      <c r="D45" s="708" t="str">
        <f t="shared" si="17"/>
        <v>R-PAC</v>
      </c>
      <c r="E45" s="708"/>
      <c r="F45" s="709" t="str">
        <f t="shared" si="18"/>
        <v>2nd Hang tag</v>
      </c>
      <c r="G45" s="709"/>
      <c r="H45" s="709">
        <f t="shared" si="19"/>
        <v>0</v>
      </c>
      <c r="I45" s="709"/>
      <c r="J45" s="237">
        <f t="shared" si="25"/>
        <v>9.1799999999999993E-2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0.10098</v>
      </c>
      <c r="U45" s="701"/>
      <c r="V45" s="623" t="s">
        <v>354</v>
      </c>
      <c r="W45" s="624"/>
      <c r="X45" s="625" t="s">
        <v>163</v>
      </c>
      <c r="Y45" s="624"/>
      <c r="Z45" s="426" t="s">
        <v>354</v>
      </c>
      <c r="AA45" s="427"/>
      <c r="AB45" s="427"/>
      <c r="AC45" s="428"/>
      <c r="AD45" s="237">
        <v>0.09</v>
      </c>
      <c r="AE45" s="174" t="s">
        <v>68</v>
      </c>
      <c r="AF45" s="175"/>
      <c r="AG45" s="241"/>
      <c r="AH45" s="242"/>
      <c r="AI45" s="175"/>
      <c r="AJ45" s="175"/>
      <c r="AK45" s="175"/>
      <c r="AL45" s="430">
        <v>1</v>
      </c>
      <c r="AM45" s="244">
        <v>0.02</v>
      </c>
      <c r="AN45" s="240">
        <f t="shared" si="20"/>
        <v>9.1799999999999993E-2</v>
      </c>
      <c r="AO45" s="85">
        <f t="shared" si="21"/>
        <v>9.1800000000000076E-3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Tracking label</v>
      </c>
      <c r="C46" s="708"/>
      <c r="D46" s="708" t="str">
        <f t="shared" si="17"/>
        <v>Local</v>
      </c>
      <c r="E46" s="708"/>
      <c r="F46" s="709" t="str">
        <f t="shared" si="18"/>
        <v>Tracking Label=Factory Sourced</v>
      </c>
      <c r="G46" s="709"/>
      <c r="H46" s="709">
        <f t="shared" si="19"/>
        <v>0</v>
      </c>
      <c r="I46" s="709"/>
      <c r="J46" s="237">
        <f t="shared" si="25"/>
        <v>2.1000000000000001E-2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2.3100000000000002E-2</v>
      </c>
      <c r="U46" s="701"/>
      <c r="V46" s="623" t="s">
        <v>359</v>
      </c>
      <c r="W46" s="624"/>
      <c r="X46" s="625" t="s">
        <v>360</v>
      </c>
      <c r="Y46" s="624"/>
      <c r="Z46" s="426" t="s">
        <v>361</v>
      </c>
      <c r="AA46" s="427"/>
      <c r="AB46" s="427"/>
      <c r="AC46" s="428"/>
      <c r="AD46" s="237">
        <v>0.02</v>
      </c>
      <c r="AE46" s="174" t="s">
        <v>68</v>
      </c>
      <c r="AF46" s="175"/>
      <c r="AG46" s="175"/>
      <c r="AH46" s="242"/>
      <c r="AI46" s="175"/>
      <c r="AJ46" s="175"/>
      <c r="AK46" s="175"/>
      <c r="AL46" s="430">
        <v>1</v>
      </c>
      <c r="AM46" s="244">
        <v>0.05</v>
      </c>
      <c r="AN46" s="240">
        <f t="shared" si="20"/>
        <v>2.1000000000000001E-2</v>
      </c>
      <c r="AO46" s="85">
        <f t="shared" si="21"/>
        <v>2.1000000000000012E-3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>
        <f t="shared" si="22"/>
        <v>0</v>
      </c>
      <c r="C47" s="708"/>
      <c r="D47" s="708">
        <f t="shared" si="17"/>
        <v>0</v>
      </c>
      <c r="E47" s="708"/>
      <c r="F47" s="709">
        <f t="shared" si="18"/>
        <v>0</v>
      </c>
      <c r="G47" s="709"/>
      <c r="H47" s="709">
        <f t="shared" si="19"/>
        <v>0</v>
      </c>
      <c r="I47" s="709"/>
      <c r="J47" s="237">
        <f t="shared" si="25"/>
        <v>0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9">
        <f t="shared" si="24"/>
        <v>0</v>
      </c>
      <c r="U47" s="701"/>
      <c r="V47" s="439"/>
      <c r="W47" s="424"/>
      <c r="X47" s="425"/>
      <c r="Y47" s="424"/>
      <c r="Z47" s="426"/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/>
      <c r="AM47" s="244">
        <v>0.02</v>
      </c>
      <c r="AN47" s="249">
        <f t="shared" si="20"/>
        <v>0</v>
      </c>
      <c r="AO47" s="85">
        <f t="shared" si="21"/>
        <v>0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97" customFormat="1" ht="12.75">
      <c r="A48" s="701"/>
      <c r="B48" s="710">
        <f t="shared" si="22"/>
        <v>0</v>
      </c>
      <c r="C48" s="711"/>
      <c r="D48" s="711">
        <f t="shared" si="17"/>
        <v>0</v>
      </c>
      <c r="E48" s="711"/>
      <c r="F48" s="712">
        <f t="shared" si="18"/>
        <v>0</v>
      </c>
      <c r="G48" s="712"/>
      <c r="H48" s="712">
        <f t="shared" si="19"/>
        <v>0</v>
      </c>
      <c r="I48" s="712"/>
      <c r="J48" s="237">
        <f t="shared" si="25"/>
        <v>0</v>
      </c>
      <c r="K48" s="251" t="str">
        <f t="shared" si="23"/>
        <v>/ PC</v>
      </c>
      <c r="L48" s="252"/>
      <c r="M48" s="252"/>
      <c r="N48" s="252"/>
      <c r="O48" s="252"/>
      <c r="P48" s="252"/>
      <c r="Q48" s="429"/>
      <c r="R48" s="239">
        <v>1.1000000000000001</v>
      </c>
      <c r="S48" s="253">
        <f t="shared" si="24"/>
        <v>0</v>
      </c>
      <c r="U48" s="701"/>
      <c r="V48" s="254"/>
      <c r="W48" s="255"/>
      <c r="X48" s="425"/>
      <c r="Y48" s="424"/>
      <c r="Z48" s="426"/>
      <c r="AA48" s="427"/>
      <c r="AB48" s="427"/>
      <c r="AC48" s="428"/>
      <c r="AD48" s="237"/>
      <c r="AE48" s="174" t="s">
        <v>68</v>
      </c>
      <c r="AF48" s="175"/>
      <c r="AG48" s="252"/>
      <c r="AH48" s="256"/>
      <c r="AI48" s="252"/>
      <c r="AJ48" s="252"/>
      <c r="AK48" s="252"/>
      <c r="AL48" s="430"/>
      <c r="AM48" s="244">
        <v>0.02</v>
      </c>
      <c r="AN48" s="253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3.5" thickBot="1">
      <c r="A49" s="702"/>
      <c r="B49" s="713">
        <f t="shared" si="22"/>
        <v>0</v>
      </c>
      <c r="C49" s="714"/>
      <c r="D49" s="714">
        <f t="shared" si="17"/>
        <v>0</v>
      </c>
      <c r="E49" s="714"/>
      <c r="F49" s="715">
        <f t="shared" si="18"/>
        <v>0</v>
      </c>
      <c r="G49" s="715"/>
      <c r="H49" s="715">
        <f t="shared" si="19"/>
        <v>0</v>
      </c>
      <c r="I49" s="715"/>
      <c r="J49" s="257">
        <f>AN49</f>
        <v>0</v>
      </c>
      <c r="K49" s="258" t="str">
        <f t="shared" si="23"/>
        <v>/PC</v>
      </c>
      <c r="L49" s="259"/>
      <c r="M49" s="259"/>
      <c r="N49" s="259"/>
      <c r="O49" s="259"/>
      <c r="P49" s="259"/>
      <c r="Q49" s="260"/>
      <c r="R49" s="261">
        <v>1.1000000000000001</v>
      </c>
      <c r="S49" s="262">
        <f t="shared" si="24"/>
        <v>0</v>
      </c>
      <c r="U49" s="702"/>
      <c r="V49" s="263"/>
      <c r="W49" s="431"/>
      <c r="X49" s="432"/>
      <c r="Y49" s="431"/>
      <c r="Z49" s="433"/>
      <c r="AA49" s="434"/>
      <c r="AB49" s="434"/>
      <c r="AC49" s="435"/>
      <c r="AD49" s="269"/>
      <c r="AE49" s="258" t="s">
        <v>142</v>
      </c>
      <c r="AF49" s="259"/>
      <c r="AG49" s="259"/>
      <c r="AH49" s="270"/>
      <c r="AI49" s="259"/>
      <c r="AJ49" s="259"/>
      <c r="AK49" s="259"/>
      <c r="AL49" s="446"/>
      <c r="AM49" s="272">
        <v>0.02</v>
      </c>
      <c r="AN49" s="262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3.5" thickBot="1">
      <c r="A50" s="33"/>
      <c r="B50" s="33"/>
      <c r="C50" s="33"/>
      <c r="D50" s="33"/>
      <c r="E50" s="33"/>
      <c r="F50" s="33"/>
      <c r="G50" s="216"/>
      <c r="H50" s="216"/>
      <c r="I50" s="216"/>
      <c r="J50" s="216"/>
      <c r="K50" s="217"/>
      <c r="L50" s="217"/>
      <c r="M50" s="217"/>
      <c r="N50" s="217"/>
      <c r="O50" s="217"/>
      <c r="P50" s="217"/>
      <c r="Q50" s="217"/>
      <c r="R50" s="149" t="s">
        <v>57</v>
      </c>
      <c r="S50" s="273">
        <f>SUM(S42:S49)</f>
        <v>0.16731880000000002</v>
      </c>
      <c r="U50" s="33"/>
      <c r="V50" s="33"/>
      <c r="W50" s="33"/>
      <c r="X50" s="33"/>
      <c r="Y50" s="33"/>
      <c r="Z50" s="33"/>
      <c r="AA50" s="216"/>
      <c r="AB50" s="216"/>
      <c r="AC50" s="216"/>
      <c r="AD50" s="216"/>
      <c r="AE50" s="217"/>
      <c r="AF50" s="217"/>
      <c r="AG50" s="217"/>
      <c r="AH50" s="217"/>
      <c r="AI50" s="217"/>
      <c r="AJ50" s="217"/>
      <c r="AK50" s="217"/>
      <c r="AL50" s="217"/>
      <c r="AM50" s="149" t="s">
        <v>57</v>
      </c>
      <c r="AN50" s="274">
        <f>SUM(AN42:AN49)</f>
        <v>0.15210799999999999</v>
      </c>
      <c r="AO50" s="154">
        <f t="shared" si="21"/>
        <v>1.5210800000000024E-2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5" s="197" customFormat="1" ht="13.5" thickBot="1">
      <c r="K51" s="220"/>
      <c r="L51" s="220"/>
      <c r="M51" s="220"/>
      <c r="N51" s="220"/>
      <c r="O51" s="220"/>
      <c r="P51" s="220"/>
      <c r="Q51" s="220"/>
      <c r="R51" s="221"/>
      <c r="S51" s="222"/>
      <c r="AE51" s="220"/>
      <c r="AF51" s="220"/>
      <c r="AG51" s="220"/>
      <c r="AH51" s="220"/>
      <c r="AI51" s="220"/>
      <c r="AJ51" s="220"/>
      <c r="AK51" s="220"/>
      <c r="AL51" s="220"/>
      <c r="AM51" s="221"/>
      <c r="AN51" s="158">
        <f>AN50/AN71</f>
        <v>3.4778705922960472E-2</v>
      </c>
      <c r="AO51" s="159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52" customFormat="1" ht="12.75" customHeight="1" thickBot="1">
      <c r="A52" s="651" t="s">
        <v>95</v>
      </c>
      <c r="B52" s="730" t="s">
        <v>60</v>
      </c>
      <c r="C52" s="596"/>
      <c r="D52" s="598" t="s">
        <v>61</v>
      </c>
      <c r="E52" s="596"/>
      <c r="F52" s="720" t="s">
        <v>19</v>
      </c>
      <c r="G52" s="720"/>
      <c r="H52" s="720"/>
      <c r="I52" s="596"/>
      <c r="J52" s="598" t="s">
        <v>62</v>
      </c>
      <c r="K52" s="596"/>
      <c r="L52" s="441"/>
      <c r="M52" s="441"/>
      <c r="N52" s="441"/>
      <c r="O52" s="441"/>
      <c r="P52" s="441"/>
      <c r="Q52" s="444"/>
      <c r="R52" s="224" t="s">
        <v>63</v>
      </c>
      <c r="S52" s="225" t="s">
        <v>37</v>
      </c>
      <c r="U52" s="651" t="s">
        <v>95</v>
      </c>
      <c r="V52" s="730" t="s">
        <v>60</v>
      </c>
      <c r="W52" s="596"/>
      <c r="X52" s="598" t="s">
        <v>61</v>
      </c>
      <c r="Y52" s="596"/>
      <c r="Z52" s="720" t="s">
        <v>19</v>
      </c>
      <c r="AA52" s="720"/>
      <c r="AB52" s="720"/>
      <c r="AC52" s="596"/>
      <c r="AD52" s="598" t="s">
        <v>62</v>
      </c>
      <c r="AE52" s="596"/>
      <c r="AF52" s="441"/>
      <c r="AG52" s="441"/>
      <c r="AH52" s="441"/>
      <c r="AI52" s="441"/>
      <c r="AJ52" s="441"/>
      <c r="AK52" s="441"/>
      <c r="AL52" s="423" t="s">
        <v>63</v>
      </c>
      <c r="AM52" s="224" t="s">
        <v>85</v>
      </c>
      <c r="AN52" s="162" t="s">
        <v>37</v>
      </c>
      <c r="AO52" s="163"/>
    </row>
    <row r="53" spans="1:55" s="15" customFormat="1" ht="12.75">
      <c r="A53" s="652"/>
      <c r="B53" s="731">
        <f>V53</f>
        <v>8012</v>
      </c>
      <c r="C53" s="732"/>
      <c r="D53" s="733" t="str">
        <f t="shared" ref="D53:D60" si="27">X53</f>
        <v>MAINETTI</v>
      </c>
      <c r="E53" s="732"/>
      <c r="F53" s="734" t="str">
        <f t="shared" ref="F53:F60" si="28">Z53</f>
        <v>HANGER</v>
      </c>
      <c r="G53" s="734"/>
      <c r="H53" s="734">
        <f t="shared" ref="H53:H60" si="29">AB53</f>
        <v>0</v>
      </c>
      <c r="I53" s="734"/>
      <c r="J53" s="275">
        <f>AN53</f>
        <v>0</v>
      </c>
      <c r="K53" s="276" t="str">
        <f>AE53</f>
        <v>/ PC</v>
      </c>
      <c r="L53" s="277"/>
      <c r="M53" s="277"/>
      <c r="N53" s="277"/>
      <c r="O53" s="277"/>
      <c r="P53" s="277"/>
      <c r="Q53" s="227"/>
      <c r="R53" s="228">
        <v>1.1000000000000001</v>
      </c>
      <c r="S53" s="229">
        <f>J53*R53</f>
        <v>0</v>
      </c>
      <c r="U53" s="652"/>
      <c r="V53" s="620">
        <v>8012</v>
      </c>
      <c r="W53" s="621"/>
      <c r="X53" s="721" t="s">
        <v>166</v>
      </c>
      <c r="Y53" s="722"/>
      <c r="Z53" s="436" t="s">
        <v>97</v>
      </c>
      <c r="AA53" s="437"/>
      <c r="AB53" s="437"/>
      <c r="AC53" s="438"/>
      <c r="AD53" s="283">
        <v>0</v>
      </c>
      <c r="AE53" s="279" t="s">
        <v>68</v>
      </c>
      <c r="AF53" s="414"/>
      <c r="AG53" s="277"/>
      <c r="AH53" s="277"/>
      <c r="AI53" s="277"/>
      <c r="AJ53" s="277"/>
      <c r="AK53" s="277"/>
      <c r="AL53" s="235">
        <v>0</v>
      </c>
      <c r="AM53" s="236">
        <v>0.02</v>
      </c>
      <c r="AN53" s="229">
        <f t="shared" ref="AN53:AN60" si="30">AD53*AL53*(1+AM53)</f>
        <v>0</v>
      </c>
      <c r="AO53" s="85">
        <f t="shared" ref="AO53:AO61" si="31">S53-AN53</f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5" customFormat="1" ht="12.75">
      <c r="A54" s="652"/>
      <c r="B54" s="723">
        <f t="shared" ref="B54:B60" si="32">V54</f>
        <v>0</v>
      </c>
      <c r="C54" s="724"/>
      <c r="D54" s="725" t="str">
        <f t="shared" si="27"/>
        <v>MAINETTI</v>
      </c>
      <c r="E54" s="726"/>
      <c r="F54" s="719" t="str">
        <f t="shared" si="28"/>
        <v>SIZER</v>
      </c>
      <c r="G54" s="719"/>
      <c r="H54" s="719">
        <f t="shared" si="29"/>
        <v>0</v>
      </c>
      <c r="I54" s="719"/>
      <c r="J54" s="280">
        <f>AN54</f>
        <v>0</v>
      </c>
      <c r="K54" s="281" t="str">
        <f t="shared" ref="K54:K60" si="33">AE54</f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40">
        <f t="shared" ref="S54:S60" si="34">J54*R54</f>
        <v>0</v>
      </c>
      <c r="U54" s="652"/>
      <c r="V54" s="727"/>
      <c r="W54" s="728"/>
      <c r="X54" s="729" t="s">
        <v>166</v>
      </c>
      <c r="Y54" s="728"/>
      <c r="Z54" s="426" t="s">
        <v>99</v>
      </c>
      <c r="AA54" s="427"/>
      <c r="AB54" s="427"/>
      <c r="AC54" s="428"/>
      <c r="AD54" s="283">
        <v>0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0</v>
      </c>
      <c r="AM54" s="244">
        <v>0.02</v>
      </c>
      <c r="AN54" s="240">
        <f t="shared" si="30"/>
        <v>0</v>
      </c>
      <c r="AO54" s="85">
        <f t="shared" si="31"/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696">
        <f t="shared" si="32"/>
        <v>0</v>
      </c>
      <c r="C55" s="678"/>
      <c r="D55" s="680">
        <f t="shared" si="27"/>
        <v>0</v>
      </c>
      <c r="E55" s="679"/>
      <c r="F55" s="719" t="str">
        <f t="shared" si="28"/>
        <v>TAG PIN</v>
      </c>
      <c r="G55" s="719"/>
      <c r="H55" s="719">
        <f t="shared" si="29"/>
        <v>0</v>
      </c>
      <c r="I55" s="719"/>
      <c r="J55" s="280">
        <f t="shared" ref="J55:J59" si="35">AN55</f>
        <v>5.1000000000000004E-3</v>
      </c>
      <c r="K55" s="281" t="str">
        <f t="shared" si="33"/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si="34"/>
        <v>5.6100000000000013E-3</v>
      </c>
      <c r="U55" s="652"/>
      <c r="V55" s="623"/>
      <c r="W55" s="624"/>
      <c r="X55" s="625"/>
      <c r="Y55" s="624"/>
      <c r="Z55" s="426" t="s">
        <v>101</v>
      </c>
      <c r="AA55" s="427"/>
      <c r="AB55" s="427"/>
      <c r="AC55" s="428"/>
      <c r="AD55" s="283">
        <v>5.0000000000000001E-3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1</v>
      </c>
      <c r="AM55" s="244">
        <v>0.02</v>
      </c>
      <c r="AN55" s="240">
        <f t="shared" si="30"/>
        <v>5.1000000000000004E-3</v>
      </c>
      <c r="AO55" s="85">
        <f t="shared" si="31"/>
        <v>5.100000000000009E-4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 t="str">
        <f t="shared" si="27"/>
        <v>FTY</v>
      </c>
      <c r="E56" s="679"/>
      <c r="F56" s="719" t="str">
        <f t="shared" si="28"/>
        <v>POLY BAG</v>
      </c>
      <c r="G56" s="719"/>
      <c r="H56" s="719">
        <f t="shared" si="29"/>
        <v>0</v>
      </c>
      <c r="I56" s="719"/>
      <c r="J56" s="280">
        <f t="shared" si="35"/>
        <v>0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0</v>
      </c>
      <c r="U56" s="652"/>
      <c r="V56" s="623"/>
      <c r="W56" s="624"/>
      <c r="X56" s="625" t="s">
        <v>100</v>
      </c>
      <c r="Y56" s="624"/>
      <c r="Z56" s="426" t="s">
        <v>102</v>
      </c>
      <c r="AA56" s="427"/>
      <c r="AB56" s="427"/>
      <c r="AC56" s="428"/>
      <c r="AD56" s="283">
        <v>0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0</v>
      </c>
      <c r="AO56" s="85">
        <f t="shared" si="31"/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 t="str">
        <f t="shared" si="32"/>
        <v>5.5" Tag pin</v>
      </c>
      <c r="C57" s="678"/>
      <c r="D57" s="680">
        <f t="shared" si="27"/>
        <v>0</v>
      </c>
      <c r="E57" s="679"/>
      <c r="F57" s="719" t="str">
        <f t="shared" si="28"/>
        <v>TAG PIN for COLD SHOULDER</v>
      </c>
      <c r="G57" s="719"/>
      <c r="H57" s="719">
        <f t="shared" si="29"/>
        <v>0</v>
      </c>
      <c r="I57" s="719"/>
      <c r="J57" s="280">
        <f t="shared" si="35"/>
        <v>2.0400000000000001E-2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2.2440000000000005E-2</v>
      </c>
      <c r="U57" s="652"/>
      <c r="V57" s="623" t="s">
        <v>362</v>
      </c>
      <c r="W57" s="624"/>
      <c r="X57" s="625"/>
      <c r="Y57" s="624"/>
      <c r="Z57" s="426" t="s">
        <v>364</v>
      </c>
      <c r="AA57" s="427"/>
      <c r="AB57" s="427"/>
      <c r="AC57" s="428"/>
      <c r="AD57" s="283">
        <v>0.02</v>
      </c>
      <c r="AE57" s="284" t="s">
        <v>68</v>
      </c>
      <c r="AF57" s="420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2.0400000000000001E-2</v>
      </c>
      <c r="AO57" s="85">
        <f t="shared" si="31"/>
        <v>2.0400000000000036E-3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97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POLY BAG for STRAP</v>
      </c>
      <c r="G58" s="719"/>
      <c r="H58" s="719">
        <f t="shared" si="29"/>
        <v>0</v>
      </c>
      <c r="I58" s="719"/>
      <c r="J58" s="280">
        <f t="shared" si="35"/>
        <v>2.0400000000000001E-2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9">
        <f t="shared" si="34"/>
        <v>2.2440000000000005E-2</v>
      </c>
      <c r="U58" s="652"/>
      <c r="V58" s="623"/>
      <c r="W58" s="624"/>
      <c r="X58" s="625"/>
      <c r="Y58" s="624"/>
      <c r="Z58" s="426" t="s">
        <v>363</v>
      </c>
      <c r="AA58" s="427"/>
      <c r="AB58" s="427"/>
      <c r="AC58" s="428"/>
      <c r="AD58" s="283">
        <v>0.02</v>
      </c>
      <c r="AE58" s="284" t="s">
        <v>68</v>
      </c>
      <c r="AF58" s="415"/>
      <c r="AG58" s="282"/>
      <c r="AH58" s="282"/>
      <c r="AI58" s="282"/>
      <c r="AJ58" s="282"/>
      <c r="AK58" s="282"/>
      <c r="AL58" s="430">
        <v>1</v>
      </c>
      <c r="AM58" s="244">
        <v>0.02</v>
      </c>
      <c r="AN58" s="249">
        <f t="shared" si="30"/>
        <v>2.0400000000000001E-2</v>
      </c>
      <c r="AO58" s="85">
        <f t="shared" si="31"/>
        <v>2.0400000000000036E-3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 t="str">
        <f t="shared" si="27"/>
        <v>?</v>
      </c>
      <c r="E59" s="679"/>
      <c r="F59" s="719" t="str">
        <f t="shared" si="28"/>
        <v>ALL CARTON STICKERS</v>
      </c>
      <c r="G59" s="719"/>
      <c r="H59" s="719">
        <f t="shared" si="29"/>
        <v>0</v>
      </c>
      <c r="I59" s="719"/>
      <c r="J59" s="280">
        <f t="shared" si="35"/>
        <v>1.0200000000000001E-2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53">
        <f t="shared" si="34"/>
        <v>1.1220000000000003E-2</v>
      </c>
      <c r="U59" s="652"/>
      <c r="V59" s="623"/>
      <c r="W59" s="624"/>
      <c r="X59" s="625" t="s">
        <v>168</v>
      </c>
      <c r="Y59" s="624"/>
      <c r="Z59" s="426" t="s">
        <v>104</v>
      </c>
      <c r="AA59" s="427"/>
      <c r="AB59" s="427"/>
      <c r="AC59" s="428"/>
      <c r="AD59" s="283">
        <v>0.01</v>
      </c>
      <c r="AE59" s="284" t="s">
        <v>68</v>
      </c>
      <c r="AF59" s="415"/>
      <c r="AG59" s="282"/>
      <c r="AH59" s="282"/>
      <c r="AI59" s="282"/>
      <c r="AJ59" s="282"/>
      <c r="AK59" s="282"/>
      <c r="AL59" s="430">
        <v>1</v>
      </c>
      <c r="AM59" s="244">
        <v>0.02</v>
      </c>
      <c r="AN59" s="253">
        <f t="shared" si="30"/>
        <v>1.0200000000000001E-2</v>
      </c>
      <c r="AO59" s="85">
        <f t="shared" si="31"/>
        <v>1.0200000000000018E-3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3.5" thickBot="1">
      <c r="A60" s="653"/>
      <c r="B60" s="713">
        <f t="shared" si="32"/>
        <v>0</v>
      </c>
      <c r="C60" s="714"/>
      <c r="D60" s="714" t="str">
        <f t="shared" si="27"/>
        <v>FTY</v>
      </c>
      <c r="E60" s="714"/>
      <c r="F60" s="715" t="str">
        <f t="shared" si="28"/>
        <v>ALL BOXES</v>
      </c>
      <c r="G60" s="715"/>
      <c r="H60" s="715">
        <f t="shared" si="29"/>
        <v>0</v>
      </c>
      <c r="I60" s="715"/>
      <c r="J60" s="257">
        <f>AN60</f>
        <v>0</v>
      </c>
      <c r="K60" s="286" t="str">
        <f t="shared" si="33"/>
        <v>/ PC</v>
      </c>
      <c r="L60" s="287"/>
      <c r="M60" s="287"/>
      <c r="N60" s="287"/>
      <c r="O60" s="287"/>
      <c r="P60" s="287"/>
      <c r="Q60" s="260"/>
      <c r="R60" s="261">
        <v>1.1000000000000001</v>
      </c>
      <c r="S60" s="262">
        <f t="shared" si="34"/>
        <v>0</v>
      </c>
      <c r="U60" s="653"/>
      <c r="V60" s="497"/>
      <c r="W60" s="498"/>
      <c r="X60" s="602" t="s">
        <v>100</v>
      </c>
      <c r="Y60" s="603"/>
      <c r="Z60" s="500" t="s">
        <v>105</v>
      </c>
      <c r="AA60" s="501"/>
      <c r="AB60" s="501"/>
      <c r="AC60" s="502"/>
      <c r="AD60" s="503">
        <v>0</v>
      </c>
      <c r="AE60" s="294" t="s">
        <v>68</v>
      </c>
      <c r="AF60" s="416"/>
      <c r="AG60" s="287"/>
      <c r="AH60" s="287"/>
      <c r="AI60" s="287"/>
      <c r="AJ60" s="287"/>
      <c r="AK60" s="287"/>
      <c r="AL60" s="446">
        <v>1</v>
      </c>
      <c r="AM60" s="272">
        <v>0.02</v>
      </c>
      <c r="AN60" s="262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5" customFormat="1" ht="13.5" thickBot="1">
      <c r="A61" s="33"/>
      <c r="B61" s="33"/>
      <c r="C61" s="33"/>
      <c r="D61" s="33"/>
      <c r="E61" s="33"/>
      <c r="F61" s="33"/>
      <c r="G61" s="216"/>
      <c r="H61" s="216"/>
      <c r="I61" s="216"/>
      <c r="J61" s="216"/>
      <c r="K61" s="217"/>
      <c r="L61" s="295">
        <f>SUM(L53:L60)</f>
        <v>0</v>
      </c>
      <c r="M61" s="296"/>
      <c r="N61" s="295">
        <f>SUM(N53:N60)</f>
        <v>0</v>
      </c>
      <c r="O61" s="217"/>
      <c r="P61" s="217"/>
      <c r="Q61" s="217"/>
      <c r="R61" s="149" t="s">
        <v>57</v>
      </c>
      <c r="S61" s="273">
        <f>SUM(S53:S60)</f>
        <v>6.1710000000000008E-2</v>
      </c>
      <c r="U61" s="33"/>
      <c r="V61" s="33"/>
      <c r="W61" s="33"/>
      <c r="X61" s="33"/>
      <c r="Y61" s="33"/>
      <c r="Z61" s="33"/>
      <c r="AA61" s="216"/>
      <c r="AB61" s="216"/>
      <c r="AC61" s="216"/>
      <c r="AD61" s="216"/>
      <c r="AE61" s="217"/>
      <c r="AF61" s="217"/>
      <c r="AG61" s="217"/>
      <c r="AH61" s="217"/>
      <c r="AI61" s="217"/>
      <c r="AJ61" s="217"/>
      <c r="AK61" s="217"/>
      <c r="AL61" s="217"/>
      <c r="AM61" s="149" t="s">
        <v>57</v>
      </c>
      <c r="AN61" s="274">
        <f>SUM(AN53:AN60)</f>
        <v>5.6100000000000004E-2</v>
      </c>
      <c r="AO61" s="154">
        <f t="shared" si="31"/>
        <v>5.6100000000000039E-3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297"/>
      <c r="B62" s="297"/>
      <c r="G62" s="33"/>
      <c r="H62" s="33"/>
      <c r="I62" s="33"/>
      <c r="J62" s="33"/>
      <c r="K62" s="26"/>
      <c r="L62" s="26"/>
      <c r="M62" s="26"/>
      <c r="N62" s="26"/>
      <c r="O62" s="26"/>
      <c r="P62" s="26"/>
      <c r="Q62" s="26"/>
      <c r="R62" s="149"/>
      <c r="S62" s="298"/>
      <c r="U62" s="297"/>
      <c r="V62" s="297"/>
      <c r="AA62" s="33"/>
      <c r="AB62" s="33"/>
      <c r="AC62" s="33"/>
      <c r="AD62" s="33"/>
      <c r="AE62" s="26"/>
      <c r="AF62" s="26"/>
      <c r="AG62" s="26"/>
      <c r="AH62" s="26"/>
      <c r="AI62" s="26"/>
      <c r="AJ62" s="26"/>
      <c r="AK62" s="26"/>
      <c r="AL62" s="26"/>
      <c r="AM62" s="149"/>
      <c r="AN62" s="158">
        <f>AN61/AN71</f>
        <v>1.2826974270111254E-2</v>
      </c>
      <c r="AO62" s="159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52" customFormat="1" ht="12.75" customHeight="1" thickBot="1">
      <c r="A63" s="651" t="s">
        <v>106</v>
      </c>
      <c r="B63" s="730" t="s">
        <v>60</v>
      </c>
      <c r="C63" s="720"/>
      <c r="D63" s="720"/>
      <c r="E63" s="598" t="s">
        <v>19</v>
      </c>
      <c r="F63" s="720"/>
      <c r="G63" s="720"/>
      <c r="H63" s="720"/>
      <c r="I63" s="596"/>
      <c r="J63" s="598" t="s">
        <v>62</v>
      </c>
      <c r="K63" s="720"/>
      <c r="L63" s="440"/>
      <c r="M63" s="441"/>
      <c r="N63" s="441"/>
      <c r="O63" s="441"/>
      <c r="P63" s="441"/>
      <c r="Q63" s="441"/>
      <c r="R63" s="300" t="s">
        <v>63</v>
      </c>
      <c r="S63" s="162" t="s">
        <v>37</v>
      </c>
      <c r="U63" s="658" t="s">
        <v>106</v>
      </c>
      <c r="V63" s="730" t="s">
        <v>60</v>
      </c>
      <c r="W63" s="720"/>
      <c r="X63" s="720"/>
      <c r="Y63" s="598" t="s">
        <v>19</v>
      </c>
      <c r="Z63" s="720"/>
      <c r="AA63" s="720"/>
      <c r="AB63" s="720"/>
      <c r="AC63" s="596"/>
      <c r="AD63" s="598" t="s">
        <v>62</v>
      </c>
      <c r="AE63" s="720"/>
      <c r="AF63" s="441"/>
      <c r="AG63" s="440"/>
      <c r="AH63" s="441"/>
      <c r="AI63" s="441"/>
      <c r="AJ63" s="441"/>
      <c r="AK63" s="441"/>
      <c r="AL63" s="441"/>
      <c r="AM63" s="300" t="s">
        <v>63</v>
      </c>
      <c r="AN63" s="162" t="s">
        <v>37</v>
      </c>
      <c r="AO63" s="163"/>
    </row>
    <row r="64" spans="1:55" s="15" customFormat="1" ht="12.75">
      <c r="A64" s="701"/>
      <c r="B64" s="744" t="s">
        <v>106</v>
      </c>
      <c r="C64" s="745"/>
      <c r="D64" s="745"/>
      <c r="E64" s="734" t="s">
        <v>107</v>
      </c>
      <c r="F64" s="734"/>
      <c r="G64" s="734"/>
      <c r="H64" s="734"/>
      <c r="I64" s="734"/>
      <c r="J64" s="301">
        <f>AN64</f>
        <v>1.86</v>
      </c>
      <c r="K64" s="302" t="s">
        <v>108</v>
      </c>
      <c r="L64" s="303">
        <v>999</v>
      </c>
      <c r="M64" s="166"/>
      <c r="N64" s="166"/>
      <c r="O64" s="166"/>
      <c r="P64" s="166"/>
      <c r="Q64" s="166"/>
      <c r="R64" s="304">
        <v>1.1000000000000001</v>
      </c>
      <c r="S64" s="75">
        <f>J64*R64</f>
        <v>2.0460000000000003</v>
      </c>
      <c r="U64" s="742"/>
      <c r="V64" s="744" t="s">
        <v>106</v>
      </c>
      <c r="W64" s="745"/>
      <c r="X64" s="745"/>
      <c r="Y64" s="734" t="s">
        <v>107</v>
      </c>
      <c r="Z64" s="734"/>
      <c r="AA64" s="734"/>
      <c r="AB64" s="734"/>
      <c r="AC64" s="734"/>
      <c r="AD64" s="305">
        <v>1.86</v>
      </c>
      <c r="AE64" s="302" t="s">
        <v>108</v>
      </c>
      <c r="AF64" s="417"/>
      <c r="AG64" s="306"/>
      <c r="AH64" s="307"/>
      <c r="AI64" s="308"/>
      <c r="AJ64" s="309"/>
      <c r="AK64" s="309"/>
      <c r="AL64" s="166"/>
      <c r="AM64" s="304">
        <v>1</v>
      </c>
      <c r="AN64" s="84">
        <f>AD64*AM64</f>
        <v>1.86</v>
      </c>
      <c r="AO64" s="85">
        <f>S64-AN64</f>
        <v>0.18600000000000017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701"/>
      <c r="B65" s="735"/>
      <c r="C65" s="736"/>
      <c r="D65" s="680"/>
      <c r="E65" s="719" t="s">
        <v>111</v>
      </c>
      <c r="F65" s="719"/>
      <c r="G65" s="719"/>
      <c r="H65" s="719"/>
      <c r="I65" s="719"/>
      <c r="J65" s="310">
        <v>0.4</v>
      </c>
      <c r="K65" s="199" t="s">
        <v>108</v>
      </c>
      <c r="L65" s="311"/>
      <c r="M65" s="312">
        <f>J65/S71</f>
        <v>7.7538290532414067E-2</v>
      </c>
      <c r="N65" s="199"/>
      <c r="O65" s="199"/>
      <c r="P65" s="199"/>
      <c r="Q65" s="199"/>
      <c r="R65" s="313">
        <v>1</v>
      </c>
      <c r="S65" s="128">
        <f>J65*R65</f>
        <v>0.4</v>
      </c>
      <c r="U65" s="742"/>
      <c r="V65" s="735"/>
      <c r="W65" s="736"/>
      <c r="X65" s="680"/>
      <c r="Y65" s="719" t="s">
        <v>112</v>
      </c>
      <c r="Z65" s="719"/>
      <c r="AA65" s="719"/>
      <c r="AB65" s="719"/>
      <c r="AC65" s="719"/>
      <c r="AD65" s="314">
        <f>VLOOKUP($AB$4,AQ3:AR7,2,FALSE)</f>
        <v>0</v>
      </c>
      <c r="AE65" s="199" t="s">
        <v>108</v>
      </c>
      <c r="AF65" s="199"/>
      <c r="AG65" s="315"/>
      <c r="AH65" s="316"/>
      <c r="AI65" s="199"/>
      <c r="AJ65" s="199"/>
      <c r="AK65" s="199"/>
      <c r="AL65" s="199"/>
      <c r="AM65" s="313">
        <v>1</v>
      </c>
      <c r="AN65" s="205">
        <f>AD65*AM65</f>
        <v>0</v>
      </c>
      <c r="AO65" s="85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113</v>
      </c>
      <c r="F66" s="719"/>
      <c r="G66" s="719"/>
      <c r="H66" s="719"/>
      <c r="I66" s="719"/>
      <c r="J66" s="310">
        <v>0.05</v>
      </c>
      <c r="K66" s="199" t="s">
        <v>108</v>
      </c>
      <c r="L66" s="317"/>
      <c r="M66" s="199"/>
      <c r="N66" s="199"/>
      <c r="O66" s="199"/>
      <c r="P66" s="199"/>
      <c r="Q66" s="199"/>
      <c r="R66" s="313">
        <v>1</v>
      </c>
      <c r="S66" s="128">
        <f>J66*R66</f>
        <v>0.05</v>
      </c>
      <c r="U66" s="742"/>
      <c r="V66" s="735"/>
      <c r="W66" s="736"/>
      <c r="X66" s="680"/>
      <c r="Y66" s="719" t="s">
        <v>114</v>
      </c>
      <c r="Z66" s="719"/>
      <c r="AA66" s="719"/>
      <c r="AB66" s="719"/>
      <c r="AC66" s="719"/>
      <c r="AD66" s="318">
        <v>2.5000000000000001E-2</v>
      </c>
      <c r="AE66" s="199" t="s">
        <v>108</v>
      </c>
      <c r="AF66" s="199"/>
      <c r="AG66" s="319"/>
      <c r="AH66" s="199"/>
      <c r="AI66" s="199"/>
      <c r="AJ66" s="199"/>
      <c r="AK66" s="199"/>
      <c r="AL66" s="199"/>
      <c r="AM66" s="313">
        <v>1</v>
      </c>
      <c r="AN66" s="320">
        <f>AN72*AD66</f>
        <v>0.1289685384</v>
      </c>
      <c r="AO66" s="85">
        <f>S65-AN66-AN65</f>
        <v>0.27103146160000002</v>
      </c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37" t="s">
        <v>172</v>
      </c>
      <c r="F67" s="737"/>
      <c r="G67" s="737"/>
      <c r="H67" s="737"/>
      <c r="I67" s="737"/>
      <c r="J67" s="310">
        <v>0.05</v>
      </c>
      <c r="K67" s="199"/>
      <c r="L67" s="321"/>
      <c r="M67" s="175"/>
      <c r="N67" s="175"/>
      <c r="O67" s="175"/>
      <c r="P67" s="175"/>
      <c r="Q67" s="175"/>
      <c r="R67" s="322">
        <v>1</v>
      </c>
      <c r="S67" s="128">
        <f>J67*R67</f>
        <v>0.05</v>
      </c>
      <c r="U67" s="742"/>
      <c r="V67" s="735"/>
      <c r="W67" s="736"/>
      <c r="X67" s="680"/>
      <c r="Y67" s="719" t="s">
        <v>115</v>
      </c>
      <c r="Z67" s="719"/>
      <c r="AA67" s="719"/>
      <c r="AB67" s="719"/>
      <c r="AC67" s="719"/>
      <c r="AD67" s="323">
        <f>AJ16+0.01+0.02</f>
        <v>9.88469757502555E-2</v>
      </c>
      <c r="AE67" s="199" t="s">
        <v>108</v>
      </c>
      <c r="AF67" s="175"/>
      <c r="AG67" s="321"/>
      <c r="AH67" s="175"/>
      <c r="AI67" s="175"/>
      <c r="AJ67" s="175"/>
      <c r="AK67" s="175"/>
      <c r="AL67" s="175"/>
      <c r="AM67" s="322">
        <v>0</v>
      </c>
      <c r="AN67" s="320">
        <f>AD67*AM67</f>
        <v>0</v>
      </c>
      <c r="AO67" s="85">
        <f>S66-AN67</f>
        <v>0.05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A68" s="702"/>
      <c r="B68" s="738"/>
      <c r="C68" s="739"/>
      <c r="D68" s="740"/>
      <c r="E68" s="741"/>
      <c r="F68" s="741"/>
      <c r="G68" s="741"/>
      <c r="H68" s="741"/>
      <c r="I68" s="741"/>
      <c r="J68" s="324"/>
      <c r="K68" s="325"/>
      <c r="L68" s="326"/>
      <c r="M68" s="325"/>
      <c r="N68" s="325"/>
      <c r="O68" s="325"/>
      <c r="P68" s="325"/>
      <c r="Q68" s="325"/>
      <c r="R68" s="261"/>
      <c r="S68" s="141"/>
      <c r="U68" s="743"/>
      <c r="V68" s="738"/>
      <c r="W68" s="739"/>
      <c r="X68" s="740"/>
      <c r="Y68" s="741"/>
      <c r="Z68" s="741"/>
      <c r="AA68" s="741"/>
      <c r="AB68" s="741"/>
      <c r="AC68" s="741"/>
      <c r="AD68" s="419"/>
      <c r="AE68" s="325"/>
      <c r="AF68" s="325"/>
      <c r="AG68" s="326"/>
      <c r="AH68" s="325"/>
      <c r="AI68" s="325"/>
      <c r="AJ68" s="325"/>
      <c r="AK68" s="325"/>
      <c r="AL68" s="325"/>
      <c r="AM68" s="261"/>
      <c r="AN68" s="148">
        <f>AN72*AD68</f>
        <v>0</v>
      </c>
      <c r="AO68" s="85">
        <f>S68-AN68</f>
        <v>0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33"/>
      <c r="B69" s="33"/>
      <c r="C69" s="33"/>
      <c r="D69" s="33"/>
      <c r="E69" s="33"/>
      <c r="F69" s="33"/>
      <c r="K69" s="13"/>
      <c r="L69" s="13"/>
      <c r="M69" s="13"/>
      <c r="N69" s="13"/>
      <c r="O69" s="13"/>
      <c r="P69" s="13"/>
      <c r="Q69" s="13"/>
      <c r="R69" s="149" t="s">
        <v>57</v>
      </c>
      <c r="S69" s="327">
        <f>SUM(S64:S68)</f>
        <v>2.5459999999999998</v>
      </c>
      <c r="U69" s="33"/>
      <c r="V69" s="33"/>
      <c r="W69" s="33"/>
      <c r="X69" s="33"/>
      <c r="Y69" s="33"/>
      <c r="Z69" s="33"/>
      <c r="AE69" s="13"/>
      <c r="AF69" s="13"/>
      <c r="AG69" s="13"/>
      <c r="AH69" s="13"/>
      <c r="AI69" s="13"/>
      <c r="AJ69" s="13"/>
      <c r="AK69" s="13"/>
      <c r="AL69" s="13"/>
      <c r="AM69" s="149" t="s">
        <v>57</v>
      </c>
      <c r="AN69" s="328">
        <f>SUM(AN64:AN68)</f>
        <v>1.9889685384</v>
      </c>
      <c r="AO69" s="154">
        <f>S69-AN69</f>
        <v>0.55703146159999983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33"/>
      <c r="F70" s="33"/>
      <c r="G70" s="33"/>
      <c r="H70" s="33"/>
      <c r="I70" s="33"/>
      <c r="K70" s="13"/>
      <c r="L70" s="13"/>
      <c r="M70" s="13"/>
      <c r="N70" s="13"/>
      <c r="O70" s="13"/>
      <c r="P70" s="13"/>
      <c r="Q70" s="13"/>
      <c r="R70" s="329"/>
      <c r="S70" s="330"/>
      <c r="U70" s="33"/>
      <c r="Z70" s="33"/>
      <c r="AA70" s="33"/>
      <c r="AB70" s="33"/>
      <c r="AC70" s="33"/>
      <c r="AE70" s="13"/>
      <c r="AF70" s="13"/>
      <c r="AG70" s="13"/>
      <c r="AH70" s="13"/>
      <c r="AI70" s="13"/>
      <c r="AJ70" s="13"/>
      <c r="AK70" s="13"/>
      <c r="AL70" s="13"/>
      <c r="AM70" s="329"/>
      <c r="AN70" s="158">
        <f>AN69/AN71</f>
        <v>0.45476734877214947</v>
      </c>
      <c r="AO70" s="159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K71" s="13"/>
      <c r="L71" s="13"/>
      <c r="M71" s="13"/>
      <c r="N71" s="13"/>
      <c r="O71" s="13"/>
      <c r="P71" s="13"/>
      <c r="Q71" s="13"/>
      <c r="R71" s="331" t="s">
        <v>116</v>
      </c>
      <c r="S71" s="332">
        <f>SUM(S16,S39,S50,S61,S69)</f>
        <v>5.158741536</v>
      </c>
      <c r="AE71" s="13"/>
      <c r="AF71" s="13"/>
      <c r="AG71" s="13"/>
      <c r="AH71" s="13"/>
      <c r="AI71" s="333" t="s">
        <v>117</v>
      </c>
      <c r="AJ71" s="334">
        <f>AN72-AN71</f>
        <v>0.78514579793718209</v>
      </c>
      <c r="AK71" s="335">
        <f>AJ71/AN72</f>
        <v>0.15219715747689325</v>
      </c>
      <c r="AL71" s="13"/>
      <c r="AM71" s="331" t="s">
        <v>118</v>
      </c>
      <c r="AN71" s="332">
        <f>SUM(AN16,AN39,AN50,AN61,AN69)</f>
        <v>4.3735957380628179</v>
      </c>
      <c r="AO71" s="336"/>
      <c r="AQ71" s="332" t="s">
        <v>467</v>
      </c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R72" s="337"/>
      <c r="S72" s="338"/>
      <c r="AM72" s="331" t="s">
        <v>116</v>
      </c>
      <c r="AN72" s="332">
        <f>S71</f>
        <v>5.158741536</v>
      </c>
      <c r="AO72" s="18">
        <v>4.9000000000000004</v>
      </c>
      <c r="AQ72" s="332">
        <f>AN72-AO72</f>
        <v>0.25874153599999961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K73" s="13"/>
      <c r="L73" s="13"/>
      <c r="M73" s="13"/>
      <c r="N73" s="13"/>
      <c r="O73" s="13"/>
      <c r="P73" s="13"/>
      <c r="Q73" s="13"/>
      <c r="R73" s="339" t="s">
        <v>119</v>
      </c>
      <c r="S73" s="334"/>
      <c r="V73" s="340"/>
      <c r="AE73" s="13"/>
      <c r="AF73" s="13"/>
      <c r="AG73" s="13"/>
      <c r="AH73" s="13"/>
      <c r="AI73" s="13"/>
      <c r="AJ73" s="13"/>
      <c r="AK73" s="13"/>
      <c r="AM73" s="333" t="s">
        <v>120</v>
      </c>
      <c r="AN73" s="341">
        <v>0.249</v>
      </c>
      <c r="AO73" s="336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AM74" s="333" t="s">
        <v>121</v>
      </c>
      <c r="AN74" s="332">
        <f>AN75*0.1</f>
        <v>0</v>
      </c>
      <c r="AO74" s="34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1" t="s">
        <v>122</v>
      </c>
      <c r="AN75" s="332"/>
      <c r="AO75" s="336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3" t="s">
        <v>123</v>
      </c>
      <c r="AN76" s="341" t="e">
        <f>(AN75-(AN72+(AN72*AN73)+0.1+AN74))/AN75</f>
        <v>#DIV/0!</v>
      </c>
      <c r="AO76" s="18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2.75"/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85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8"/>
    <mergeCell ref="B18:C18"/>
    <mergeCell ref="D18:E18"/>
    <mergeCell ref="F18:I18"/>
    <mergeCell ref="J18:K18"/>
    <mergeCell ref="U18:U38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8:C28"/>
    <mergeCell ref="D28:E28"/>
    <mergeCell ref="F28:I28"/>
    <mergeCell ref="B32:C32"/>
    <mergeCell ref="D32:E32"/>
    <mergeCell ref="F32:I32"/>
    <mergeCell ref="B34:C34"/>
    <mergeCell ref="D34:E34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F34:I34"/>
    <mergeCell ref="X34:Y34"/>
    <mergeCell ref="B35:C35"/>
    <mergeCell ref="D35:E35"/>
    <mergeCell ref="F35:I35"/>
    <mergeCell ref="V35:W35"/>
    <mergeCell ref="X35:Y35"/>
    <mergeCell ref="B38:C38"/>
    <mergeCell ref="D38:E38"/>
    <mergeCell ref="F38:I38"/>
    <mergeCell ref="V38:W38"/>
    <mergeCell ref="X38:Y38"/>
    <mergeCell ref="Z38:AC38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A41:A49"/>
    <mergeCell ref="B41:C41"/>
    <mergeCell ref="D41:E41"/>
    <mergeCell ref="F41:I41"/>
    <mergeCell ref="J41:K41"/>
    <mergeCell ref="U41:U49"/>
    <mergeCell ref="B43:C43"/>
    <mergeCell ref="D43:E43"/>
    <mergeCell ref="F43:I43"/>
    <mergeCell ref="B45:C45"/>
    <mergeCell ref="B47:C47"/>
    <mergeCell ref="D47:E47"/>
    <mergeCell ref="F47:I47"/>
    <mergeCell ref="B48:C48"/>
    <mergeCell ref="D48:E48"/>
    <mergeCell ref="F48:I48"/>
    <mergeCell ref="V41:W41"/>
    <mergeCell ref="X41:Y41"/>
    <mergeCell ref="Z41:AC41"/>
    <mergeCell ref="AD41:AE41"/>
    <mergeCell ref="B42:C42"/>
    <mergeCell ref="D42:E42"/>
    <mergeCell ref="F42:I42"/>
    <mergeCell ref="V42:W42"/>
    <mergeCell ref="X42:Y42"/>
    <mergeCell ref="X45:Y45"/>
    <mergeCell ref="B46:C46"/>
    <mergeCell ref="D46:E46"/>
    <mergeCell ref="F46:I46"/>
    <mergeCell ref="V46:W46"/>
    <mergeCell ref="X46:Y46"/>
    <mergeCell ref="V43:W43"/>
    <mergeCell ref="X43:Y43"/>
    <mergeCell ref="B44:C44"/>
    <mergeCell ref="D44:E44"/>
    <mergeCell ref="F44:I44"/>
    <mergeCell ref="V44:W44"/>
    <mergeCell ref="X44:Y44"/>
    <mergeCell ref="D45:E45"/>
    <mergeCell ref="F45:I45"/>
    <mergeCell ref="V45:W45"/>
    <mergeCell ref="J52:K52"/>
    <mergeCell ref="U52:U60"/>
    <mergeCell ref="V52:W52"/>
    <mergeCell ref="X52:Y52"/>
    <mergeCell ref="Z52:AC52"/>
    <mergeCell ref="AD52:AE52"/>
    <mergeCell ref="V53:W53"/>
    <mergeCell ref="X53:Y53"/>
    <mergeCell ref="B49:C49"/>
    <mergeCell ref="D49:E49"/>
    <mergeCell ref="F49:I49"/>
    <mergeCell ref="B52:C52"/>
    <mergeCell ref="D52:E52"/>
    <mergeCell ref="F52:I52"/>
    <mergeCell ref="B53:C53"/>
    <mergeCell ref="D53:E53"/>
    <mergeCell ref="F53:I53"/>
    <mergeCell ref="B54:C54"/>
    <mergeCell ref="D54:E54"/>
    <mergeCell ref="F54:I54"/>
    <mergeCell ref="V54:W54"/>
    <mergeCell ref="X54:Y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A63:A68"/>
    <mergeCell ref="B63:D63"/>
    <mergeCell ref="E63:I63"/>
    <mergeCell ref="J63:K63"/>
    <mergeCell ref="U63:U68"/>
    <mergeCell ref="V63:X63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A52:A60"/>
    <mergeCell ref="Y63:AC63"/>
    <mergeCell ref="B67:D67"/>
    <mergeCell ref="E67:I67"/>
    <mergeCell ref="V67:X67"/>
    <mergeCell ref="Y67:AC67"/>
    <mergeCell ref="B68:D68"/>
    <mergeCell ref="E68:I68"/>
    <mergeCell ref="AD63:AE63"/>
    <mergeCell ref="B64:D64"/>
    <mergeCell ref="E64:I64"/>
    <mergeCell ref="V64:X64"/>
    <mergeCell ref="Y64:AC64"/>
    <mergeCell ref="B60:C60"/>
    <mergeCell ref="D60:E60"/>
    <mergeCell ref="F60:I60"/>
    <mergeCell ref="X60:Y60"/>
    <mergeCell ref="V68:X68"/>
    <mergeCell ref="Y68:AC68"/>
    <mergeCell ref="B65:D65"/>
    <mergeCell ref="E65:I65"/>
    <mergeCell ref="V65:X65"/>
    <mergeCell ref="Y65:AC65"/>
    <mergeCell ref="B66:D66"/>
    <mergeCell ref="E66:I66"/>
    <mergeCell ref="V66:X66"/>
    <mergeCell ref="Y66:AC66"/>
  </mergeCells>
  <phoneticPr fontId="3" type="noConversion"/>
  <dataValidations count="2">
    <dataValidation type="list" allowBlank="1" showInputMessage="1" showErrorMessage="1" sqref="J11:J15 AD11:AD15" xr:uid="{30CA3E7A-A885-4DC7-B91D-C12F3BCC272D}">
      <formula1>$AQ$11:$AQ$21</formula1>
    </dataValidation>
    <dataValidation type="list" allowBlank="1" showInputMessage="1" showErrorMessage="1" sqref="AB4:AD4 H4:J4" xr:uid="{D4B08A08-AA81-473F-BED1-3E03E0643B3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BE79-8E20-4870-99BF-89A35B718001}">
  <sheetPr codeName="Sheet7">
    <tabColor theme="9" tint="0.59999389629810485"/>
  </sheetPr>
  <dimension ref="A1:BC115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ESGM22717KW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0.25514999999999999</v>
      </c>
      <c r="Q11" s="73">
        <v>1.1000000000000001</v>
      </c>
      <c r="R11" s="74">
        <f>P11*Q11</f>
        <v>0.280665</v>
      </c>
      <c r="S11" s="75">
        <f>K11*R11</f>
        <v>0.75779550000000007</v>
      </c>
      <c r="U11" s="659"/>
      <c r="V11" s="504" t="s">
        <v>365</v>
      </c>
      <c r="W11" s="505" t="s">
        <v>367</v>
      </c>
      <c r="X11" s="506" t="s">
        <v>399</v>
      </c>
      <c r="Y11" s="507" t="s">
        <v>138</v>
      </c>
      <c r="Z11" s="753" t="s">
        <v>366</v>
      </c>
      <c r="AA11" s="754"/>
      <c r="AB11" s="754"/>
      <c r="AC11" s="755"/>
      <c r="AD11" s="508" t="s">
        <v>167</v>
      </c>
      <c r="AE11" s="509">
        <v>2.7</v>
      </c>
      <c r="AF11" s="509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0.24299999999999999</v>
      </c>
      <c r="AL11" s="514">
        <v>1.05</v>
      </c>
      <c r="AM11" s="515">
        <f>AK11*AL11</f>
        <v>0.25514999999999999</v>
      </c>
      <c r="AN11" s="516">
        <f>AF11*AM11</f>
        <v>0.69566127148564527</v>
      </c>
      <c r="AO11" s="85">
        <f t="shared" ref="AO11:AO16" si="5">S11-AN11</f>
        <v>6.2134228514354795E-2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XS01</v>
      </c>
      <c r="C12" s="442" t="str">
        <f t="shared" si="2"/>
        <v xml:space="preserve">Guangzhou Xinsheng </v>
      </c>
      <c r="D12" s="92" t="str">
        <f t="shared" si="2"/>
        <v>NEON SOLID</v>
      </c>
      <c r="E12" s="93" t="str">
        <f t="shared" si="2"/>
        <v>STRAP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175</v>
      </c>
      <c r="N12" s="71">
        <f>L12*M12*2.54*91.44/10000000</f>
        <v>0.24387047999999997</v>
      </c>
      <c r="O12" s="72">
        <f>VLOOKUP($J$12,$AQ$11:$AR$21,2,FALSE)*N12*R12</f>
        <v>0</v>
      </c>
      <c r="P12" s="71">
        <f>AM12</f>
        <v>2.4E-2</v>
      </c>
      <c r="Q12" s="73">
        <v>1.1000000000000001</v>
      </c>
      <c r="R12" s="74">
        <f>P12*Q12</f>
        <v>2.6400000000000003E-2</v>
      </c>
      <c r="S12" s="97">
        <f>K12*R12</f>
        <v>7.128000000000001E-2</v>
      </c>
      <c r="U12" s="659"/>
      <c r="V12" s="517" t="s">
        <v>365</v>
      </c>
      <c r="W12" s="518" t="s">
        <v>367</v>
      </c>
      <c r="X12" s="92" t="s">
        <v>399</v>
      </c>
      <c r="Y12" s="93" t="s">
        <v>369</v>
      </c>
      <c r="Z12" s="666" t="s">
        <v>366</v>
      </c>
      <c r="AA12" s="748"/>
      <c r="AB12" s="748"/>
      <c r="AC12" s="749"/>
      <c r="AD12" s="101" t="s">
        <v>167</v>
      </c>
      <c r="AE12" s="527">
        <v>2.7</v>
      </c>
      <c r="AF12" s="102">
        <f t="shared" si="4"/>
        <v>2.7243891108427021</v>
      </c>
      <c r="AG12" s="519">
        <v>60</v>
      </c>
      <c r="AH12" s="520">
        <v>175</v>
      </c>
      <c r="AI12" s="129">
        <f>((AG12*AH12)/43.052)/1000</f>
        <v>0.24389110842701847</v>
      </c>
      <c r="AJ12" s="521">
        <f>VLOOKUP(AD12,$AS$11:$AT$21,2,FALSE)*AI12</f>
        <v>2.4389110842701848E-2</v>
      </c>
      <c r="AK12" s="129">
        <v>0.02</v>
      </c>
      <c r="AL12" s="106">
        <v>1.2</v>
      </c>
      <c r="AM12" s="83">
        <f>AK12*AL12</f>
        <v>2.4E-2</v>
      </c>
      <c r="AN12" s="108">
        <f>AF12*AM12</f>
        <v>6.5385338660224848E-2</v>
      </c>
      <c r="AO12" s="85">
        <f t="shared" si="5"/>
        <v>5.8946613397751618E-3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0.12687999999999999</v>
      </c>
      <c r="Q13" s="121">
        <v>1.1000000000000001</v>
      </c>
      <c r="R13" s="74">
        <f>P13*Q13</f>
        <v>0.139568</v>
      </c>
      <c r="S13" s="97">
        <f>K13*R13</f>
        <v>0.10467599999999999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0.122</v>
      </c>
      <c r="AL13" s="106">
        <v>1.04</v>
      </c>
      <c r="AM13" s="107">
        <f>AK13*AL13</f>
        <v>0.12687999999999999</v>
      </c>
      <c r="AN13" s="108">
        <f>AF13*AM13</f>
        <v>9.717583944996748E-2</v>
      </c>
      <c r="AO13" s="85">
        <f t="shared" si="5"/>
        <v>7.5001605500325114E-3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0.93375150000000007</v>
      </c>
      <c r="AA16" s="149"/>
      <c r="AB16" s="149"/>
      <c r="AC16" s="149"/>
      <c r="AD16" s="149"/>
      <c r="AE16" s="149"/>
      <c r="AF16" s="149">
        <f t="shared" si="4"/>
        <v>6.6756480535166779E-2</v>
      </c>
      <c r="AG16" s="149"/>
      <c r="AH16" s="149"/>
      <c r="AI16" s="149"/>
      <c r="AJ16" s="152">
        <f>AJ11+AJ12+AJ13+AJ14+AJ15</f>
        <v>6.6756480535166779E-2</v>
      </c>
      <c r="AK16" s="149"/>
      <c r="AL16" s="149"/>
      <c r="AM16" s="149" t="s">
        <v>57</v>
      </c>
      <c r="AN16" s="153">
        <f>SUM(AN11:AN15)</f>
        <v>0.8582224495958376</v>
      </c>
      <c r="AO16" s="154">
        <f t="shared" si="5"/>
        <v>7.5529050404162468E-2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AN16/AN71</f>
        <v>0.19368984632587311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8" si="8">X19</f>
        <v>선오</v>
      </c>
      <c r="E19" s="621"/>
      <c r="F19" s="599" t="str">
        <f t="shared" ref="F19:F38" si="9">Z19</f>
        <v xml:space="preserve">THREAD </v>
      </c>
      <c r="G19" s="600"/>
      <c r="H19" s="600">
        <f t="shared" ref="H19:H38" si="10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8" si="11">AD19*AL19*(1+AM19)</f>
        <v>0.115</v>
      </c>
      <c r="AO19" s="85">
        <f t="shared" ref="AO19:AO39" si="12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8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8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8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7" si="16">AN21</f>
        <v>6.6951360000000015E-2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7.364649600000002E-2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2.4300000000000002</v>
      </c>
      <c r="AM21" s="180">
        <v>0</v>
      </c>
      <c r="AN21" s="181">
        <f>AD21*AL21*(1+AM21)</f>
        <v>6.6951360000000015E-2</v>
      </c>
      <c r="AO21" s="85">
        <f t="shared" si="12"/>
        <v>6.6951360000000043E-3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3.1718400000000001E-2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3.4890240000000003E-2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>
        <v>0.96</v>
      </c>
      <c r="AM23" s="180">
        <v>0</v>
      </c>
      <c r="AN23" s="181">
        <f t="shared" si="11"/>
        <v>3.1718400000000001E-2</v>
      </c>
      <c r="AO23" s="85">
        <f t="shared" si="12"/>
        <v>3.1718400000000022E-3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3.3709090909090911E-2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3.7080000000000002E-2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1"/>
        <v>3.3709090909090911E-2</v>
      </c>
      <c r="AO26" s="85">
        <f t="shared" si="12"/>
        <v>3.3709090909090911E-3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0.10487272727272728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0.11536000000000002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2</v>
      </c>
      <c r="AM30" s="180">
        <v>0.03</v>
      </c>
      <c r="AN30" s="181">
        <f t="shared" si="11"/>
        <v>0.10487272727272728</v>
      </c>
      <c r="AO30" s="85">
        <f t="shared" si="12"/>
        <v>1.0487272727272734E-2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0.29963636363636365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0.32960000000000006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2</v>
      </c>
      <c r="AM31" s="180">
        <v>0.03</v>
      </c>
      <c r="AN31" s="181">
        <f t="shared" si="11"/>
        <v>0.29963636363636365</v>
      </c>
      <c r="AO31" s="85">
        <f t="shared" si="12"/>
        <v>2.9963636363636414E-2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PC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68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PC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68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PC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68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PC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68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0.21536363636363637</v>
      </c>
      <c r="K36" s="174" t="str">
        <f t="shared" si="14"/>
        <v>/ PC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0.23690000000000003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68</v>
      </c>
      <c r="AF36" s="175"/>
      <c r="AG36" s="175"/>
      <c r="AH36" s="175"/>
      <c r="AI36" s="175"/>
      <c r="AJ36" s="175"/>
      <c r="AK36" s="175"/>
      <c r="AL36" s="179">
        <v>1</v>
      </c>
      <c r="AM36" s="180">
        <v>0.03</v>
      </c>
      <c r="AN36" s="181">
        <f t="shared" si="11"/>
        <v>0.21536363636363637</v>
      </c>
      <c r="AO36" s="85">
        <f t="shared" si="12"/>
        <v>2.1536363636363659E-2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PC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68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3.5" thickBot="1">
      <c r="A38" s="653"/>
      <c r="B38" s="684" t="str">
        <f t="shared" si="13"/>
        <v>Elastic band</v>
      </c>
      <c r="C38" s="685"/>
      <c r="D38" s="686" t="str">
        <f t="shared" si="8"/>
        <v>선오</v>
      </c>
      <c r="E38" s="685"/>
      <c r="F38" s="687" t="str">
        <f t="shared" si="9"/>
        <v>3/8" 9.5mm</v>
      </c>
      <c r="G38" s="688"/>
      <c r="H38" s="688">
        <f t="shared" si="10"/>
        <v>0</v>
      </c>
      <c r="I38" s="689"/>
      <c r="J38" s="206">
        <f>AN38</f>
        <v>6.3825000000000007E-2</v>
      </c>
      <c r="K38" s="207" t="str">
        <f t="shared" si="14"/>
        <v>/ PC</v>
      </c>
      <c r="L38" s="208"/>
      <c r="M38" s="208"/>
      <c r="N38" s="208"/>
      <c r="O38" s="208"/>
      <c r="P38" s="208"/>
      <c r="Q38" s="209"/>
      <c r="R38" s="210">
        <v>1.1000000000000001</v>
      </c>
      <c r="S38" s="211">
        <f t="shared" si="15"/>
        <v>7.020750000000002E-2</v>
      </c>
      <c r="U38" s="660"/>
      <c r="V38" s="684" t="s">
        <v>387</v>
      </c>
      <c r="W38" s="685"/>
      <c r="X38" s="747" t="s">
        <v>185</v>
      </c>
      <c r="Y38" s="685"/>
      <c r="Z38" s="687" t="s">
        <v>388</v>
      </c>
      <c r="AA38" s="688"/>
      <c r="AB38" s="688"/>
      <c r="AC38" s="689"/>
      <c r="AD38" s="212">
        <f>55/1100</f>
        <v>0.05</v>
      </c>
      <c r="AE38" s="207" t="s">
        <v>68</v>
      </c>
      <c r="AF38" s="413"/>
      <c r="AG38" s="208"/>
      <c r="AH38" s="208"/>
      <c r="AI38" s="208"/>
      <c r="AJ38" s="208"/>
      <c r="AK38" s="208"/>
      <c r="AL38" s="213">
        <v>1.1100000000000001</v>
      </c>
      <c r="AM38" s="214">
        <v>0.15</v>
      </c>
      <c r="AN38" s="215">
        <f t="shared" si="11"/>
        <v>6.3825000000000007E-2</v>
      </c>
      <c r="AO38" s="85">
        <f t="shared" si="12"/>
        <v>6.3825000000000132E-3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33"/>
      <c r="B39" s="33"/>
      <c r="C39" s="33"/>
      <c r="D39" s="33"/>
      <c r="E39" s="33"/>
      <c r="F39" s="33"/>
      <c r="G39" s="216"/>
      <c r="H39" s="216"/>
      <c r="I39" s="216"/>
      <c r="J39" s="216"/>
      <c r="K39" s="217"/>
      <c r="L39" s="217"/>
      <c r="M39" s="217"/>
      <c r="N39" s="217"/>
      <c r="O39" s="217"/>
      <c r="P39" s="217"/>
      <c r="Q39" s="217"/>
      <c r="R39" s="149" t="s">
        <v>57</v>
      </c>
      <c r="S39" s="218">
        <f>SUM(S19:S38)</f>
        <v>1.5113742360000002</v>
      </c>
      <c r="U39" s="33"/>
      <c r="V39" s="33"/>
      <c r="W39" s="33"/>
      <c r="X39" s="33"/>
      <c r="Y39" s="33"/>
      <c r="Z39" s="33"/>
      <c r="AA39" s="216"/>
      <c r="AB39" s="216"/>
      <c r="AC39" s="216"/>
      <c r="AD39" s="216"/>
      <c r="AE39" s="217"/>
      <c r="AF39" s="217"/>
      <c r="AG39" s="217"/>
      <c r="AH39" s="217"/>
      <c r="AI39" s="217"/>
      <c r="AJ39" s="217"/>
      <c r="AK39" s="217"/>
      <c r="AL39" s="217"/>
      <c r="AM39" s="149" t="s">
        <v>57</v>
      </c>
      <c r="AN39" s="219">
        <f>SUM(AN19:AN38)</f>
        <v>1.3739765781818183</v>
      </c>
      <c r="AO39" s="154">
        <f t="shared" si="12"/>
        <v>0.13739765781818192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3.5" thickBot="1">
      <c r="K40" s="220"/>
      <c r="L40" s="220"/>
      <c r="M40" s="220"/>
      <c r="N40" s="220"/>
      <c r="O40" s="220"/>
      <c r="P40" s="220"/>
      <c r="Q40" s="220"/>
      <c r="R40" s="221"/>
      <c r="S40" s="222"/>
      <c r="AE40" s="220"/>
      <c r="AF40" s="220"/>
      <c r="AG40" s="220"/>
      <c r="AH40" s="220"/>
      <c r="AI40" s="220"/>
      <c r="AJ40" s="220"/>
      <c r="AK40" s="220"/>
      <c r="AL40" s="220"/>
      <c r="AM40" s="221"/>
      <c r="AN40" s="158">
        <f>AN39/AN71</f>
        <v>0.31008896633816985</v>
      </c>
      <c r="AO40" s="159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52" customFormat="1" ht="12.75" customHeight="1" thickBot="1">
      <c r="A41" s="651" t="s">
        <v>84</v>
      </c>
      <c r="B41" s="703" t="s">
        <v>60</v>
      </c>
      <c r="C41" s="704"/>
      <c r="D41" s="705" t="s">
        <v>61</v>
      </c>
      <c r="E41" s="704"/>
      <c r="F41" s="705" t="s">
        <v>19</v>
      </c>
      <c r="G41" s="706"/>
      <c r="H41" s="706"/>
      <c r="I41" s="704"/>
      <c r="J41" s="705" t="s">
        <v>62</v>
      </c>
      <c r="K41" s="704"/>
      <c r="L41" s="441"/>
      <c r="M41" s="441"/>
      <c r="N41" s="441"/>
      <c r="O41" s="441"/>
      <c r="P41" s="441"/>
      <c r="Q41" s="444"/>
      <c r="R41" s="224" t="s">
        <v>63</v>
      </c>
      <c r="S41" s="225" t="s">
        <v>37</v>
      </c>
      <c r="U41" s="651" t="s">
        <v>84</v>
      </c>
      <c r="V41" s="703" t="s">
        <v>60</v>
      </c>
      <c r="W41" s="704"/>
      <c r="X41" s="705" t="s">
        <v>61</v>
      </c>
      <c r="Y41" s="704"/>
      <c r="Z41" s="705" t="s">
        <v>19</v>
      </c>
      <c r="AA41" s="706"/>
      <c r="AB41" s="706"/>
      <c r="AC41" s="704"/>
      <c r="AD41" s="705" t="s">
        <v>62</v>
      </c>
      <c r="AE41" s="704"/>
      <c r="AF41" s="441"/>
      <c r="AG41" s="441"/>
      <c r="AH41" s="441"/>
      <c r="AI41" s="441"/>
      <c r="AJ41" s="441"/>
      <c r="AK41" s="441"/>
      <c r="AL41" s="423" t="s">
        <v>63</v>
      </c>
      <c r="AM41" s="224" t="s">
        <v>85</v>
      </c>
      <c r="AN41" s="162" t="s">
        <v>37</v>
      </c>
      <c r="AO41" s="163"/>
    </row>
    <row r="42" spans="1:55" s="15" customFormat="1" ht="12.75">
      <c r="A42" s="701"/>
      <c r="B42" s="716" t="str">
        <f>V42</f>
        <v>MAU-BTM-CARELBL</v>
      </c>
      <c r="C42" s="717"/>
      <c r="D42" s="717" t="str">
        <f t="shared" ref="D42:D49" si="17">X42</f>
        <v>NEXGEN</v>
      </c>
      <c r="E42" s="717"/>
      <c r="F42" s="718" t="str">
        <f t="shared" ref="F42:F49" si="18">Z42</f>
        <v>TPU LABEL(BRAND/SIZE/CO/CONTENT/CARE)</v>
      </c>
      <c r="G42" s="718"/>
      <c r="H42" s="718">
        <f t="shared" ref="H42:H49" si="19">AB42</f>
        <v>0</v>
      </c>
      <c r="I42" s="718"/>
      <c r="J42" s="226">
        <f>AN42</f>
        <v>1.5950000000000002E-2</v>
      </c>
      <c r="K42" s="165" t="str">
        <f>AE42</f>
        <v>/ PC</v>
      </c>
      <c r="L42" s="166"/>
      <c r="M42" s="166"/>
      <c r="N42" s="166"/>
      <c r="O42" s="166"/>
      <c r="P42" s="166"/>
      <c r="Q42" s="227"/>
      <c r="R42" s="228">
        <v>1.1000000000000001</v>
      </c>
      <c r="S42" s="229">
        <f>J42*R42</f>
        <v>1.7545000000000005E-2</v>
      </c>
      <c r="U42" s="701"/>
      <c r="V42" s="620" t="s">
        <v>355</v>
      </c>
      <c r="W42" s="621"/>
      <c r="X42" s="691" t="s">
        <v>358</v>
      </c>
      <c r="Y42" s="621"/>
      <c r="Z42" s="436" t="s">
        <v>164</v>
      </c>
      <c r="AA42" s="437"/>
      <c r="AB42" s="437"/>
      <c r="AC42" s="438"/>
      <c r="AD42" s="226">
        <f>AH42</f>
        <v>1.4500000000000001E-2</v>
      </c>
      <c r="AE42" s="165" t="s">
        <v>68</v>
      </c>
      <c r="AF42" s="166"/>
      <c r="AG42" s="233">
        <v>14.5</v>
      </c>
      <c r="AH42" s="234">
        <f>AG42/1000</f>
        <v>1.4500000000000001E-2</v>
      </c>
      <c r="AI42" s="166"/>
      <c r="AJ42" s="166"/>
      <c r="AK42" s="166"/>
      <c r="AL42" s="235">
        <v>1</v>
      </c>
      <c r="AM42" s="236">
        <v>0.1</v>
      </c>
      <c r="AN42" s="229">
        <f t="shared" ref="AN42:AN49" si="20">AD42*AL42*(1+AM42)</f>
        <v>1.5950000000000002E-2</v>
      </c>
      <c r="AO42" s="85">
        <f t="shared" ref="AO42:AO50" si="21">S42-AN42</f>
        <v>1.5950000000000027E-3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5" customFormat="1" ht="12.75">
      <c r="A43" s="701"/>
      <c r="B43" s="707" t="str">
        <f t="shared" ref="B43:B49" si="22">V43</f>
        <v>MAU-TWO-PART</v>
      </c>
      <c r="C43" s="708"/>
      <c r="D43" s="708" t="str">
        <f t="shared" si="17"/>
        <v>NEXGEN</v>
      </c>
      <c r="E43" s="708"/>
      <c r="F43" s="709" t="str">
        <f t="shared" si="18"/>
        <v xml:space="preserve">PRIMARY HANG TAG </v>
      </c>
      <c r="G43" s="709"/>
      <c r="H43" s="709">
        <f t="shared" si="19"/>
        <v>0</v>
      </c>
      <c r="I43" s="709"/>
      <c r="J43" s="237">
        <f>AN43</f>
        <v>1.1117999999999999E-2</v>
      </c>
      <c r="K43" s="174" t="str">
        <f t="shared" ref="K43:K49" si="23">AE43</f>
        <v>/ PC</v>
      </c>
      <c r="L43" s="175"/>
      <c r="M43" s="175"/>
      <c r="N43" s="175"/>
      <c r="O43" s="175"/>
      <c r="P43" s="175"/>
      <c r="Q43" s="429"/>
      <c r="R43" s="239">
        <v>1.1000000000000001</v>
      </c>
      <c r="S43" s="240">
        <f t="shared" ref="S43:S49" si="24">J43*R43</f>
        <v>1.2229800000000001E-2</v>
      </c>
      <c r="U43" s="701"/>
      <c r="V43" s="623" t="s">
        <v>356</v>
      </c>
      <c r="W43" s="624"/>
      <c r="X43" s="625" t="s">
        <v>358</v>
      </c>
      <c r="Y43" s="624"/>
      <c r="Z43" s="426" t="s">
        <v>165</v>
      </c>
      <c r="AA43" s="427"/>
      <c r="AB43" s="427"/>
      <c r="AC43" s="428"/>
      <c r="AD43" s="237">
        <f>AH43</f>
        <v>1.09E-2</v>
      </c>
      <c r="AE43" s="174" t="s">
        <v>68</v>
      </c>
      <c r="AF43" s="175"/>
      <c r="AG43" s="241">
        <v>10.9</v>
      </c>
      <c r="AH43" s="242">
        <f>AG43/1000</f>
        <v>1.09E-2</v>
      </c>
      <c r="AI43" s="175"/>
      <c r="AJ43" s="175"/>
      <c r="AK43" s="175"/>
      <c r="AL43" s="430">
        <v>1</v>
      </c>
      <c r="AM43" s="244">
        <v>0.02</v>
      </c>
      <c r="AN43" s="240">
        <f t="shared" si="20"/>
        <v>1.1117999999999999E-2</v>
      </c>
      <c r="AO43" s="85">
        <f t="shared" si="21"/>
        <v>1.1118000000000013E-3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si="22"/>
        <v>MAU-ECOM-STK</v>
      </c>
      <c r="C44" s="708"/>
      <c r="D44" s="708" t="str">
        <f t="shared" si="17"/>
        <v>NEXGEN</v>
      </c>
      <c r="E44" s="708"/>
      <c r="F44" s="709" t="str">
        <f t="shared" si="18"/>
        <v>ECOM-STK</v>
      </c>
      <c r="G44" s="709"/>
      <c r="H44" s="709">
        <f t="shared" si="19"/>
        <v>0</v>
      </c>
      <c r="I44" s="709"/>
      <c r="J44" s="237">
        <f t="shared" ref="J44:J48" si="25">AN44</f>
        <v>1.2240000000000001E-2</v>
      </c>
      <c r="K44" s="174" t="str">
        <f t="shared" si="23"/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si="24"/>
        <v>1.3464000000000002E-2</v>
      </c>
      <c r="U44" s="701"/>
      <c r="V44" s="623" t="s">
        <v>357</v>
      </c>
      <c r="W44" s="624"/>
      <c r="X44" s="625" t="s">
        <v>358</v>
      </c>
      <c r="Y44" s="624"/>
      <c r="Z44" s="468" t="s">
        <v>436</v>
      </c>
      <c r="AA44" s="427"/>
      <c r="AB44" s="427"/>
      <c r="AC44" s="428"/>
      <c r="AD44" s="237">
        <v>1.2E-2</v>
      </c>
      <c r="AE44" s="174" t="s">
        <v>68</v>
      </c>
      <c r="AF44" s="175"/>
      <c r="AG44" s="241">
        <v>12</v>
      </c>
      <c r="AH44" s="242">
        <f t="shared" ref="AH44" si="26">AG44/1000</f>
        <v>1.2E-2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1.2240000000000001E-2</v>
      </c>
      <c r="AO44" s="85">
        <f t="shared" si="21"/>
        <v>1.2240000000000011E-3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2nd Hang tag</v>
      </c>
      <c r="C45" s="708"/>
      <c r="D45" s="708" t="str">
        <f t="shared" si="17"/>
        <v>R-PAC</v>
      </c>
      <c r="E45" s="708"/>
      <c r="F45" s="709" t="str">
        <f t="shared" si="18"/>
        <v>2nd Hang tag</v>
      </c>
      <c r="G45" s="709"/>
      <c r="H45" s="709">
        <f t="shared" si="19"/>
        <v>0</v>
      </c>
      <c r="I45" s="709"/>
      <c r="J45" s="237">
        <f t="shared" si="25"/>
        <v>9.1799999999999993E-2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0.10098</v>
      </c>
      <c r="U45" s="701"/>
      <c r="V45" s="623" t="s">
        <v>354</v>
      </c>
      <c r="W45" s="624"/>
      <c r="X45" s="625" t="s">
        <v>163</v>
      </c>
      <c r="Y45" s="624"/>
      <c r="Z45" s="426" t="s">
        <v>354</v>
      </c>
      <c r="AA45" s="427"/>
      <c r="AB45" s="427"/>
      <c r="AC45" s="428"/>
      <c r="AD45" s="237">
        <v>0.09</v>
      </c>
      <c r="AE45" s="174" t="s">
        <v>68</v>
      </c>
      <c r="AF45" s="175"/>
      <c r="AG45" s="241"/>
      <c r="AH45" s="242"/>
      <c r="AI45" s="175"/>
      <c r="AJ45" s="175"/>
      <c r="AK45" s="175"/>
      <c r="AL45" s="430">
        <v>1</v>
      </c>
      <c r="AM45" s="244">
        <v>0.02</v>
      </c>
      <c r="AN45" s="240">
        <f t="shared" si="20"/>
        <v>9.1799999999999993E-2</v>
      </c>
      <c r="AO45" s="85">
        <f t="shared" si="21"/>
        <v>9.1800000000000076E-3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Tracking label</v>
      </c>
      <c r="C46" s="708"/>
      <c r="D46" s="708" t="str">
        <f t="shared" si="17"/>
        <v>Local</v>
      </c>
      <c r="E46" s="708"/>
      <c r="F46" s="709" t="str">
        <f t="shared" si="18"/>
        <v>Tracking Label=Factory Sourced</v>
      </c>
      <c r="G46" s="709"/>
      <c r="H46" s="709">
        <f t="shared" si="19"/>
        <v>0</v>
      </c>
      <c r="I46" s="709"/>
      <c r="J46" s="237">
        <f t="shared" si="25"/>
        <v>2.1000000000000001E-2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2.3100000000000002E-2</v>
      </c>
      <c r="U46" s="701"/>
      <c r="V46" s="623" t="s">
        <v>359</v>
      </c>
      <c r="W46" s="624"/>
      <c r="X46" s="625" t="s">
        <v>360</v>
      </c>
      <c r="Y46" s="624"/>
      <c r="Z46" s="426" t="s">
        <v>361</v>
      </c>
      <c r="AA46" s="427"/>
      <c r="AB46" s="427"/>
      <c r="AC46" s="428"/>
      <c r="AD46" s="237">
        <v>0.02</v>
      </c>
      <c r="AE46" s="174" t="s">
        <v>68</v>
      </c>
      <c r="AF46" s="175"/>
      <c r="AG46" s="175"/>
      <c r="AH46" s="242"/>
      <c r="AI46" s="175"/>
      <c r="AJ46" s="175"/>
      <c r="AK46" s="175"/>
      <c r="AL46" s="430">
        <v>1</v>
      </c>
      <c r="AM46" s="244">
        <v>0.05</v>
      </c>
      <c r="AN46" s="240">
        <f t="shared" si="20"/>
        <v>2.1000000000000001E-2</v>
      </c>
      <c r="AO46" s="85">
        <f t="shared" si="21"/>
        <v>2.1000000000000012E-3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>
        <f t="shared" si="22"/>
        <v>0</v>
      </c>
      <c r="C47" s="708"/>
      <c r="D47" s="708">
        <f t="shared" si="17"/>
        <v>0</v>
      </c>
      <c r="E47" s="708"/>
      <c r="F47" s="709">
        <f t="shared" si="18"/>
        <v>0</v>
      </c>
      <c r="G47" s="709"/>
      <c r="H47" s="709">
        <f t="shared" si="19"/>
        <v>0</v>
      </c>
      <c r="I47" s="709"/>
      <c r="J47" s="237">
        <f t="shared" si="25"/>
        <v>0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9">
        <f t="shared" si="24"/>
        <v>0</v>
      </c>
      <c r="U47" s="701"/>
      <c r="V47" s="439"/>
      <c r="W47" s="424"/>
      <c r="X47" s="425"/>
      <c r="Y47" s="424"/>
      <c r="Z47" s="426"/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/>
      <c r="AM47" s="244">
        <v>0.02</v>
      </c>
      <c r="AN47" s="249">
        <f t="shared" si="20"/>
        <v>0</v>
      </c>
      <c r="AO47" s="85">
        <f t="shared" si="21"/>
        <v>0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97" customFormat="1" ht="12.75">
      <c r="A48" s="701"/>
      <c r="B48" s="710">
        <f t="shared" si="22"/>
        <v>0</v>
      </c>
      <c r="C48" s="711"/>
      <c r="D48" s="711">
        <f t="shared" si="17"/>
        <v>0</v>
      </c>
      <c r="E48" s="711"/>
      <c r="F48" s="712">
        <f t="shared" si="18"/>
        <v>0</v>
      </c>
      <c r="G48" s="712"/>
      <c r="H48" s="712">
        <f t="shared" si="19"/>
        <v>0</v>
      </c>
      <c r="I48" s="712"/>
      <c r="J48" s="237">
        <f t="shared" si="25"/>
        <v>0</v>
      </c>
      <c r="K48" s="251" t="str">
        <f t="shared" si="23"/>
        <v>/ PC</v>
      </c>
      <c r="L48" s="252"/>
      <c r="M48" s="252"/>
      <c r="N48" s="252"/>
      <c r="O48" s="252"/>
      <c r="P48" s="252"/>
      <c r="Q48" s="429"/>
      <c r="R48" s="239">
        <v>1.1000000000000001</v>
      </c>
      <c r="S48" s="253">
        <f t="shared" si="24"/>
        <v>0</v>
      </c>
      <c r="U48" s="701"/>
      <c r="V48" s="254"/>
      <c r="W48" s="255"/>
      <c r="X48" s="425"/>
      <c r="Y48" s="424"/>
      <c r="Z48" s="426"/>
      <c r="AA48" s="427"/>
      <c r="AB48" s="427"/>
      <c r="AC48" s="428"/>
      <c r="AD48" s="237"/>
      <c r="AE48" s="174" t="s">
        <v>68</v>
      </c>
      <c r="AF48" s="175"/>
      <c r="AG48" s="252"/>
      <c r="AH48" s="256"/>
      <c r="AI48" s="252"/>
      <c r="AJ48" s="252"/>
      <c r="AK48" s="252"/>
      <c r="AL48" s="430"/>
      <c r="AM48" s="244">
        <v>0.02</v>
      </c>
      <c r="AN48" s="253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3.5" thickBot="1">
      <c r="A49" s="702"/>
      <c r="B49" s="713">
        <f t="shared" si="22"/>
        <v>0</v>
      </c>
      <c r="C49" s="714"/>
      <c r="D49" s="714">
        <f t="shared" si="17"/>
        <v>0</v>
      </c>
      <c r="E49" s="714"/>
      <c r="F49" s="715">
        <f t="shared" si="18"/>
        <v>0</v>
      </c>
      <c r="G49" s="715"/>
      <c r="H49" s="715">
        <f t="shared" si="19"/>
        <v>0</v>
      </c>
      <c r="I49" s="715"/>
      <c r="J49" s="257">
        <f>AN49</f>
        <v>0</v>
      </c>
      <c r="K49" s="258" t="str">
        <f t="shared" si="23"/>
        <v>/PC</v>
      </c>
      <c r="L49" s="259"/>
      <c r="M49" s="259"/>
      <c r="N49" s="259"/>
      <c r="O49" s="259"/>
      <c r="P49" s="259"/>
      <c r="Q49" s="260"/>
      <c r="R49" s="261">
        <v>1.1000000000000001</v>
      </c>
      <c r="S49" s="262">
        <f t="shared" si="24"/>
        <v>0</v>
      </c>
      <c r="U49" s="702"/>
      <c r="V49" s="263"/>
      <c r="W49" s="431"/>
      <c r="X49" s="432"/>
      <c r="Y49" s="431"/>
      <c r="Z49" s="433"/>
      <c r="AA49" s="434"/>
      <c r="AB49" s="434"/>
      <c r="AC49" s="435"/>
      <c r="AD49" s="269"/>
      <c r="AE49" s="258" t="s">
        <v>142</v>
      </c>
      <c r="AF49" s="259"/>
      <c r="AG49" s="259"/>
      <c r="AH49" s="270"/>
      <c r="AI49" s="259"/>
      <c r="AJ49" s="259"/>
      <c r="AK49" s="259"/>
      <c r="AL49" s="446"/>
      <c r="AM49" s="272">
        <v>0.02</v>
      </c>
      <c r="AN49" s="262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3.5" thickBot="1">
      <c r="A50" s="33"/>
      <c r="B50" s="33"/>
      <c r="C50" s="33"/>
      <c r="D50" s="33"/>
      <c r="E50" s="33"/>
      <c r="F50" s="33"/>
      <c r="G50" s="216"/>
      <c r="H50" s="216"/>
      <c r="I50" s="216"/>
      <c r="J50" s="216"/>
      <c r="K50" s="217"/>
      <c r="L50" s="217"/>
      <c r="M50" s="217"/>
      <c r="N50" s="217"/>
      <c r="O50" s="217"/>
      <c r="P50" s="217"/>
      <c r="Q50" s="217"/>
      <c r="R50" s="149" t="s">
        <v>57</v>
      </c>
      <c r="S50" s="273">
        <f>SUM(S42:S49)</f>
        <v>0.16731880000000002</v>
      </c>
      <c r="U50" s="33"/>
      <c r="V50" s="33"/>
      <c r="W50" s="33"/>
      <c r="X50" s="33"/>
      <c r="Y50" s="33"/>
      <c r="Z50" s="33"/>
      <c r="AA50" s="216"/>
      <c r="AB50" s="216"/>
      <c r="AC50" s="216"/>
      <c r="AD50" s="216"/>
      <c r="AE50" s="217"/>
      <c r="AF50" s="217"/>
      <c r="AG50" s="217"/>
      <c r="AH50" s="217"/>
      <c r="AI50" s="217"/>
      <c r="AJ50" s="217"/>
      <c r="AK50" s="217"/>
      <c r="AL50" s="217"/>
      <c r="AM50" s="149" t="s">
        <v>57</v>
      </c>
      <c r="AN50" s="274">
        <f>SUM(AN42:AN49)</f>
        <v>0.15210799999999999</v>
      </c>
      <c r="AO50" s="154">
        <f t="shared" si="21"/>
        <v>1.5210800000000024E-2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5" s="197" customFormat="1" ht="13.5" thickBot="1">
      <c r="K51" s="220"/>
      <c r="L51" s="220"/>
      <c r="M51" s="220"/>
      <c r="N51" s="220"/>
      <c r="O51" s="220"/>
      <c r="P51" s="220"/>
      <c r="Q51" s="220"/>
      <c r="R51" s="221"/>
      <c r="S51" s="222"/>
      <c r="AE51" s="220"/>
      <c r="AF51" s="220"/>
      <c r="AG51" s="220"/>
      <c r="AH51" s="220"/>
      <c r="AI51" s="220"/>
      <c r="AJ51" s="220"/>
      <c r="AK51" s="220"/>
      <c r="AL51" s="220"/>
      <c r="AM51" s="221"/>
      <c r="AN51" s="158">
        <f>AN50/AN71</f>
        <v>3.4328832995233725E-2</v>
      </c>
      <c r="AO51" s="159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52" customFormat="1" ht="12.75" customHeight="1" thickBot="1">
      <c r="A52" s="651" t="s">
        <v>95</v>
      </c>
      <c r="B52" s="730" t="s">
        <v>60</v>
      </c>
      <c r="C52" s="596"/>
      <c r="D52" s="598" t="s">
        <v>61</v>
      </c>
      <c r="E52" s="596"/>
      <c r="F52" s="720" t="s">
        <v>19</v>
      </c>
      <c r="G52" s="720"/>
      <c r="H52" s="720"/>
      <c r="I52" s="596"/>
      <c r="J52" s="598" t="s">
        <v>62</v>
      </c>
      <c r="K52" s="596"/>
      <c r="L52" s="441"/>
      <c r="M52" s="441"/>
      <c r="N52" s="441"/>
      <c r="O52" s="441"/>
      <c r="P52" s="441"/>
      <c r="Q52" s="444"/>
      <c r="R52" s="224" t="s">
        <v>63</v>
      </c>
      <c r="S52" s="225" t="s">
        <v>37</v>
      </c>
      <c r="U52" s="651" t="s">
        <v>95</v>
      </c>
      <c r="V52" s="730" t="s">
        <v>60</v>
      </c>
      <c r="W52" s="596"/>
      <c r="X52" s="598" t="s">
        <v>61</v>
      </c>
      <c r="Y52" s="596"/>
      <c r="Z52" s="720" t="s">
        <v>19</v>
      </c>
      <c r="AA52" s="720"/>
      <c r="AB52" s="720"/>
      <c r="AC52" s="596"/>
      <c r="AD52" s="598" t="s">
        <v>62</v>
      </c>
      <c r="AE52" s="596"/>
      <c r="AF52" s="441"/>
      <c r="AG52" s="441"/>
      <c r="AH52" s="441"/>
      <c r="AI52" s="441"/>
      <c r="AJ52" s="441"/>
      <c r="AK52" s="441"/>
      <c r="AL52" s="423" t="s">
        <v>63</v>
      </c>
      <c r="AM52" s="224" t="s">
        <v>85</v>
      </c>
      <c r="AN52" s="162" t="s">
        <v>37</v>
      </c>
      <c r="AO52" s="163"/>
    </row>
    <row r="53" spans="1:55" s="15" customFormat="1" ht="12.75">
      <c r="A53" s="652"/>
      <c r="B53" s="731">
        <f>V53</f>
        <v>8012</v>
      </c>
      <c r="C53" s="732"/>
      <c r="D53" s="733" t="str">
        <f t="shared" ref="D53:D60" si="27">X53</f>
        <v>MAINETTI</v>
      </c>
      <c r="E53" s="732"/>
      <c r="F53" s="734" t="str">
        <f t="shared" ref="F53:F60" si="28">Z53</f>
        <v>HANGER</v>
      </c>
      <c r="G53" s="734"/>
      <c r="H53" s="734">
        <f t="shared" ref="H53:H60" si="29">AB53</f>
        <v>0</v>
      </c>
      <c r="I53" s="734"/>
      <c r="J53" s="275">
        <f>AN53</f>
        <v>0</v>
      </c>
      <c r="K53" s="276" t="str">
        <f>AE53</f>
        <v>/ PC</v>
      </c>
      <c r="L53" s="277"/>
      <c r="M53" s="277"/>
      <c r="N53" s="277"/>
      <c r="O53" s="277"/>
      <c r="P53" s="277"/>
      <c r="Q53" s="227"/>
      <c r="R53" s="228">
        <v>1.1000000000000001</v>
      </c>
      <c r="S53" s="229">
        <f>J53*R53</f>
        <v>0</v>
      </c>
      <c r="U53" s="652"/>
      <c r="V53" s="620">
        <v>8012</v>
      </c>
      <c r="W53" s="621"/>
      <c r="X53" s="721" t="s">
        <v>166</v>
      </c>
      <c r="Y53" s="722"/>
      <c r="Z53" s="436" t="s">
        <v>97</v>
      </c>
      <c r="AA53" s="437"/>
      <c r="AB53" s="437"/>
      <c r="AC53" s="438"/>
      <c r="AD53" s="283">
        <v>0</v>
      </c>
      <c r="AE53" s="279" t="s">
        <v>68</v>
      </c>
      <c r="AF53" s="414"/>
      <c r="AG53" s="277"/>
      <c r="AH53" s="277"/>
      <c r="AI53" s="277"/>
      <c r="AJ53" s="277"/>
      <c r="AK53" s="277"/>
      <c r="AL53" s="235">
        <v>0</v>
      </c>
      <c r="AM53" s="236">
        <v>0.02</v>
      </c>
      <c r="AN53" s="229">
        <f t="shared" ref="AN53:AN60" si="30">AD53*AL53*(1+AM53)</f>
        <v>0</v>
      </c>
      <c r="AO53" s="85">
        <f t="shared" ref="AO53:AO61" si="31">S53-AN53</f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5" customFormat="1" ht="12.75">
      <c r="A54" s="652"/>
      <c r="B54" s="723">
        <f t="shared" ref="B54:B60" si="32">V54</f>
        <v>0</v>
      </c>
      <c r="C54" s="724"/>
      <c r="D54" s="725" t="str">
        <f t="shared" si="27"/>
        <v>MAINETTI</v>
      </c>
      <c r="E54" s="726"/>
      <c r="F54" s="719" t="str">
        <f t="shared" si="28"/>
        <v>SIZER</v>
      </c>
      <c r="G54" s="719"/>
      <c r="H54" s="719">
        <f t="shared" si="29"/>
        <v>0</v>
      </c>
      <c r="I54" s="719"/>
      <c r="J54" s="280">
        <f>AN54</f>
        <v>0</v>
      </c>
      <c r="K54" s="281" t="str">
        <f t="shared" ref="K54:K60" si="33">AE54</f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40">
        <f t="shared" ref="S54:S60" si="34">J54*R54</f>
        <v>0</v>
      </c>
      <c r="U54" s="652"/>
      <c r="V54" s="727"/>
      <c r="W54" s="728"/>
      <c r="X54" s="729" t="s">
        <v>166</v>
      </c>
      <c r="Y54" s="728"/>
      <c r="Z54" s="426" t="s">
        <v>99</v>
      </c>
      <c r="AA54" s="427"/>
      <c r="AB54" s="427"/>
      <c r="AC54" s="428"/>
      <c r="AD54" s="283">
        <v>0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0</v>
      </c>
      <c r="AM54" s="244">
        <v>0.02</v>
      </c>
      <c r="AN54" s="240">
        <f t="shared" si="30"/>
        <v>0</v>
      </c>
      <c r="AO54" s="85">
        <f t="shared" si="31"/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696">
        <f t="shared" si="32"/>
        <v>0</v>
      </c>
      <c r="C55" s="678"/>
      <c r="D55" s="680">
        <f t="shared" si="27"/>
        <v>0</v>
      </c>
      <c r="E55" s="679"/>
      <c r="F55" s="719" t="str">
        <f t="shared" si="28"/>
        <v>TAG PIN</v>
      </c>
      <c r="G55" s="719"/>
      <c r="H55" s="719">
        <f t="shared" si="29"/>
        <v>0</v>
      </c>
      <c r="I55" s="719"/>
      <c r="J55" s="280">
        <f t="shared" ref="J55:J59" si="35">AN55</f>
        <v>5.1000000000000004E-3</v>
      </c>
      <c r="K55" s="281" t="str">
        <f t="shared" si="33"/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si="34"/>
        <v>5.6100000000000013E-3</v>
      </c>
      <c r="U55" s="652"/>
      <c r="V55" s="623"/>
      <c r="W55" s="624"/>
      <c r="X55" s="625"/>
      <c r="Y55" s="624"/>
      <c r="Z55" s="426" t="s">
        <v>101</v>
      </c>
      <c r="AA55" s="427"/>
      <c r="AB55" s="427"/>
      <c r="AC55" s="428"/>
      <c r="AD55" s="283">
        <v>5.0000000000000001E-3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1</v>
      </c>
      <c r="AM55" s="244">
        <v>0.02</v>
      </c>
      <c r="AN55" s="240">
        <f t="shared" si="30"/>
        <v>5.1000000000000004E-3</v>
      </c>
      <c r="AO55" s="85">
        <f t="shared" si="31"/>
        <v>5.100000000000009E-4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 t="str">
        <f t="shared" si="27"/>
        <v>FTY</v>
      </c>
      <c r="E56" s="679"/>
      <c r="F56" s="719" t="str">
        <f t="shared" si="28"/>
        <v>POLY BAG</v>
      </c>
      <c r="G56" s="719"/>
      <c r="H56" s="719">
        <f t="shared" si="29"/>
        <v>0</v>
      </c>
      <c r="I56" s="719"/>
      <c r="J56" s="280">
        <f t="shared" si="35"/>
        <v>0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0</v>
      </c>
      <c r="U56" s="652"/>
      <c r="V56" s="623"/>
      <c r="W56" s="624"/>
      <c r="X56" s="625" t="s">
        <v>100</v>
      </c>
      <c r="Y56" s="624"/>
      <c r="Z56" s="426" t="s">
        <v>102</v>
      </c>
      <c r="AA56" s="427"/>
      <c r="AB56" s="427"/>
      <c r="AC56" s="428"/>
      <c r="AD56" s="283">
        <v>0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0</v>
      </c>
      <c r="AO56" s="85">
        <f t="shared" si="31"/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 t="str">
        <f t="shared" si="32"/>
        <v>5.5" Tag pin</v>
      </c>
      <c r="C57" s="678"/>
      <c r="D57" s="680">
        <f t="shared" si="27"/>
        <v>0</v>
      </c>
      <c r="E57" s="679"/>
      <c r="F57" s="719" t="str">
        <f t="shared" si="28"/>
        <v>TAG PIN for COLD SHOULDER</v>
      </c>
      <c r="G57" s="719"/>
      <c r="H57" s="719">
        <f t="shared" si="29"/>
        <v>0</v>
      </c>
      <c r="I57" s="719"/>
      <c r="J57" s="280">
        <f t="shared" si="35"/>
        <v>2.0400000000000001E-2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2.2440000000000005E-2</v>
      </c>
      <c r="U57" s="652"/>
      <c r="V57" s="623" t="s">
        <v>362</v>
      </c>
      <c r="W57" s="624"/>
      <c r="X57" s="625"/>
      <c r="Y57" s="624"/>
      <c r="Z57" s="426" t="s">
        <v>364</v>
      </c>
      <c r="AA57" s="427"/>
      <c r="AB57" s="427"/>
      <c r="AC57" s="428"/>
      <c r="AD57" s="283">
        <v>0.02</v>
      </c>
      <c r="AE57" s="284" t="s">
        <v>68</v>
      </c>
      <c r="AF57" s="420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2.0400000000000001E-2</v>
      </c>
      <c r="AO57" s="85">
        <f t="shared" si="31"/>
        <v>2.0400000000000036E-3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97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POLY BAG for STRAP</v>
      </c>
      <c r="G58" s="719"/>
      <c r="H58" s="719">
        <f t="shared" si="29"/>
        <v>0</v>
      </c>
      <c r="I58" s="719"/>
      <c r="J58" s="280">
        <f t="shared" si="35"/>
        <v>2.0400000000000001E-2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9">
        <f t="shared" si="34"/>
        <v>2.2440000000000005E-2</v>
      </c>
      <c r="U58" s="652"/>
      <c r="V58" s="623"/>
      <c r="W58" s="624"/>
      <c r="X58" s="625"/>
      <c r="Y58" s="624"/>
      <c r="Z58" s="426" t="s">
        <v>363</v>
      </c>
      <c r="AA58" s="427"/>
      <c r="AB58" s="427"/>
      <c r="AC58" s="428"/>
      <c r="AD58" s="283">
        <v>0.02</v>
      </c>
      <c r="AE58" s="284" t="s">
        <v>68</v>
      </c>
      <c r="AF58" s="415"/>
      <c r="AG58" s="282"/>
      <c r="AH58" s="282"/>
      <c r="AI58" s="282"/>
      <c r="AJ58" s="282"/>
      <c r="AK58" s="282"/>
      <c r="AL58" s="430">
        <v>1</v>
      </c>
      <c r="AM58" s="244">
        <v>0.02</v>
      </c>
      <c r="AN58" s="249">
        <f t="shared" si="30"/>
        <v>2.0400000000000001E-2</v>
      </c>
      <c r="AO58" s="85">
        <f t="shared" si="31"/>
        <v>2.0400000000000036E-3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 t="str">
        <f t="shared" si="27"/>
        <v>?</v>
      </c>
      <c r="E59" s="679"/>
      <c r="F59" s="719" t="str">
        <f t="shared" si="28"/>
        <v>ALL CARTON STICKERS</v>
      </c>
      <c r="G59" s="719"/>
      <c r="H59" s="719">
        <f t="shared" si="29"/>
        <v>0</v>
      </c>
      <c r="I59" s="719"/>
      <c r="J59" s="280">
        <f t="shared" si="35"/>
        <v>1.0200000000000001E-2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53">
        <f t="shared" si="34"/>
        <v>1.1220000000000003E-2</v>
      </c>
      <c r="U59" s="652"/>
      <c r="V59" s="623"/>
      <c r="W59" s="624"/>
      <c r="X59" s="625" t="s">
        <v>168</v>
      </c>
      <c r="Y59" s="624"/>
      <c r="Z59" s="426" t="s">
        <v>104</v>
      </c>
      <c r="AA59" s="427"/>
      <c r="AB59" s="427"/>
      <c r="AC59" s="428"/>
      <c r="AD59" s="283">
        <v>0.01</v>
      </c>
      <c r="AE59" s="284" t="s">
        <v>68</v>
      </c>
      <c r="AF59" s="415"/>
      <c r="AG59" s="282"/>
      <c r="AH59" s="282"/>
      <c r="AI59" s="282"/>
      <c r="AJ59" s="282"/>
      <c r="AK59" s="282"/>
      <c r="AL59" s="430">
        <v>1</v>
      </c>
      <c r="AM59" s="244">
        <v>0.02</v>
      </c>
      <c r="AN59" s="253">
        <f t="shared" si="30"/>
        <v>1.0200000000000001E-2</v>
      </c>
      <c r="AO59" s="85">
        <f t="shared" si="31"/>
        <v>1.0200000000000018E-3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3.5" thickBot="1">
      <c r="A60" s="653"/>
      <c r="B60" s="713">
        <f t="shared" si="32"/>
        <v>0</v>
      </c>
      <c r="C60" s="714"/>
      <c r="D60" s="714" t="str">
        <f t="shared" si="27"/>
        <v>FTY</v>
      </c>
      <c r="E60" s="714"/>
      <c r="F60" s="715" t="str">
        <f t="shared" si="28"/>
        <v>ALL BOXES</v>
      </c>
      <c r="G60" s="715"/>
      <c r="H60" s="715">
        <f t="shared" si="29"/>
        <v>0</v>
      </c>
      <c r="I60" s="715"/>
      <c r="J60" s="257">
        <f>AN60</f>
        <v>0</v>
      </c>
      <c r="K60" s="286" t="str">
        <f t="shared" si="33"/>
        <v>/ PC</v>
      </c>
      <c r="L60" s="287"/>
      <c r="M60" s="287"/>
      <c r="N60" s="287"/>
      <c r="O60" s="287"/>
      <c r="P60" s="287"/>
      <c r="Q60" s="260"/>
      <c r="R60" s="261">
        <v>1.1000000000000001</v>
      </c>
      <c r="S60" s="262">
        <f t="shared" si="34"/>
        <v>0</v>
      </c>
      <c r="U60" s="653"/>
      <c r="V60" s="497"/>
      <c r="W60" s="498"/>
      <c r="X60" s="602" t="s">
        <v>100</v>
      </c>
      <c r="Y60" s="603"/>
      <c r="Z60" s="500" t="s">
        <v>105</v>
      </c>
      <c r="AA60" s="501"/>
      <c r="AB60" s="501"/>
      <c r="AC60" s="502"/>
      <c r="AD60" s="503">
        <v>0</v>
      </c>
      <c r="AE60" s="294" t="s">
        <v>68</v>
      </c>
      <c r="AF60" s="416"/>
      <c r="AG60" s="287"/>
      <c r="AH60" s="287"/>
      <c r="AI60" s="287"/>
      <c r="AJ60" s="287"/>
      <c r="AK60" s="287"/>
      <c r="AL60" s="446">
        <v>1</v>
      </c>
      <c r="AM60" s="272">
        <v>0.02</v>
      </c>
      <c r="AN60" s="262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5" customFormat="1" ht="13.5" thickBot="1">
      <c r="A61" s="33"/>
      <c r="B61" s="33"/>
      <c r="C61" s="33"/>
      <c r="D61" s="33"/>
      <c r="E61" s="33"/>
      <c r="F61" s="33"/>
      <c r="G61" s="216"/>
      <c r="H61" s="216"/>
      <c r="I61" s="216"/>
      <c r="J61" s="216"/>
      <c r="K61" s="217"/>
      <c r="L61" s="295">
        <f>SUM(L53:L60)</f>
        <v>0</v>
      </c>
      <c r="M61" s="296"/>
      <c r="N61" s="295">
        <f>SUM(N53:N60)</f>
        <v>0</v>
      </c>
      <c r="O61" s="217"/>
      <c r="P61" s="217"/>
      <c r="Q61" s="217"/>
      <c r="R61" s="149" t="s">
        <v>57</v>
      </c>
      <c r="S61" s="273">
        <f>SUM(S53:S60)</f>
        <v>6.1710000000000008E-2</v>
      </c>
      <c r="U61" s="33"/>
      <c r="V61" s="33"/>
      <c r="W61" s="33"/>
      <c r="X61" s="33"/>
      <c r="Y61" s="33"/>
      <c r="Z61" s="33"/>
      <c r="AA61" s="216"/>
      <c r="AB61" s="216"/>
      <c r="AC61" s="216"/>
      <c r="AD61" s="216"/>
      <c r="AE61" s="217"/>
      <c r="AF61" s="217"/>
      <c r="AG61" s="217"/>
      <c r="AH61" s="217"/>
      <c r="AI61" s="217"/>
      <c r="AJ61" s="217"/>
      <c r="AK61" s="217"/>
      <c r="AL61" s="217"/>
      <c r="AM61" s="149" t="s">
        <v>57</v>
      </c>
      <c r="AN61" s="274">
        <f>SUM(AN53:AN60)</f>
        <v>5.6100000000000004E-2</v>
      </c>
      <c r="AO61" s="154">
        <f t="shared" si="31"/>
        <v>5.6100000000000039E-3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297"/>
      <c r="B62" s="297"/>
      <c r="G62" s="33"/>
      <c r="H62" s="33"/>
      <c r="I62" s="33"/>
      <c r="J62" s="33"/>
      <c r="K62" s="26"/>
      <c r="L62" s="26"/>
      <c r="M62" s="26"/>
      <c r="N62" s="26"/>
      <c r="O62" s="26"/>
      <c r="P62" s="26"/>
      <c r="Q62" s="26"/>
      <c r="R62" s="149"/>
      <c r="S62" s="298"/>
      <c r="U62" s="297"/>
      <c r="V62" s="297"/>
      <c r="AA62" s="33"/>
      <c r="AB62" s="33"/>
      <c r="AC62" s="33"/>
      <c r="AD62" s="33"/>
      <c r="AE62" s="26"/>
      <c r="AF62" s="26"/>
      <c r="AG62" s="26"/>
      <c r="AH62" s="26"/>
      <c r="AI62" s="26"/>
      <c r="AJ62" s="26"/>
      <c r="AK62" s="26"/>
      <c r="AL62" s="26"/>
      <c r="AM62" s="149"/>
      <c r="AN62" s="158">
        <f>AN61/AN71</f>
        <v>1.2661053534545273E-2</v>
      </c>
      <c r="AO62" s="159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52" customFormat="1" ht="12.75" customHeight="1" thickBot="1">
      <c r="A63" s="651" t="s">
        <v>106</v>
      </c>
      <c r="B63" s="730" t="s">
        <v>60</v>
      </c>
      <c r="C63" s="720"/>
      <c r="D63" s="720"/>
      <c r="E63" s="598" t="s">
        <v>19</v>
      </c>
      <c r="F63" s="720"/>
      <c r="G63" s="720"/>
      <c r="H63" s="720"/>
      <c r="I63" s="596"/>
      <c r="J63" s="598" t="s">
        <v>62</v>
      </c>
      <c r="K63" s="720"/>
      <c r="L63" s="440"/>
      <c r="M63" s="441"/>
      <c r="N63" s="441"/>
      <c r="O63" s="441"/>
      <c r="P63" s="441"/>
      <c r="Q63" s="441"/>
      <c r="R63" s="300" t="s">
        <v>63</v>
      </c>
      <c r="S63" s="162" t="s">
        <v>37</v>
      </c>
      <c r="U63" s="658" t="s">
        <v>106</v>
      </c>
      <c r="V63" s="730" t="s">
        <v>60</v>
      </c>
      <c r="W63" s="720"/>
      <c r="X63" s="720"/>
      <c r="Y63" s="598" t="s">
        <v>19</v>
      </c>
      <c r="Z63" s="720"/>
      <c r="AA63" s="720"/>
      <c r="AB63" s="720"/>
      <c r="AC63" s="596"/>
      <c r="AD63" s="598" t="s">
        <v>62</v>
      </c>
      <c r="AE63" s="720"/>
      <c r="AF63" s="441"/>
      <c r="AG63" s="440"/>
      <c r="AH63" s="441"/>
      <c r="AI63" s="441"/>
      <c r="AJ63" s="441"/>
      <c r="AK63" s="441"/>
      <c r="AL63" s="441"/>
      <c r="AM63" s="300" t="s">
        <v>63</v>
      </c>
      <c r="AN63" s="162" t="s">
        <v>37</v>
      </c>
      <c r="AO63" s="163"/>
    </row>
    <row r="64" spans="1:55" s="15" customFormat="1" ht="12.75">
      <c r="A64" s="701"/>
      <c r="B64" s="744" t="s">
        <v>106</v>
      </c>
      <c r="C64" s="745"/>
      <c r="D64" s="745"/>
      <c r="E64" s="734" t="s">
        <v>107</v>
      </c>
      <c r="F64" s="734"/>
      <c r="G64" s="734"/>
      <c r="H64" s="734"/>
      <c r="I64" s="734"/>
      <c r="J64" s="301">
        <f>AN64</f>
        <v>1.86</v>
      </c>
      <c r="K64" s="302" t="s">
        <v>108</v>
      </c>
      <c r="L64" s="303">
        <v>999</v>
      </c>
      <c r="M64" s="166"/>
      <c r="N64" s="166"/>
      <c r="O64" s="166"/>
      <c r="P64" s="166"/>
      <c r="Q64" s="166"/>
      <c r="R64" s="304">
        <v>1.1000000000000001</v>
      </c>
      <c r="S64" s="75">
        <f>J64*R64</f>
        <v>2.0460000000000003</v>
      </c>
      <c r="U64" s="742"/>
      <c r="V64" s="744" t="s">
        <v>106</v>
      </c>
      <c r="W64" s="745"/>
      <c r="X64" s="745"/>
      <c r="Y64" s="734" t="s">
        <v>107</v>
      </c>
      <c r="Z64" s="734"/>
      <c r="AA64" s="734"/>
      <c r="AB64" s="734"/>
      <c r="AC64" s="734"/>
      <c r="AD64" s="305">
        <v>1.86</v>
      </c>
      <c r="AE64" s="302" t="s">
        <v>108</v>
      </c>
      <c r="AF64" s="417"/>
      <c r="AG64" s="306"/>
      <c r="AH64" s="307"/>
      <c r="AI64" s="308"/>
      <c r="AJ64" s="309"/>
      <c r="AK64" s="309"/>
      <c r="AL64" s="166"/>
      <c r="AM64" s="304">
        <v>1</v>
      </c>
      <c r="AN64" s="84">
        <f>AD64*AM64</f>
        <v>1.86</v>
      </c>
      <c r="AO64" s="85">
        <f>S64-AN64</f>
        <v>0.18600000000000017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701"/>
      <c r="B65" s="735"/>
      <c r="C65" s="736"/>
      <c r="D65" s="680"/>
      <c r="E65" s="719" t="s">
        <v>111</v>
      </c>
      <c r="F65" s="719"/>
      <c r="G65" s="719"/>
      <c r="H65" s="719"/>
      <c r="I65" s="719"/>
      <c r="J65" s="310">
        <v>0.4</v>
      </c>
      <c r="K65" s="199" t="s">
        <v>108</v>
      </c>
      <c r="L65" s="311"/>
      <c r="M65" s="312">
        <f>J65/S71</f>
        <v>7.6626084006031034E-2</v>
      </c>
      <c r="N65" s="199"/>
      <c r="O65" s="199"/>
      <c r="P65" s="199"/>
      <c r="Q65" s="199"/>
      <c r="R65" s="313">
        <v>1</v>
      </c>
      <c r="S65" s="128">
        <f>J65*R65</f>
        <v>0.4</v>
      </c>
      <c r="U65" s="742"/>
      <c r="V65" s="735"/>
      <c r="W65" s="736"/>
      <c r="X65" s="680"/>
      <c r="Y65" s="719" t="s">
        <v>112</v>
      </c>
      <c r="Z65" s="719"/>
      <c r="AA65" s="719"/>
      <c r="AB65" s="719"/>
      <c r="AC65" s="719"/>
      <c r="AD65" s="314">
        <f>VLOOKUP($AB$4,AQ3:AR7,2,FALSE)</f>
        <v>0</v>
      </c>
      <c r="AE65" s="199" t="s">
        <v>108</v>
      </c>
      <c r="AF65" s="199"/>
      <c r="AG65" s="315"/>
      <c r="AH65" s="316"/>
      <c r="AI65" s="199"/>
      <c r="AJ65" s="199"/>
      <c r="AK65" s="199"/>
      <c r="AL65" s="199"/>
      <c r="AM65" s="313">
        <v>1</v>
      </c>
      <c r="AN65" s="205">
        <f>AD65*AM65</f>
        <v>0</v>
      </c>
      <c r="AO65" s="85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113</v>
      </c>
      <c r="F66" s="719"/>
      <c r="G66" s="719"/>
      <c r="H66" s="719"/>
      <c r="I66" s="719"/>
      <c r="J66" s="310">
        <v>0.05</v>
      </c>
      <c r="K66" s="199" t="s">
        <v>108</v>
      </c>
      <c r="L66" s="317"/>
      <c r="M66" s="199"/>
      <c r="N66" s="199"/>
      <c r="O66" s="199"/>
      <c r="P66" s="199"/>
      <c r="Q66" s="199"/>
      <c r="R66" s="313">
        <v>1</v>
      </c>
      <c r="S66" s="128">
        <f>J66*R66</f>
        <v>0.05</v>
      </c>
      <c r="U66" s="742"/>
      <c r="V66" s="735"/>
      <c r="W66" s="736"/>
      <c r="X66" s="680"/>
      <c r="Y66" s="719" t="s">
        <v>114</v>
      </c>
      <c r="Z66" s="719"/>
      <c r="AA66" s="719"/>
      <c r="AB66" s="719"/>
      <c r="AC66" s="719"/>
      <c r="AD66" s="318">
        <v>2.5000000000000001E-2</v>
      </c>
      <c r="AE66" s="199" t="s">
        <v>108</v>
      </c>
      <c r="AF66" s="199"/>
      <c r="AG66" s="319"/>
      <c r="AH66" s="199"/>
      <c r="AI66" s="199"/>
      <c r="AJ66" s="199"/>
      <c r="AK66" s="199"/>
      <c r="AL66" s="199"/>
      <c r="AM66" s="313">
        <v>1</v>
      </c>
      <c r="AN66" s="320">
        <f>AN72*AD66</f>
        <v>0.13050386340000003</v>
      </c>
      <c r="AO66" s="85">
        <f>S65-AN66-AN65</f>
        <v>0.26949613659999999</v>
      </c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37" t="s">
        <v>172</v>
      </c>
      <c r="F67" s="737"/>
      <c r="G67" s="737"/>
      <c r="H67" s="737"/>
      <c r="I67" s="737"/>
      <c r="J67" s="310">
        <v>0.05</v>
      </c>
      <c r="K67" s="199"/>
      <c r="L67" s="321"/>
      <c r="M67" s="175"/>
      <c r="N67" s="175"/>
      <c r="O67" s="175"/>
      <c r="P67" s="175"/>
      <c r="Q67" s="175"/>
      <c r="R67" s="322">
        <v>1</v>
      </c>
      <c r="S67" s="128">
        <f>J67*R67</f>
        <v>0.05</v>
      </c>
      <c r="U67" s="742"/>
      <c r="V67" s="735"/>
      <c r="W67" s="736"/>
      <c r="X67" s="680"/>
      <c r="Y67" s="719" t="s">
        <v>115</v>
      </c>
      <c r="Z67" s="719"/>
      <c r="AA67" s="719"/>
      <c r="AB67" s="719"/>
      <c r="AC67" s="719"/>
      <c r="AD67" s="323">
        <f>AJ16+0.01+0.02</f>
        <v>9.6756480535166778E-2</v>
      </c>
      <c r="AE67" s="199" t="s">
        <v>108</v>
      </c>
      <c r="AF67" s="175"/>
      <c r="AG67" s="321"/>
      <c r="AH67" s="175"/>
      <c r="AI67" s="175"/>
      <c r="AJ67" s="175"/>
      <c r="AK67" s="175"/>
      <c r="AL67" s="175"/>
      <c r="AM67" s="322">
        <v>0</v>
      </c>
      <c r="AN67" s="320">
        <f>AD67*AM67</f>
        <v>0</v>
      </c>
      <c r="AO67" s="85">
        <f>S66-AN67</f>
        <v>0.05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A68" s="702"/>
      <c r="B68" s="738"/>
      <c r="C68" s="739"/>
      <c r="D68" s="740"/>
      <c r="E68" s="741"/>
      <c r="F68" s="741"/>
      <c r="G68" s="741"/>
      <c r="H68" s="741"/>
      <c r="I68" s="741"/>
      <c r="J68" s="324"/>
      <c r="K68" s="325"/>
      <c r="L68" s="326"/>
      <c r="M68" s="325"/>
      <c r="N68" s="325"/>
      <c r="O68" s="325"/>
      <c r="P68" s="325"/>
      <c r="Q68" s="325"/>
      <c r="R68" s="261"/>
      <c r="S68" s="141"/>
      <c r="U68" s="743"/>
      <c r="V68" s="738"/>
      <c r="W68" s="739"/>
      <c r="X68" s="740"/>
      <c r="Y68" s="741"/>
      <c r="Z68" s="741"/>
      <c r="AA68" s="741"/>
      <c r="AB68" s="741"/>
      <c r="AC68" s="741"/>
      <c r="AD68" s="419"/>
      <c r="AE68" s="325"/>
      <c r="AF68" s="325"/>
      <c r="AG68" s="326"/>
      <c r="AH68" s="325"/>
      <c r="AI68" s="325"/>
      <c r="AJ68" s="325"/>
      <c r="AK68" s="325"/>
      <c r="AL68" s="325"/>
      <c r="AM68" s="261"/>
      <c r="AN68" s="148">
        <f>AN72*AD68</f>
        <v>0</v>
      </c>
      <c r="AO68" s="85">
        <f>S68-AN68</f>
        <v>0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33"/>
      <c r="B69" s="33"/>
      <c r="C69" s="33"/>
      <c r="D69" s="33"/>
      <c r="E69" s="33"/>
      <c r="F69" s="33"/>
      <c r="K69" s="13"/>
      <c r="L69" s="13"/>
      <c r="M69" s="13"/>
      <c r="N69" s="13"/>
      <c r="O69" s="13"/>
      <c r="P69" s="13"/>
      <c r="Q69" s="13"/>
      <c r="R69" s="149" t="s">
        <v>57</v>
      </c>
      <c r="S69" s="327">
        <f>SUM(S64:S68)</f>
        <v>2.5459999999999998</v>
      </c>
      <c r="U69" s="33"/>
      <c r="V69" s="33"/>
      <c r="W69" s="33"/>
      <c r="X69" s="33"/>
      <c r="Y69" s="33"/>
      <c r="Z69" s="33"/>
      <c r="AE69" s="13"/>
      <c r="AF69" s="13"/>
      <c r="AG69" s="13"/>
      <c r="AH69" s="13"/>
      <c r="AI69" s="13"/>
      <c r="AJ69" s="13"/>
      <c r="AK69" s="13"/>
      <c r="AL69" s="13"/>
      <c r="AM69" s="149" t="s">
        <v>57</v>
      </c>
      <c r="AN69" s="328">
        <f>SUM(AN64:AN68)</f>
        <v>1.9905038634000001</v>
      </c>
      <c r="AO69" s="154">
        <f>S69-AN69</f>
        <v>0.55549613659999975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33"/>
      <c r="F70" s="33"/>
      <c r="G70" s="33"/>
      <c r="H70" s="33"/>
      <c r="I70" s="33"/>
      <c r="K70" s="13"/>
      <c r="L70" s="13"/>
      <c r="M70" s="13"/>
      <c r="N70" s="13"/>
      <c r="O70" s="13"/>
      <c r="P70" s="13"/>
      <c r="Q70" s="13"/>
      <c r="R70" s="329"/>
      <c r="S70" s="330"/>
      <c r="U70" s="33"/>
      <c r="Z70" s="33"/>
      <c r="AA70" s="33"/>
      <c r="AB70" s="33"/>
      <c r="AC70" s="33"/>
      <c r="AE70" s="13"/>
      <c r="AF70" s="13"/>
      <c r="AG70" s="13"/>
      <c r="AH70" s="13"/>
      <c r="AI70" s="13"/>
      <c r="AJ70" s="13"/>
      <c r="AK70" s="13"/>
      <c r="AL70" s="13"/>
      <c r="AM70" s="329"/>
      <c r="AN70" s="158">
        <f>AN69/AN71</f>
        <v>0.44923130080617807</v>
      </c>
      <c r="AO70" s="159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K71" s="13"/>
      <c r="L71" s="13"/>
      <c r="M71" s="13"/>
      <c r="N71" s="13"/>
      <c r="O71" s="13"/>
      <c r="P71" s="13"/>
      <c r="Q71" s="13"/>
      <c r="R71" s="331" t="s">
        <v>116</v>
      </c>
      <c r="S71" s="332">
        <f>SUM(S16,S39,S50,S61,S69)</f>
        <v>5.2201545360000008</v>
      </c>
      <c r="AE71" s="13"/>
      <c r="AF71" s="13"/>
      <c r="AG71" s="13"/>
      <c r="AH71" s="13"/>
      <c r="AI71" s="333" t="s">
        <v>117</v>
      </c>
      <c r="AJ71" s="334">
        <f>AN72-AN71</f>
        <v>0.78924364482234477</v>
      </c>
      <c r="AK71" s="335">
        <f>AJ71/AN72</f>
        <v>0.15119162457345778</v>
      </c>
      <c r="AL71" s="13"/>
      <c r="AM71" s="331" t="s">
        <v>118</v>
      </c>
      <c r="AN71" s="332">
        <f>SUM(AN16,AN39,AN50,AN61,AN69)</f>
        <v>4.430910891177656</v>
      </c>
      <c r="AO71" s="336"/>
      <c r="AQ71" s="332" t="s">
        <v>467</v>
      </c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R72" s="337"/>
      <c r="S72" s="338"/>
      <c r="AM72" s="331" t="s">
        <v>116</v>
      </c>
      <c r="AN72" s="332">
        <f>S71</f>
        <v>5.2201545360000008</v>
      </c>
      <c r="AO72" s="18">
        <v>4.9000000000000004</v>
      </c>
      <c r="AQ72" s="332">
        <f>AN72-AO72</f>
        <v>0.32015453600000043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K73" s="13"/>
      <c r="L73" s="13"/>
      <c r="M73" s="13"/>
      <c r="N73" s="13"/>
      <c r="O73" s="13"/>
      <c r="P73" s="13"/>
      <c r="Q73" s="13"/>
      <c r="R73" s="339" t="s">
        <v>119</v>
      </c>
      <c r="S73" s="334"/>
      <c r="V73" s="340"/>
      <c r="AE73" s="13"/>
      <c r="AF73" s="13"/>
      <c r="AG73" s="13"/>
      <c r="AH73" s="13"/>
      <c r="AI73" s="13"/>
      <c r="AJ73" s="13"/>
      <c r="AK73" s="13"/>
      <c r="AM73" s="333" t="s">
        <v>120</v>
      </c>
      <c r="AN73" s="341">
        <v>0.249</v>
      </c>
      <c r="AO73" s="336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AM74" s="333" t="s">
        <v>121</v>
      </c>
      <c r="AN74" s="332">
        <f>AN75*0.1</f>
        <v>0</v>
      </c>
      <c r="AO74" s="34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1" t="s">
        <v>122</v>
      </c>
      <c r="AN75" s="332"/>
      <c r="AO75" s="336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3" t="s">
        <v>123</v>
      </c>
      <c r="AN76" s="341" t="e">
        <f>(AN75-(AN72+(AN72*AN73)+0.1+AN74))/AN75</f>
        <v>#DIV/0!</v>
      </c>
      <c r="AO76" s="18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2.75"/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85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8"/>
    <mergeCell ref="B18:C18"/>
    <mergeCell ref="D18:E18"/>
    <mergeCell ref="F18:I18"/>
    <mergeCell ref="J18:K18"/>
    <mergeCell ref="U18:U38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8:C28"/>
    <mergeCell ref="D28:E28"/>
    <mergeCell ref="F28:I28"/>
    <mergeCell ref="B32:C32"/>
    <mergeCell ref="D32:E32"/>
    <mergeCell ref="F32:I32"/>
    <mergeCell ref="B34:C34"/>
    <mergeCell ref="D34:E34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F34:I34"/>
    <mergeCell ref="X34:Y34"/>
    <mergeCell ref="B35:C35"/>
    <mergeCell ref="D35:E35"/>
    <mergeCell ref="F35:I35"/>
    <mergeCell ref="V35:W35"/>
    <mergeCell ref="X35:Y35"/>
    <mergeCell ref="B38:C38"/>
    <mergeCell ref="D38:E38"/>
    <mergeCell ref="F38:I38"/>
    <mergeCell ref="V38:W38"/>
    <mergeCell ref="X38:Y38"/>
    <mergeCell ref="Z38:AC38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A41:A49"/>
    <mergeCell ref="B41:C41"/>
    <mergeCell ref="D41:E41"/>
    <mergeCell ref="F41:I41"/>
    <mergeCell ref="J41:K41"/>
    <mergeCell ref="U41:U49"/>
    <mergeCell ref="B43:C43"/>
    <mergeCell ref="D43:E43"/>
    <mergeCell ref="F43:I43"/>
    <mergeCell ref="B45:C45"/>
    <mergeCell ref="B47:C47"/>
    <mergeCell ref="D47:E47"/>
    <mergeCell ref="F47:I47"/>
    <mergeCell ref="B48:C48"/>
    <mergeCell ref="D48:E48"/>
    <mergeCell ref="F48:I48"/>
    <mergeCell ref="V41:W41"/>
    <mergeCell ref="X41:Y41"/>
    <mergeCell ref="Z41:AC41"/>
    <mergeCell ref="AD41:AE41"/>
    <mergeCell ref="B42:C42"/>
    <mergeCell ref="D42:E42"/>
    <mergeCell ref="F42:I42"/>
    <mergeCell ref="V42:W42"/>
    <mergeCell ref="X42:Y42"/>
    <mergeCell ref="X45:Y45"/>
    <mergeCell ref="B46:C46"/>
    <mergeCell ref="D46:E46"/>
    <mergeCell ref="F46:I46"/>
    <mergeCell ref="V46:W46"/>
    <mergeCell ref="X46:Y46"/>
    <mergeCell ref="V43:W43"/>
    <mergeCell ref="X43:Y43"/>
    <mergeCell ref="B44:C44"/>
    <mergeCell ref="D44:E44"/>
    <mergeCell ref="F44:I44"/>
    <mergeCell ref="V44:W44"/>
    <mergeCell ref="X44:Y44"/>
    <mergeCell ref="D45:E45"/>
    <mergeCell ref="F45:I45"/>
    <mergeCell ref="V45:W45"/>
    <mergeCell ref="J52:K52"/>
    <mergeCell ref="U52:U60"/>
    <mergeCell ref="V52:W52"/>
    <mergeCell ref="X52:Y52"/>
    <mergeCell ref="Z52:AC52"/>
    <mergeCell ref="AD52:AE52"/>
    <mergeCell ref="V53:W53"/>
    <mergeCell ref="X53:Y53"/>
    <mergeCell ref="B49:C49"/>
    <mergeCell ref="D49:E49"/>
    <mergeCell ref="F49:I49"/>
    <mergeCell ref="B52:C52"/>
    <mergeCell ref="D52:E52"/>
    <mergeCell ref="F52:I52"/>
    <mergeCell ref="B53:C53"/>
    <mergeCell ref="D53:E53"/>
    <mergeCell ref="F53:I53"/>
    <mergeCell ref="B54:C54"/>
    <mergeCell ref="D54:E54"/>
    <mergeCell ref="F54:I54"/>
    <mergeCell ref="V54:W54"/>
    <mergeCell ref="X54:Y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A63:A68"/>
    <mergeCell ref="B63:D63"/>
    <mergeCell ref="E63:I63"/>
    <mergeCell ref="J63:K63"/>
    <mergeCell ref="U63:U68"/>
    <mergeCell ref="V63:X63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A52:A60"/>
    <mergeCell ref="Y63:AC63"/>
    <mergeCell ref="B67:D67"/>
    <mergeCell ref="E67:I67"/>
    <mergeCell ref="V67:X67"/>
    <mergeCell ref="Y67:AC67"/>
    <mergeCell ref="B68:D68"/>
    <mergeCell ref="E68:I68"/>
    <mergeCell ref="AD63:AE63"/>
    <mergeCell ref="B64:D64"/>
    <mergeCell ref="E64:I64"/>
    <mergeCell ref="V64:X64"/>
    <mergeCell ref="Y64:AC64"/>
    <mergeCell ref="B60:C60"/>
    <mergeCell ref="D60:E60"/>
    <mergeCell ref="F60:I60"/>
    <mergeCell ref="X60:Y60"/>
    <mergeCell ref="V68:X68"/>
    <mergeCell ref="Y68:AC68"/>
    <mergeCell ref="B65:D65"/>
    <mergeCell ref="E65:I65"/>
    <mergeCell ref="V65:X65"/>
    <mergeCell ref="Y65:AC65"/>
    <mergeCell ref="B66:D66"/>
    <mergeCell ref="E66:I66"/>
    <mergeCell ref="V66:X66"/>
    <mergeCell ref="Y66:AC66"/>
  </mergeCells>
  <phoneticPr fontId="3" type="noConversion"/>
  <dataValidations count="2">
    <dataValidation type="list" allowBlank="1" showInputMessage="1" showErrorMessage="1" sqref="AB4:AD4 H4:J4" xr:uid="{3541A563-EE73-4D9E-9456-D0A3BD02D836}">
      <formula1>$AQ$3:$AQ$8</formula1>
    </dataValidation>
    <dataValidation type="list" allowBlank="1" showInputMessage="1" showErrorMessage="1" sqref="J11:J15 AD11:AD15" xr:uid="{807EFB8B-9E13-45D9-86F6-C905A3CF5DAC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047D-050C-4B3F-917B-92EB3FC68F0F}">
  <sheetPr codeName="Sheet8">
    <tabColor theme="9" tint="0.59999389629810485"/>
  </sheetPr>
  <dimension ref="A1:BC115"/>
  <sheetViews>
    <sheetView topLeftCell="K1" zoomScale="85" zoomScaleNormal="85" zoomScaleSheetLayoutView="80" workbookViewId="0">
      <selection activeCell="U8" sqref="U8:V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902387-902388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400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ESGM22717KW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HALTER BRA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174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1280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1280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0.25514999999999999</v>
      </c>
      <c r="Q11" s="73">
        <v>1.1000000000000001</v>
      </c>
      <c r="R11" s="74">
        <f>P11*Q11</f>
        <v>0.280665</v>
      </c>
      <c r="S11" s="75">
        <f>K11*R11</f>
        <v>1.1956328999999999</v>
      </c>
      <c r="U11" s="659"/>
      <c r="V11" s="504" t="s">
        <v>175</v>
      </c>
      <c r="W11" s="505" t="s">
        <v>182</v>
      </c>
      <c r="X11" s="506" t="s">
        <v>169</v>
      </c>
      <c r="Y11" s="507" t="s">
        <v>138</v>
      </c>
      <c r="Z11" s="753" t="s">
        <v>177</v>
      </c>
      <c r="AA11" s="754"/>
      <c r="AB11" s="754"/>
      <c r="AC11" s="755"/>
      <c r="AD11" s="508" t="s">
        <v>183</v>
      </c>
      <c r="AE11" s="509">
        <v>4.26</v>
      </c>
      <c r="AF11" s="509">
        <f t="shared" ref="AF11:AF16" si="4">AE11+AJ11</f>
        <v>4.2748773576140477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1.4877357614048127E-2</v>
      </c>
      <c r="AK11" s="512">
        <v>0.24299999999999999</v>
      </c>
      <c r="AL11" s="514">
        <v>1.05</v>
      </c>
      <c r="AM11" s="515">
        <f>AK11*AL11</f>
        <v>0.25514999999999999</v>
      </c>
      <c r="AN11" s="516">
        <f>AF11*AM11</f>
        <v>1.0907349577952243</v>
      </c>
      <c r="AO11" s="85">
        <f t="shared" ref="AO11:AO16" si="5">S11-AN11</f>
        <v>0.10489794220477555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442" t="str">
        <f t="shared" si="2"/>
        <v>YH</v>
      </c>
      <c r="D12" s="92" t="str">
        <f t="shared" si="2"/>
        <v>PRINT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4.26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2.4E-2</v>
      </c>
      <c r="Q12" s="73">
        <v>1.1000000000000001</v>
      </c>
      <c r="R12" s="74">
        <f>P12*Q12</f>
        <v>2.6400000000000003E-2</v>
      </c>
      <c r="S12" s="97">
        <f>K12*R12</f>
        <v>0.11246400000000001</v>
      </c>
      <c r="U12" s="659"/>
      <c r="V12" s="517" t="s">
        <v>175</v>
      </c>
      <c r="W12" s="518" t="s">
        <v>182</v>
      </c>
      <c r="X12" s="92" t="s">
        <v>169</v>
      </c>
      <c r="Y12" s="93" t="s">
        <v>369</v>
      </c>
      <c r="Z12" s="666" t="s">
        <v>177</v>
      </c>
      <c r="AA12" s="748"/>
      <c r="AB12" s="748"/>
      <c r="AC12" s="749"/>
      <c r="AD12" s="101" t="s">
        <v>183</v>
      </c>
      <c r="AE12" s="527">
        <v>4.26</v>
      </c>
      <c r="AF12" s="102">
        <f t="shared" si="4"/>
        <v>4.2748773576140477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1.4877357614048127E-2</v>
      </c>
      <c r="AK12" s="129">
        <v>0.02</v>
      </c>
      <c r="AL12" s="106">
        <v>1.2</v>
      </c>
      <c r="AM12" s="83">
        <f>AK12*AL12</f>
        <v>2.4E-2</v>
      </c>
      <c r="AN12" s="108">
        <f>AF12*AM12</f>
        <v>0.10259705658273714</v>
      </c>
      <c r="AO12" s="85">
        <f t="shared" si="5"/>
        <v>9.8669434172628662E-3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0.12687999999999999</v>
      </c>
      <c r="Q13" s="121">
        <v>1.1000000000000001</v>
      </c>
      <c r="R13" s="74">
        <f>P13*Q13</f>
        <v>0.139568</v>
      </c>
      <c r="S13" s="97">
        <f>K13*R13</f>
        <v>0.10467599999999999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0.122</v>
      </c>
      <c r="AL13" s="106">
        <v>1.04</v>
      </c>
      <c r="AM13" s="107">
        <f>AK13*AL13</f>
        <v>0.12687999999999999</v>
      </c>
      <c r="AN13" s="108">
        <f>AF13*AM13</f>
        <v>9.717583944996748E-2</v>
      </c>
      <c r="AO13" s="85">
        <f t="shared" si="5"/>
        <v>7.5001605500325114E-3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1.4127728999999998</v>
      </c>
      <c r="AA16" s="149"/>
      <c r="AB16" s="149"/>
      <c r="AC16" s="149"/>
      <c r="AD16" s="149"/>
      <c r="AE16" s="149"/>
      <c r="AF16" s="149">
        <f t="shared" si="4"/>
        <v>4.5642478862770605E-2</v>
      </c>
      <c r="AG16" s="149"/>
      <c r="AH16" s="149"/>
      <c r="AI16" s="149"/>
      <c r="AJ16" s="152">
        <f>AJ11+AJ12+AJ13+AJ14+AJ15</f>
        <v>4.5642478862770605E-2</v>
      </c>
      <c r="AK16" s="149"/>
      <c r="AL16" s="149"/>
      <c r="AM16" s="149" t="s">
        <v>57</v>
      </c>
      <c r="AN16" s="153">
        <f>SUM(AN11:AN15)</f>
        <v>1.2905078538279291</v>
      </c>
      <c r="AO16" s="154">
        <f t="shared" si="5"/>
        <v>0.12226504617207068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AN16/AN71</f>
        <v>0.26471022944835659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8" si="8">X19</f>
        <v>선오</v>
      </c>
      <c r="E19" s="621"/>
      <c r="F19" s="599" t="str">
        <f t="shared" ref="F19:F38" si="9">Z19</f>
        <v xml:space="preserve">THREAD </v>
      </c>
      <c r="G19" s="600"/>
      <c r="H19" s="600">
        <f t="shared" ref="H19:H38" si="10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8" si="11">AD19*AL19*(1+AM19)</f>
        <v>0.115</v>
      </c>
      <c r="AO19" s="85">
        <f t="shared" ref="AO19:AO39" si="12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8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8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8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7" si="16">AN21</f>
        <v>6.6951360000000015E-2</v>
      </c>
      <c r="K21" s="174" t="str">
        <f t="shared" si="14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7.364649600000002E-2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68</v>
      </c>
      <c r="AF21" s="175"/>
      <c r="AG21" s="175"/>
      <c r="AH21" s="175"/>
      <c r="AI21" s="175"/>
      <c r="AJ21" s="175"/>
      <c r="AK21" s="175"/>
      <c r="AL21" s="179">
        <v>2.4300000000000002</v>
      </c>
      <c r="AM21" s="180">
        <v>0</v>
      </c>
      <c r="AN21" s="181">
        <f>AD21*AL21*(1+AM21)</f>
        <v>6.6951360000000015E-2</v>
      </c>
      <c r="AO21" s="85">
        <f t="shared" si="12"/>
        <v>6.6951360000000043E-3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68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3.1718400000000001E-2</v>
      </c>
      <c r="K23" s="174" t="str">
        <f t="shared" si="14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3.4890240000000003E-2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68</v>
      </c>
      <c r="AF23" s="175"/>
      <c r="AG23" s="175"/>
      <c r="AH23" s="175"/>
      <c r="AI23" s="175"/>
      <c r="AJ23" s="175"/>
      <c r="AK23" s="175"/>
      <c r="AL23" s="179">
        <v>0.96</v>
      </c>
      <c r="AM23" s="180">
        <v>0</v>
      </c>
      <c r="AN23" s="181">
        <f t="shared" si="11"/>
        <v>3.1718400000000001E-2</v>
      </c>
      <c r="AO23" s="85">
        <f t="shared" si="12"/>
        <v>3.1718400000000022E-3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3.3709090909090911E-2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3.7080000000000002E-2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1</v>
      </c>
      <c r="AM26" s="180">
        <v>0.03</v>
      </c>
      <c r="AN26" s="181">
        <f t="shared" si="11"/>
        <v>3.3709090909090911E-2</v>
      </c>
      <c r="AO26" s="85">
        <f t="shared" si="12"/>
        <v>3.3709090909090911E-3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0.10487272727272728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0.11536000000000002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2</v>
      </c>
      <c r="AM30" s="180">
        <v>0.03</v>
      </c>
      <c r="AN30" s="181">
        <f t="shared" si="11"/>
        <v>0.10487272727272728</v>
      </c>
      <c r="AO30" s="85">
        <f t="shared" si="12"/>
        <v>1.0487272727272734E-2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0.29963636363636365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0.32960000000000006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2</v>
      </c>
      <c r="AM31" s="180">
        <v>0.03</v>
      </c>
      <c r="AN31" s="181">
        <f t="shared" si="11"/>
        <v>0.29963636363636365</v>
      </c>
      <c r="AO31" s="85">
        <f t="shared" si="12"/>
        <v>2.9963636363636414E-2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PC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68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PC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68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PC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68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PC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68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0.21536363636363637</v>
      </c>
      <c r="K36" s="174" t="str">
        <f t="shared" si="14"/>
        <v>/ PC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0.23690000000000003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68</v>
      </c>
      <c r="AF36" s="175"/>
      <c r="AG36" s="175"/>
      <c r="AH36" s="175"/>
      <c r="AI36" s="175"/>
      <c r="AJ36" s="175"/>
      <c r="AK36" s="175"/>
      <c r="AL36" s="179">
        <v>1</v>
      </c>
      <c r="AM36" s="180">
        <v>0.03</v>
      </c>
      <c r="AN36" s="181">
        <f t="shared" si="11"/>
        <v>0.21536363636363637</v>
      </c>
      <c r="AO36" s="85">
        <f t="shared" si="12"/>
        <v>2.1536363636363659E-2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PC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68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5" customFormat="1" ht="13.5" thickBot="1">
      <c r="A38" s="653"/>
      <c r="B38" s="684" t="str">
        <f t="shared" si="13"/>
        <v>Elastic band</v>
      </c>
      <c r="C38" s="685"/>
      <c r="D38" s="686" t="str">
        <f t="shared" si="8"/>
        <v>선오</v>
      </c>
      <c r="E38" s="685"/>
      <c r="F38" s="687" t="str">
        <f t="shared" si="9"/>
        <v>3/8" 9.5mm</v>
      </c>
      <c r="G38" s="688"/>
      <c r="H38" s="688">
        <f t="shared" si="10"/>
        <v>0</v>
      </c>
      <c r="I38" s="689"/>
      <c r="J38" s="206">
        <f>AN38</f>
        <v>6.3825000000000007E-2</v>
      </c>
      <c r="K38" s="207" t="str">
        <f t="shared" si="14"/>
        <v>/ PC</v>
      </c>
      <c r="L38" s="208"/>
      <c r="M38" s="208"/>
      <c r="N38" s="208"/>
      <c r="O38" s="208"/>
      <c r="P38" s="208"/>
      <c r="Q38" s="209"/>
      <c r="R38" s="210">
        <v>1.1000000000000001</v>
      </c>
      <c r="S38" s="211">
        <f t="shared" si="15"/>
        <v>7.020750000000002E-2</v>
      </c>
      <c r="U38" s="660"/>
      <c r="V38" s="684" t="s">
        <v>387</v>
      </c>
      <c r="W38" s="685"/>
      <c r="X38" s="747" t="s">
        <v>185</v>
      </c>
      <c r="Y38" s="685"/>
      <c r="Z38" s="687" t="s">
        <v>388</v>
      </c>
      <c r="AA38" s="688"/>
      <c r="AB38" s="688"/>
      <c r="AC38" s="689"/>
      <c r="AD38" s="212">
        <f>55/1100</f>
        <v>0.05</v>
      </c>
      <c r="AE38" s="207" t="s">
        <v>68</v>
      </c>
      <c r="AF38" s="413"/>
      <c r="AG38" s="208"/>
      <c r="AH38" s="208"/>
      <c r="AI38" s="208"/>
      <c r="AJ38" s="208"/>
      <c r="AK38" s="208"/>
      <c r="AL38" s="213">
        <v>1.1100000000000001</v>
      </c>
      <c r="AM38" s="214">
        <v>0.15</v>
      </c>
      <c r="AN38" s="215">
        <f t="shared" si="11"/>
        <v>6.3825000000000007E-2</v>
      </c>
      <c r="AO38" s="85">
        <f t="shared" si="12"/>
        <v>6.3825000000000132E-3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33"/>
      <c r="B39" s="33"/>
      <c r="C39" s="33"/>
      <c r="D39" s="33"/>
      <c r="E39" s="33"/>
      <c r="F39" s="33"/>
      <c r="G39" s="216"/>
      <c r="H39" s="216"/>
      <c r="I39" s="216"/>
      <c r="J39" s="216"/>
      <c r="K39" s="217"/>
      <c r="L39" s="217"/>
      <c r="M39" s="217"/>
      <c r="N39" s="217"/>
      <c r="O39" s="217"/>
      <c r="P39" s="217"/>
      <c r="Q39" s="217"/>
      <c r="R39" s="149" t="s">
        <v>57</v>
      </c>
      <c r="S39" s="218">
        <f>SUM(S19:S38)</f>
        <v>1.5113742360000002</v>
      </c>
      <c r="U39" s="33"/>
      <c r="V39" s="33"/>
      <c r="W39" s="33"/>
      <c r="X39" s="33"/>
      <c r="Y39" s="33"/>
      <c r="Z39" s="33"/>
      <c r="AA39" s="216"/>
      <c r="AB39" s="216"/>
      <c r="AC39" s="216"/>
      <c r="AD39" s="216"/>
      <c r="AE39" s="217"/>
      <c r="AF39" s="217"/>
      <c r="AG39" s="217"/>
      <c r="AH39" s="217"/>
      <c r="AI39" s="217"/>
      <c r="AJ39" s="217"/>
      <c r="AK39" s="217"/>
      <c r="AL39" s="217"/>
      <c r="AM39" s="149" t="s">
        <v>57</v>
      </c>
      <c r="AN39" s="219">
        <f>SUM(AN19:AN38)</f>
        <v>1.3739765781818183</v>
      </c>
      <c r="AO39" s="154">
        <f t="shared" si="12"/>
        <v>0.13739765781818192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3.5" thickBot="1">
      <c r="K40" s="220"/>
      <c r="L40" s="220"/>
      <c r="M40" s="220"/>
      <c r="N40" s="220"/>
      <c r="O40" s="220"/>
      <c r="P40" s="220"/>
      <c r="Q40" s="220"/>
      <c r="R40" s="221"/>
      <c r="S40" s="222"/>
      <c r="AE40" s="220"/>
      <c r="AF40" s="220"/>
      <c r="AG40" s="220"/>
      <c r="AH40" s="220"/>
      <c r="AI40" s="220"/>
      <c r="AJ40" s="220"/>
      <c r="AK40" s="220"/>
      <c r="AL40" s="220"/>
      <c r="AM40" s="221"/>
      <c r="AN40" s="158">
        <f>AN39/AN71</f>
        <v>0.28183141558445096</v>
      </c>
      <c r="AO40" s="159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52" customFormat="1" ht="12.75" customHeight="1" thickBot="1">
      <c r="A41" s="651" t="s">
        <v>84</v>
      </c>
      <c r="B41" s="703" t="s">
        <v>60</v>
      </c>
      <c r="C41" s="704"/>
      <c r="D41" s="705" t="s">
        <v>61</v>
      </c>
      <c r="E41" s="704"/>
      <c r="F41" s="705" t="s">
        <v>19</v>
      </c>
      <c r="G41" s="706"/>
      <c r="H41" s="706"/>
      <c r="I41" s="704"/>
      <c r="J41" s="705" t="s">
        <v>62</v>
      </c>
      <c r="K41" s="704"/>
      <c r="L41" s="441"/>
      <c r="M41" s="441"/>
      <c r="N41" s="441"/>
      <c r="O41" s="441"/>
      <c r="P41" s="441"/>
      <c r="Q41" s="444"/>
      <c r="R41" s="224" t="s">
        <v>63</v>
      </c>
      <c r="S41" s="225" t="s">
        <v>37</v>
      </c>
      <c r="U41" s="651" t="s">
        <v>84</v>
      </c>
      <c r="V41" s="703" t="s">
        <v>60</v>
      </c>
      <c r="W41" s="704"/>
      <c r="X41" s="705" t="s">
        <v>61</v>
      </c>
      <c r="Y41" s="704"/>
      <c r="Z41" s="705" t="s">
        <v>19</v>
      </c>
      <c r="AA41" s="706"/>
      <c r="AB41" s="706"/>
      <c r="AC41" s="704"/>
      <c r="AD41" s="705" t="s">
        <v>62</v>
      </c>
      <c r="AE41" s="704"/>
      <c r="AF41" s="441"/>
      <c r="AG41" s="441"/>
      <c r="AH41" s="441"/>
      <c r="AI41" s="441"/>
      <c r="AJ41" s="441"/>
      <c r="AK41" s="441"/>
      <c r="AL41" s="423" t="s">
        <v>63</v>
      </c>
      <c r="AM41" s="224" t="s">
        <v>85</v>
      </c>
      <c r="AN41" s="162" t="s">
        <v>37</v>
      </c>
      <c r="AO41" s="163"/>
    </row>
    <row r="42" spans="1:55" s="15" customFormat="1" ht="12.75">
      <c r="A42" s="701"/>
      <c r="B42" s="716" t="str">
        <f>V42</f>
        <v>MAU-BTM-CARELBL</v>
      </c>
      <c r="C42" s="717"/>
      <c r="D42" s="717" t="str">
        <f t="shared" ref="D42:D49" si="17">X42</f>
        <v>NEXGEN</v>
      </c>
      <c r="E42" s="717"/>
      <c r="F42" s="718" t="str">
        <f t="shared" ref="F42:F49" si="18">Z42</f>
        <v>TPU LABEL(BRAND/SIZE/CO/CONTENT/CARE)</v>
      </c>
      <c r="G42" s="718"/>
      <c r="H42" s="718">
        <f t="shared" ref="H42:H49" si="19">AB42</f>
        <v>0</v>
      </c>
      <c r="I42" s="718"/>
      <c r="J42" s="226">
        <f>AN42</f>
        <v>1.5950000000000002E-2</v>
      </c>
      <c r="K42" s="165" t="str">
        <f>AE42</f>
        <v>/ PC</v>
      </c>
      <c r="L42" s="166"/>
      <c r="M42" s="166"/>
      <c r="N42" s="166"/>
      <c r="O42" s="166"/>
      <c r="P42" s="166"/>
      <c r="Q42" s="227"/>
      <c r="R42" s="228">
        <v>1.1000000000000001</v>
      </c>
      <c r="S42" s="229">
        <f>J42*R42</f>
        <v>1.7545000000000005E-2</v>
      </c>
      <c r="U42" s="701"/>
      <c r="V42" s="620" t="s">
        <v>355</v>
      </c>
      <c r="W42" s="621"/>
      <c r="X42" s="691" t="s">
        <v>358</v>
      </c>
      <c r="Y42" s="621"/>
      <c r="Z42" s="436" t="s">
        <v>164</v>
      </c>
      <c r="AA42" s="437"/>
      <c r="AB42" s="437"/>
      <c r="AC42" s="438"/>
      <c r="AD42" s="226">
        <f>AH42</f>
        <v>1.4500000000000001E-2</v>
      </c>
      <c r="AE42" s="165" t="s">
        <v>68</v>
      </c>
      <c r="AF42" s="166"/>
      <c r="AG42" s="233">
        <v>14.5</v>
      </c>
      <c r="AH42" s="234">
        <f>AG42/1000</f>
        <v>1.4500000000000001E-2</v>
      </c>
      <c r="AI42" s="166"/>
      <c r="AJ42" s="166"/>
      <c r="AK42" s="166"/>
      <c r="AL42" s="235">
        <v>1</v>
      </c>
      <c r="AM42" s="236">
        <v>0.1</v>
      </c>
      <c r="AN42" s="229">
        <f t="shared" ref="AN42:AN49" si="20">AD42*AL42*(1+AM42)</f>
        <v>1.5950000000000002E-2</v>
      </c>
      <c r="AO42" s="85">
        <f t="shared" ref="AO42:AO50" si="21">S42-AN42</f>
        <v>1.5950000000000027E-3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5" customFormat="1" ht="12.75">
      <c r="A43" s="701"/>
      <c r="B43" s="707" t="str">
        <f t="shared" ref="B43:B49" si="22">V43</f>
        <v>MAU-TWO-PART</v>
      </c>
      <c r="C43" s="708"/>
      <c r="D43" s="708" t="str">
        <f t="shared" si="17"/>
        <v>NEXGEN</v>
      </c>
      <c r="E43" s="708"/>
      <c r="F43" s="709" t="str">
        <f t="shared" si="18"/>
        <v xml:space="preserve">PRIMARY HANG TAG </v>
      </c>
      <c r="G43" s="709"/>
      <c r="H43" s="709">
        <f t="shared" si="19"/>
        <v>0</v>
      </c>
      <c r="I43" s="709"/>
      <c r="J43" s="237">
        <f>AN43</f>
        <v>1.1117999999999999E-2</v>
      </c>
      <c r="K43" s="174" t="str">
        <f t="shared" ref="K43:K49" si="23">AE43</f>
        <v>/ PC</v>
      </c>
      <c r="L43" s="175"/>
      <c r="M43" s="175"/>
      <c r="N43" s="175"/>
      <c r="O43" s="175"/>
      <c r="P43" s="175"/>
      <c r="Q43" s="429"/>
      <c r="R43" s="239">
        <v>1.1000000000000001</v>
      </c>
      <c r="S43" s="240">
        <f t="shared" ref="S43:S49" si="24">J43*R43</f>
        <v>1.2229800000000001E-2</v>
      </c>
      <c r="U43" s="701"/>
      <c r="V43" s="623" t="s">
        <v>356</v>
      </c>
      <c r="W43" s="624"/>
      <c r="X43" s="625" t="s">
        <v>358</v>
      </c>
      <c r="Y43" s="624"/>
      <c r="Z43" s="426" t="s">
        <v>165</v>
      </c>
      <c r="AA43" s="427"/>
      <c r="AB43" s="427"/>
      <c r="AC43" s="428"/>
      <c r="AD43" s="237">
        <f>AH43</f>
        <v>1.09E-2</v>
      </c>
      <c r="AE43" s="174" t="s">
        <v>68</v>
      </c>
      <c r="AF43" s="175"/>
      <c r="AG43" s="241">
        <v>10.9</v>
      </c>
      <c r="AH43" s="242">
        <f>AG43/1000</f>
        <v>1.09E-2</v>
      </c>
      <c r="AI43" s="175"/>
      <c r="AJ43" s="175"/>
      <c r="AK43" s="175"/>
      <c r="AL43" s="430">
        <v>1</v>
      </c>
      <c r="AM43" s="244">
        <v>0.02</v>
      </c>
      <c r="AN43" s="240">
        <f t="shared" si="20"/>
        <v>1.1117999999999999E-2</v>
      </c>
      <c r="AO43" s="85">
        <f t="shared" si="21"/>
        <v>1.1118000000000013E-3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si="22"/>
        <v>MAU-ECOM-STK</v>
      </c>
      <c r="C44" s="708"/>
      <c r="D44" s="708" t="str">
        <f t="shared" si="17"/>
        <v>NEXGEN</v>
      </c>
      <c r="E44" s="708"/>
      <c r="F44" s="709" t="str">
        <f t="shared" si="18"/>
        <v>ECOM-STK</v>
      </c>
      <c r="G44" s="709"/>
      <c r="H44" s="709">
        <f t="shared" si="19"/>
        <v>0</v>
      </c>
      <c r="I44" s="709"/>
      <c r="J44" s="237">
        <f t="shared" ref="J44:J48" si="25">AN44</f>
        <v>1.2240000000000001E-2</v>
      </c>
      <c r="K44" s="174" t="str">
        <f t="shared" si="23"/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si="24"/>
        <v>1.3464000000000002E-2</v>
      </c>
      <c r="U44" s="701"/>
      <c r="V44" s="623" t="s">
        <v>357</v>
      </c>
      <c r="W44" s="624"/>
      <c r="X44" s="625" t="s">
        <v>358</v>
      </c>
      <c r="Y44" s="624"/>
      <c r="Z44" s="468" t="s">
        <v>436</v>
      </c>
      <c r="AA44" s="427"/>
      <c r="AB44" s="427"/>
      <c r="AC44" s="428"/>
      <c r="AD44" s="237">
        <v>1.2E-2</v>
      </c>
      <c r="AE44" s="174" t="s">
        <v>68</v>
      </c>
      <c r="AF44" s="175"/>
      <c r="AG44" s="241">
        <v>12</v>
      </c>
      <c r="AH44" s="242">
        <f t="shared" ref="AH44" si="26">AG44/1000</f>
        <v>1.2E-2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1.2240000000000001E-2</v>
      </c>
      <c r="AO44" s="85">
        <f t="shared" si="21"/>
        <v>1.2240000000000011E-3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2nd Hang tag</v>
      </c>
      <c r="C45" s="708"/>
      <c r="D45" s="708" t="str">
        <f t="shared" si="17"/>
        <v>R-PAC</v>
      </c>
      <c r="E45" s="708"/>
      <c r="F45" s="709" t="str">
        <f t="shared" si="18"/>
        <v>2nd Hang tag</v>
      </c>
      <c r="G45" s="709"/>
      <c r="H45" s="709">
        <f t="shared" si="19"/>
        <v>0</v>
      </c>
      <c r="I45" s="709"/>
      <c r="J45" s="237">
        <f t="shared" si="25"/>
        <v>9.1799999999999993E-2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0.10098</v>
      </c>
      <c r="U45" s="701"/>
      <c r="V45" s="623" t="s">
        <v>354</v>
      </c>
      <c r="W45" s="624"/>
      <c r="X45" s="625" t="s">
        <v>163</v>
      </c>
      <c r="Y45" s="624"/>
      <c r="Z45" s="426" t="s">
        <v>354</v>
      </c>
      <c r="AA45" s="427"/>
      <c r="AB45" s="427"/>
      <c r="AC45" s="428"/>
      <c r="AD45" s="237">
        <v>0.09</v>
      </c>
      <c r="AE45" s="174" t="s">
        <v>68</v>
      </c>
      <c r="AF45" s="175"/>
      <c r="AG45" s="241"/>
      <c r="AH45" s="242"/>
      <c r="AI45" s="175"/>
      <c r="AJ45" s="175"/>
      <c r="AK45" s="175"/>
      <c r="AL45" s="430">
        <v>1</v>
      </c>
      <c r="AM45" s="244">
        <v>0.02</v>
      </c>
      <c r="AN45" s="240">
        <f t="shared" si="20"/>
        <v>9.1799999999999993E-2</v>
      </c>
      <c r="AO45" s="85">
        <f t="shared" si="21"/>
        <v>9.1800000000000076E-3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Tracking label</v>
      </c>
      <c r="C46" s="708"/>
      <c r="D46" s="708" t="str">
        <f t="shared" si="17"/>
        <v>Local</v>
      </c>
      <c r="E46" s="708"/>
      <c r="F46" s="709" t="str">
        <f t="shared" si="18"/>
        <v>Tracking Label=Factory Sourced</v>
      </c>
      <c r="G46" s="709"/>
      <c r="H46" s="709">
        <f t="shared" si="19"/>
        <v>0</v>
      </c>
      <c r="I46" s="709"/>
      <c r="J46" s="237">
        <f t="shared" si="25"/>
        <v>2.1000000000000001E-2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2.3100000000000002E-2</v>
      </c>
      <c r="U46" s="701"/>
      <c r="V46" s="623" t="s">
        <v>359</v>
      </c>
      <c r="W46" s="624"/>
      <c r="X46" s="625" t="s">
        <v>360</v>
      </c>
      <c r="Y46" s="624"/>
      <c r="Z46" s="426" t="s">
        <v>361</v>
      </c>
      <c r="AA46" s="427"/>
      <c r="AB46" s="427"/>
      <c r="AC46" s="428"/>
      <c r="AD46" s="237">
        <v>0.02</v>
      </c>
      <c r="AE46" s="174" t="s">
        <v>68</v>
      </c>
      <c r="AF46" s="175"/>
      <c r="AG46" s="175"/>
      <c r="AH46" s="242"/>
      <c r="AI46" s="175"/>
      <c r="AJ46" s="175"/>
      <c r="AK46" s="175"/>
      <c r="AL46" s="430">
        <v>1</v>
      </c>
      <c r="AM46" s="244">
        <v>0.05</v>
      </c>
      <c r="AN46" s="240">
        <f t="shared" si="20"/>
        <v>2.1000000000000001E-2</v>
      </c>
      <c r="AO46" s="85">
        <f t="shared" si="21"/>
        <v>2.1000000000000012E-3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>
        <f t="shared" si="22"/>
        <v>0</v>
      </c>
      <c r="C47" s="708"/>
      <c r="D47" s="708">
        <f t="shared" si="17"/>
        <v>0</v>
      </c>
      <c r="E47" s="708"/>
      <c r="F47" s="709">
        <f t="shared" si="18"/>
        <v>0</v>
      </c>
      <c r="G47" s="709"/>
      <c r="H47" s="709">
        <f t="shared" si="19"/>
        <v>0</v>
      </c>
      <c r="I47" s="709"/>
      <c r="J47" s="237">
        <f t="shared" si="25"/>
        <v>0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9">
        <f t="shared" si="24"/>
        <v>0</v>
      </c>
      <c r="U47" s="701"/>
      <c r="V47" s="439"/>
      <c r="W47" s="424"/>
      <c r="X47" s="425"/>
      <c r="Y47" s="424"/>
      <c r="Z47" s="426"/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/>
      <c r="AM47" s="244">
        <v>0.02</v>
      </c>
      <c r="AN47" s="249">
        <f t="shared" si="20"/>
        <v>0</v>
      </c>
      <c r="AO47" s="85">
        <f t="shared" si="21"/>
        <v>0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97" customFormat="1" ht="12.75">
      <c r="A48" s="701"/>
      <c r="B48" s="710">
        <f t="shared" si="22"/>
        <v>0</v>
      </c>
      <c r="C48" s="711"/>
      <c r="D48" s="711">
        <f t="shared" si="17"/>
        <v>0</v>
      </c>
      <c r="E48" s="711"/>
      <c r="F48" s="712">
        <f t="shared" si="18"/>
        <v>0</v>
      </c>
      <c r="G48" s="712"/>
      <c r="H48" s="712">
        <f t="shared" si="19"/>
        <v>0</v>
      </c>
      <c r="I48" s="712"/>
      <c r="J48" s="237">
        <f t="shared" si="25"/>
        <v>0</v>
      </c>
      <c r="K48" s="251" t="str">
        <f t="shared" si="23"/>
        <v>/ PC</v>
      </c>
      <c r="L48" s="252"/>
      <c r="M48" s="252"/>
      <c r="N48" s="252"/>
      <c r="O48" s="252"/>
      <c r="P48" s="252"/>
      <c r="Q48" s="429"/>
      <c r="R48" s="239">
        <v>1.1000000000000001</v>
      </c>
      <c r="S48" s="253">
        <f t="shared" si="24"/>
        <v>0</v>
      </c>
      <c r="U48" s="701"/>
      <c r="V48" s="254"/>
      <c r="W48" s="255"/>
      <c r="X48" s="425"/>
      <c r="Y48" s="424"/>
      <c r="Z48" s="426"/>
      <c r="AA48" s="427"/>
      <c r="AB48" s="427"/>
      <c r="AC48" s="428"/>
      <c r="AD48" s="237"/>
      <c r="AE48" s="174" t="s">
        <v>68</v>
      </c>
      <c r="AF48" s="175"/>
      <c r="AG48" s="252"/>
      <c r="AH48" s="256"/>
      <c r="AI48" s="252"/>
      <c r="AJ48" s="252"/>
      <c r="AK48" s="252"/>
      <c r="AL48" s="430"/>
      <c r="AM48" s="244">
        <v>0.02</v>
      </c>
      <c r="AN48" s="253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3.5" thickBot="1">
      <c r="A49" s="702"/>
      <c r="B49" s="713">
        <f t="shared" si="22"/>
        <v>0</v>
      </c>
      <c r="C49" s="714"/>
      <c r="D49" s="714">
        <f t="shared" si="17"/>
        <v>0</v>
      </c>
      <c r="E49" s="714"/>
      <c r="F49" s="715">
        <f t="shared" si="18"/>
        <v>0</v>
      </c>
      <c r="G49" s="715"/>
      <c r="H49" s="715">
        <f t="shared" si="19"/>
        <v>0</v>
      </c>
      <c r="I49" s="715"/>
      <c r="J49" s="257">
        <f>AN49</f>
        <v>0</v>
      </c>
      <c r="K49" s="258" t="str">
        <f t="shared" si="23"/>
        <v>/PC</v>
      </c>
      <c r="L49" s="259"/>
      <c r="M49" s="259"/>
      <c r="N49" s="259"/>
      <c r="O49" s="259"/>
      <c r="P49" s="259"/>
      <c r="Q49" s="260"/>
      <c r="R49" s="261">
        <v>1.1000000000000001</v>
      </c>
      <c r="S49" s="262">
        <f t="shared" si="24"/>
        <v>0</v>
      </c>
      <c r="U49" s="702"/>
      <c r="V49" s="263"/>
      <c r="W49" s="431"/>
      <c r="X49" s="432"/>
      <c r="Y49" s="431"/>
      <c r="Z49" s="433"/>
      <c r="AA49" s="434"/>
      <c r="AB49" s="434"/>
      <c r="AC49" s="435"/>
      <c r="AD49" s="269"/>
      <c r="AE49" s="258" t="s">
        <v>142</v>
      </c>
      <c r="AF49" s="259"/>
      <c r="AG49" s="259"/>
      <c r="AH49" s="270"/>
      <c r="AI49" s="259"/>
      <c r="AJ49" s="259"/>
      <c r="AK49" s="259"/>
      <c r="AL49" s="446"/>
      <c r="AM49" s="272">
        <v>0.02</v>
      </c>
      <c r="AN49" s="262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3.5" thickBot="1">
      <c r="A50" s="33"/>
      <c r="B50" s="33"/>
      <c r="C50" s="33"/>
      <c r="D50" s="33"/>
      <c r="E50" s="33"/>
      <c r="F50" s="33"/>
      <c r="G50" s="216"/>
      <c r="H50" s="216"/>
      <c r="I50" s="216"/>
      <c r="J50" s="216"/>
      <c r="K50" s="217"/>
      <c r="L50" s="217"/>
      <c r="M50" s="217"/>
      <c r="N50" s="217"/>
      <c r="O50" s="217"/>
      <c r="P50" s="217"/>
      <c r="Q50" s="217"/>
      <c r="R50" s="149" t="s">
        <v>57</v>
      </c>
      <c r="S50" s="273">
        <f>SUM(S42:S49)</f>
        <v>0.16731880000000002</v>
      </c>
      <c r="U50" s="33"/>
      <c r="V50" s="33"/>
      <c r="W50" s="33"/>
      <c r="X50" s="33"/>
      <c r="Y50" s="33"/>
      <c r="Z50" s="33"/>
      <c r="AA50" s="216"/>
      <c r="AB50" s="216"/>
      <c r="AC50" s="216"/>
      <c r="AD50" s="216"/>
      <c r="AE50" s="217"/>
      <c r="AF50" s="217"/>
      <c r="AG50" s="217"/>
      <c r="AH50" s="217"/>
      <c r="AI50" s="217"/>
      <c r="AJ50" s="217"/>
      <c r="AK50" s="217"/>
      <c r="AL50" s="217"/>
      <c r="AM50" s="149" t="s">
        <v>57</v>
      </c>
      <c r="AN50" s="274">
        <f>SUM(AN42:AN49)</f>
        <v>0.15210799999999999</v>
      </c>
      <c r="AO50" s="154">
        <f t="shared" si="21"/>
        <v>1.5210800000000024E-2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</row>
    <row r="51" spans="1:55" s="197" customFormat="1" ht="13.5" thickBot="1">
      <c r="K51" s="220"/>
      <c r="L51" s="220"/>
      <c r="M51" s="220"/>
      <c r="N51" s="220"/>
      <c r="O51" s="220"/>
      <c r="P51" s="220"/>
      <c r="Q51" s="220"/>
      <c r="R51" s="221"/>
      <c r="S51" s="222"/>
      <c r="AE51" s="220"/>
      <c r="AF51" s="220"/>
      <c r="AG51" s="220"/>
      <c r="AH51" s="220"/>
      <c r="AI51" s="220"/>
      <c r="AJ51" s="220"/>
      <c r="AK51" s="220"/>
      <c r="AL51" s="220"/>
      <c r="AM51" s="221"/>
      <c r="AN51" s="158">
        <f>AN50/AN71</f>
        <v>3.1200541291939578E-2</v>
      </c>
      <c r="AO51" s="159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52" customFormat="1" ht="12.75" customHeight="1" thickBot="1">
      <c r="A52" s="651" t="s">
        <v>95</v>
      </c>
      <c r="B52" s="730" t="s">
        <v>60</v>
      </c>
      <c r="C52" s="596"/>
      <c r="D52" s="598" t="s">
        <v>61</v>
      </c>
      <c r="E52" s="596"/>
      <c r="F52" s="720" t="s">
        <v>19</v>
      </c>
      <c r="G52" s="720"/>
      <c r="H52" s="720"/>
      <c r="I52" s="596"/>
      <c r="J52" s="598" t="s">
        <v>62</v>
      </c>
      <c r="K52" s="596"/>
      <c r="L52" s="441"/>
      <c r="M52" s="441"/>
      <c r="N52" s="441"/>
      <c r="O52" s="441"/>
      <c r="P52" s="441"/>
      <c r="Q52" s="444"/>
      <c r="R52" s="224" t="s">
        <v>63</v>
      </c>
      <c r="S52" s="225" t="s">
        <v>37</v>
      </c>
      <c r="U52" s="651" t="s">
        <v>95</v>
      </c>
      <c r="V52" s="730" t="s">
        <v>60</v>
      </c>
      <c r="W52" s="596"/>
      <c r="X52" s="598" t="s">
        <v>61</v>
      </c>
      <c r="Y52" s="596"/>
      <c r="Z52" s="720" t="s">
        <v>19</v>
      </c>
      <c r="AA52" s="720"/>
      <c r="AB52" s="720"/>
      <c r="AC52" s="596"/>
      <c r="AD52" s="598" t="s">
        <v>62</v>
      </c>
      <c r="AE52" s="596"/>
      <c r="AF52" s="441"/>
      <c r="AG52" s="441"/>
      <c r="AH52" s="441"/>
      <c r="AI52" s="441"/>
      <c r="AJ52" s="441"/>
      <c r="AK52" s="441"/>
      <c r="AL52" s="423" t="s">
        <v>63</v>
      </c>
      <c r="AM52" s="224" t="s">
        <v>85</v>
      </c>
      <c r="AN52" s="162" t="s">
        <v>37</v>
      </c>
      <c r="AO52" s="163"/>
    </row>
    <row r="53" spans="1:55" s="15" customFormat="1" ht="12.75">
      <c r="A53" s="652"/>
      <c r="B53" s="731">
        <f>V53</f>
        <v>8012</v>
      </c>
      <c r="C53" s="732"/>
      <c r="D53" s="733" t="str">
        <f t="shared" ref="D53:D60" si="27">X53</f>
        <v>MAINETTI</v>
      </c>
      <c r="E53" s="732"/>
      <c r="F53" s="734" t="str">
        <f t="shared" ref="F53:F60" si="28">Z53</f>
        <v>HANGER</v>
      </c>
      <c r="G53" s="734"/>
      <c r="H53" s="734">
        <f t="shared" ref="H53:H60" si="29">AB53</f>
        <v>0</v>
      </c>
      <c r="I53" s="734"/>
      <c r="J53" s="275">
        <f>AN53</f>
        <v>0</v>
      </c>
      <c r="K53" s="276" t="str">
        <f>AE53</f>
        <v>/ PC</v>
      </c>
      <c r="L53" s="277"/>
      <c r="M53" s="277"/>
      <c r="N53" s="277"/>
      <c r="O53" s="277"/>
      <c r="P53" s="277"/>
      <c r="Q53" s="227"/>
      <c r="R53" s="228">
        <v>1.1000000000000001</v>
      </c>
      <c r="S53" s="229">
        <f>J53*R53</f>
        <v>0</v>
      </c>
      <c r="U53" s="652"/>
      <c r="V53" s="620">
        <v>8012</v>
      </c>
      <c r="W53" s="621"/>
      <c r="X53" s="721" t="s">
        <v>166</v>
      </c>
      <c r="Y53" s="722"/>
      <c r="Z53" s="436" t="s">
        <v>97</v>
      </c>
      <c r="AA53" s="437"/>
      <c r="AB53" s="437"/>
      <c r="AC53" s="438"/>
      <c r="AD53" s="283">
        <v>0</v>
      </c>
      <c r="AE53" s="279" t="s">
        <v>68</v>
      </c>
      <c r="AF53" s="414"/>
      <c r="AG53" s="277"/>
      <c r="AH53" s="277"/>
      <c r="AI53" s="277"/>
      <c r="AJ53" s="277"/>
      <c r="AK53" s="277"/>
      <c r="AL53" s="235">
        <v>0</v>
      </c>
      <c r="AM53" s="236">
        <v>0.02</v>
      </c>
      <c r="AN53" s="229">
        <f t="shared" ref="AN53:AN60" si="30">AD53*AL53*(1+AM53)</f>
        <v>0</v>
      </c>
      <c r="AO53" s="85">
        <f t="shared" ref="AO53:AO61" si="31">S53-AN53</f>
        <v>0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5" customFormat="1" ht="12.75">
      <c r="A54" s="652"/>
      <c r="B54" s="723">
        <f t="shared" ref="B54:B60" si="32">V54</f>
        <v>0</v>
      </c>
      <c r="C54" s="724"/>
      <c r="D54" s="725" t="str">
        <f t="shared" si="27"/>
        <v>MAINETTI</v>
      </c>
      <c r="E54" s="726"/>
      <c r="F54" s="719" t="str">
        <f t="shared" si="28"/>
        <v>SIZER</v>
      </c>
      <c r="G54" s="719"/>
      <c r="H54" s="719">
        <f t="shared" si="29"/>
        <v>0</v>
      </c>
      <c r="I54" s="719"/>
      <c r="J54" s="280">
        <f>AN54</f>
        <v>0</v>
      </c>
      <c r="K54" s="281" t="str">
        <f t="shared" ref="K54:K60" si="33">AE54</f>
        <v>/ PC</v>
      </c>
      <c r="L54" s="282"/>
      <c r="M54" s="282"/>
      <c r="N54" s="282"/>
      <c r="O54" s="282"/>
      <c r="P54" s="282"/>
      <c r="Q54" s="429"/>
      <c r="R54" s="239">
        <v>1.1000000000000001</v>
      </c>
      <c r="S54" s="240">
        <f t="shared" ref="S54:S60" si="34">J54*R54</f>
        <v>0</v>
      </c>
      <c r="U54" s="652"/>
      <c r="V54" s="727"/>
      <c r="W54" s="728"/>
      <c r="X54" s="729" t="s">
        <v>166</v>
      </c>
      <c r="Y54" s="728"/>
      <c r="Z54" s="426" t="s">
        <v>99</v>
      </c>
      <c r="AA54" s="427"/>
      <c r="AB54" s="427"/>
      <c r="AC54" s="428"/>
      <c r="AD54" s="283">
        <v>0</v>
      </c>
      <c r="AE54" s="284" t="s">
        <v>68</v>
      </c>
      <c r="AF54" s="415"/>
      <c r="AG54" s="282"/>
      <c r="AH54" s="282"/>
      <c r="AI54" s="282"/>
      <c r="AJ54" s="282"/>
      <c r="AK54" s="282"/>
      <c r="AL54" s="430">
        <v>0</v>
      </c>
      <c r="AM54" s="244">
        <v>0.02</v>
      </c>
      <c r="AN54" s="240">
        <f t="shared" si="30"/>
        <v>0</v>
      </c>
      <c r="AO54" s="85">
        <f t="shared" si="31"/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696">
        <f t="shared" si="32"/>
        <v>0</v>
      </c>
      <c r="C55" s="678"/>
      <c r="D55" s="680">
        <f t="shared" si="27"/>
        <v>0</v>
      </c>
      <c r="E55" s="679"/>
      <c r="F55" s="719" t="str">
        <f t="shared" si="28"/>
        <v>TAG PIN</v>
      </c>
      <c r="G55" s="719"/>
      <c r="H55" s="719">
        <f t="shared" si="29"/>
        <v>0</v>
      </c>
      <c r="I55" s="719"/>
      <c r="J55" s="280">
        <f t="shared" ref="J55:J59" si="35">AN55</f>
        <v>5.1000000000000004E-3</v>
      </c>
      <c r="K55" s="281" t="str">
        <f t="shared" si="33"/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si="34"/>
        <v>5.6100000000000013E-3</v>
      </c>
      <c r="U55" s="652"/>
      <c r="V55" s="623"/>
      <c r="W55" s="624"/>
      <c r="X55" s="625"/>
      <c r="Y55" s="624"/>
      <c r="Z55" s="426" t="s">
        <v>101</v>
      </c>
      <c r="AA55" s="427"/>
      <c r="AB55" s="427"/>
      <c r="AC55" s="428"/>
      <c r="AD55" s="283">
        <v>5.0000000000000001E-3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1</v>
      </c>
      <c r="AM55" s="244">
        <v>0.02</v>
      </c>
      <c r="AN55" s="240">
        <f t="shared" si="30"/>
        <v>5.1000000000000004E-3</v>
      </c>
      <c r="AO55" s="85">
        <f t="shared" si="31"/>
        <v>5.100000000000009E-4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 t="str">
        <f t="shared" si="27"/>
        <v>FTY</v>
      </c>
      <c r="E56" s="679"/>
      <c r="F56" s="719" t="str">
        <f t="shared" si="28"/>
        <v>POLY BAG</v>
      </c>
      <c r="G56" s="719"/>
      <c r="H56" s="719">
        <f t="shared" si="29"/>
        <v>0</v>
      </c>
      <c r="I56" s="719"/>
      <c r="J56" s="280">
        <f t="shared" si="35"/>
        <v>0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0</v>
      </c>
      <c r="U56" s="652"/>
      <c r="V56" s="623"/>
      <c r="W56" s="624"/>
      <c r="X56" s="625" t="s">
        <v>100</v>
      </c>
      <c r="Y56" s="624"/>
      <c r="Z56" s="426" t="s">
        <v>102</v>
      </c>
      <c r="AA56" s="427"/>
      <c r="AB56" s="427"/>
      <c r="AC56" s="428"/>
      <c r="AD56" s="283">
        <v>0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0</v>
      </c>
      <c r="AO56" s="85">
        <f t="shared" si="31"/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 t="str">
        <f t="shared" si="32"/>
        <v>5.5" Tag pin</v>
      </c>
      <c r="C57" s="678"/>
      <c r="D57" s="680">
        <f t="shared" si="27"/>
        <v>0</v>
      </c>
      <c r="E57" s="679"/>
      <c r="F57" s="719" t="str">
        <f t="shared" si="28"/>
        <v>TAG PIN for COLD SHOULDER</v>
      </c>
      <c r="G57" s="719"/>
      <c r="H57" s="719">
        <f t="shared" si="29"/>
        <v>0</v>
      </c>
      <c r="I57" s="719"/>
      <c r="J57" s="280">
        <f t="shared" si="35"/>
        <v>2.0400000000000001E-2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2.2440000000000005E-2</v>
      </c>
      <c r="U57" s="652"/>
      <c r="V57" s="623" t="s">
        <v>362</v>
      </c>
      <c r="W57" s="624"/>
      <c r="X57" s="625"/>
      <c r="Y57" s="624"/>
      <c r="Z57" s="426" t="s">
        <v>364</v>
      </c>
      <c r="AA57" s="427"/>
      <c r="AB57" s="427"/>
      <c r="AC57" s="428"/>
      <c r="AD57" s="283">
        <v>0.02</v>
      </c>
      <c r="AE57" s="284" t="s">
        <v>68</v>
      </c>
      <c r="AF57" s="420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2.0400000000000001E-2</v>
      </c>
      <c r="AO57" s="85">
        <f t="shared" si="31"/>
        <v>2.0400000000000036E-3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97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POLY BAG for STRAP</v>
      </c>
      <c r="G58" s="719"/>
      <c r="H58" s="719">
        <f t="shared" si="29"/>
        <v>0</v>
      </c>
      <c r="I58" s="719"/>
      <c r="J58" s="280">
        <f t="shared" si="35"/>
        <v>2.0400000000000001E-2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9">
        <f t="shared" si="34"/>
        <v>2.2440000000000005E-2</v>
      </c>
      <c r="U58" s="652"/>
      <c r="V58" s="623"/>
      <c r="W58" s="624"/>
      <c r="X58" s="625"/>
      <c r="Y58" s="624"/>
      <c r="Z58" s="426" t="s">
        <v>363</v>
      </c>
      <c r="AA58" s="427"/>
      <c r="AB58" s="427"/>
      <c r="AC58" s="428"/>
      <c r="AD58" s="283">
        <v>0.02</v>
      </c>
      <c r="AE58" s="284" t="s">
        <v>68</v>
      </c>
      <c r="AF58" s="415"/>
      <c r="AG58" s="282"/>
      <c r="AH58" s="282"/>
      <c r="AI58" s="282"/>
      <c r="AJ58" s="282"/>
      <c r="AK58" s="282"/>
      <c r="AL58" s="430">
        <v>1</v>
      </c>
      <c r="AM58" s="244">
        <v>0.02</v>
      </c>
      <c r="AN58" s="249">
        <f t="shared" si="30"/>
        <v>2.0400000000000001E-2</v>
      </c>
      <c r="AO58" s="85">
        <f t="shared" si="31"/>
        <v>2.0400000000000036E-3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 t="str">
        <f t="shared" si="27"/>
        <v>?</v>
      </c>
      <c r="E59" s="679"/>
      <c r="F59" s="719" t="str">
        <f t="shared" si="28"/>
        <v>ALL CARTON STICKERS</v>
      </c>
      <c r="G59" s="719"/>
      <c r="H59" s="719">
        <f t="shared" si="29"/>
        <v>0</v>
      </c>
      <c r="I59" s="719"/>
      <c r="J59" s="280">
        <f t="shared" si="35"/>
        <v>1.0200000000000001E-2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53">
        <f t="shared" si="34"/>
        <v>1.1220000000000003E-2</v>
      </c>
      <c r="U59" s="652"/>
      <c r="V59" s="623"/>
      <c r="W59" s="624"/>
      <c r="X59" s="625" t="s">
        <v>168</v>
      </c>
      <c r="Y59" s="624"/>
      <c r="Z59" s="426" t="s">
        <v>104</v>
      </c>
      <c r="AA59" s="427"/>
      <c r="AB59" s="427"/>
      <c r="AC59" s="428"/>
      <c r="AD59" s="283">
        <v>0.01</v>
      </c>
      <c r="AE59" s="284" t="s">
        <v>68</v>
      </c>
      <c r="AF59" s="415"/>
      <c r="AG59" s="282"/>
      <c r="AH59" s="282"/>
      <c r="AI59" s="282"/>
      <c r="AJ59" s="282"/>
      <c r="AK59" s="282"/>
      <c r="AL59" s="430">
        <v>1</v>
      </c>
      <c r="AM59" s="244">
        <v>0.02</v>
      </c>
      <c r="AN59" s="253">
        <f t="shared" si="30"/>
        <v>1.0200000000000001E-2</v>
      </c>
      <c r="AO59" s="85">
        <f t="shared" si="31"/>
        <v>1.0200000000000018E-3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3.5" thickBot="1">
      <c r="A60" s="653"/>
      <c r="B60" s="713">
        <f t="shared" si="32"/>
        <v>0</v>
      </c>
      <c r="C60" s="714"/>
      <c r="D60" s="714" t="str">
        <f t="shared" si="27"/>
        <v>FTY</v>
      </c>
      <c r="E60" s="714"/>
      <c r="F60" s="715" t="str">
        <f t="shared" si="28"/>
        <v>ALL BOXES</v>
      </c>
      <c r="G60" s="715"/>
      <c r="H60" s="715">
        <f t="shared" si="29"/>
        <v>0</v>
      </c>
      <c r="I60" s="715"/>
      <c r="J60" s="257">
        <f>AN60</f>
        <v>0</v>
      </c>
      <c r="K60" s="286" t="str">
        <f t="shared" si="33"/>
        <v>/ PC</v>
      </c>
      <c r="L60" s="287"/>
      <c r="M60" s="287"/>
      <c r="N60" s="287"/>
      <c r="O60" s="287"/>
      <c r="P60" s="287"/>
      <c r="Q60" s="260"/>
      <c r="R60" s="261">
        <v>1.1000000000000001</v>
      </c>
      <c r="S60" s="262">
        <f t="shared" si="34"/>
        <v>0</v>
      </c>
      <c r="U60" s="653"/>
      <c r="V60" s="497"/>
      <c r="W60" s="498"/>
      <c r="X60" s="602" t="s">
        <v>100</v>
      </c>
      <c r="Y60" s="603"/>
      <c r="Z60" s="500" t="s">
        <v>105</v>
      </c>
      <c r="AA60" s="501"/>
      <c r="AB60" s="501"/>
      <c r="AC60" s="502"/>
      <c r="AD60" s="503">
        <v>0</v>
      </c>
      <c r="AE60" s="294" t="s">
        <v>68</v>
      </c>
      <c r="AF60" s="416"/>
      <c r="AG60" s="287"/>
      <c r="AH60" s="287"/>
      <c r="AI60" s="287"/>
      <c r="AJ60" s="287"/>
      <c r="AK60" s="287"/>
      <c r="AL60" s="446">
        <v>1</v>
      </c>
      <c r="AM60" s="272">
        <v>0.02</v>
      </c>
      <c r="AN60" s="262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5" customFormat="1" ht="13.5" thickBot="1">
      <c r="A61" s="33"/>
      <c r="B61" s="33"/>
      <c r="C61" s="33"/>
      <c r="D61" s="33"/>
      <c r="E61" s="33"/>
      <c r="F61" s="33"/>
      <c r="G61" s="216"/>
      <c r="H61" s="216"/>
      <c r="I61" s="216"/>
      <c r="J61" s="216"/>
      <c r="K61" s="217"/>
      <c r="L61" s="295">
        <f>SUM(L53:L60)</f>
        <v>0</v>
      </c>
      <c r="M61" s="296"/>
      <c r="N61" s="295">
        <f>SUM(N53:N60)</f>
        <v>0</v>
      </c>
      <c r="O61" s="217"/>
      <c r="P61" s="217"/>
      <c r="Q61" s="217"/>
      <c r="R61" s="149" t="s">
        <v>57</v>
      </c>
      <c r="S61" s="273">
        <f>SUM(S53:S60)</f>
        <v>6.1710000000000008E-2</v>
      </c>
      <c r="U61" s="33"/>
      <c r="V61" s="33"/>
      <c r="W61" s="33"/>
      <c r="X61" s="33"/>
      <c r="Y61" s="33"/>
      <c r="Z61" s="33"/>
      <c r="AA61" s="216"/>
      <c r="AB61" s="216"/>
      <c r="AC61" s="216"/>
      <c r="AD61" s="216"/>
      <c r="AE61" s="217"/>
      <c r="AF61" s="217"/>
      <c r="AG61" s="217"/>
      <c r="AH61" s="217"/>
      <c r="AI61" s="217"/>
      <c r="AJ61" s="217"/>
      <c r="AK61" s="217"/>
      <c r="AL61" s="217"/>
      <c r="AM61" s="149" t="s">
        <v>57</v>
      </c>
      <c r="AN61" s="274">
        <f>SUM(AN53:AN60)</f>
        <v>5.6100000000000004E-2</v>
      </c>
      <c r="AO61" s="154">
        <f t="shared" si="31"/>
        <v>5.6100000000000039E-3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297"/>
      <c r="B62" s="297"/>
      <c r="G62" s="33"/>
      <c r="H62" s="33"/>
      <c r="I62" s="33"/>
      <c r="J62" s="33"/>
      <c r="K62" s="26"/>
      <c r="L62" s="26"/>
      <c r="M62" s="26"/>
      <c r="N62" s="26"/>
      <c r="O62" s="26"/>
      <c r="P62" s="26"/>
      <c r="Q62" s="26"/>
      <c r="R62" s="149"/>
      <c r="S62" s="298"/>
      <c r="U62" s="297"/>
      <c r="V62" s="297"/>
      <c r="AA62" s="33"/>
      <c r="AB62" s="33"/>
      <c r="AC62" s="33"/>
      <c r="AD62" s="33"/>
      <c r="AE62" s="26"/>
      <c r="AF62" s="26"/>
      <c r="AG62" s="26"/>
      <c r="AH62" s="26"/>
      <c r="AI62" s="26"/>
      <c r="AJ62" s="26"/>
      <c r="AK62" s="26"/>
      <c r="AL62" s="26"/>
      <c r="AM62" s="149"/>
      <c r="AN62" s="158">
        <f>AN61/AN71</f>
        <v>1.1507286707325128E-2</v>
      </c>
      <c r="AO62" s="159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52" customFormat="1" ht="12.75" customHeight="1" thickBot="1">
      <c r="A63" s="651" t="s">
        <v>106</v>
      </c>
      <c r="B63" s="730" t="s">
        <v>60</v>
      </c>
      <c r="C63" s="720"/>
      <c r="D63" s="720"/>
      <c r="E63" s="598" t="s">
        <v>19</v>
      </c>
      <c r="F63" s="720"/>
      <c r="G63" s="720"/>
      <c r="H63" s="720"/>
      <c r="I63" s="596"/>
      <c r="J63" s="598" t="s">
        <v>62</v>
      </c>
      <c r="K63" s="720"/>
      <c r="L63" s="440"/>
      <c r="M63" s="441"/>
      <c r="N63" s="441"/>
      <c r="O63" s="441"/>
      <c r="P63" s="441"/>
      <c r="Q63" s="441"/>
      <c r="R63" s="300" t="s">
        <v>63</v>
      </c>
      <c r="S63" s="162" t="s">
        <v>37</v>
      </c>
      <c r="U63" s="658" t="s">
        <v>106</v>
      </c>
      <c r="V63" s="730" t="s">
        <v>60</v>
      </c>
      <c r="W63" s="720"/>
      <c r="X63" s="720"/>
      <c r="Y63" s="598" t="s">
        <v>19</v>
      </c>
      <c r="Z63" s="720"/>
      <c r="AA63" s="720"/>
      <c r="AB63" s="720"/>
      <c r="AC63" s="596"/>
      <c r="AD63" s="598" t="s">
        <v>62</v>
      </c>
      <c r="AE63" s="720"/>
      <c r="AF63" s="441"/>
      <c r="AG63" s="440"/>
      <c r="AH63" s="441"/>
      <c r="AI63" s="441"/>
      <c r="AJ63" s="441"/>
      <c r="AK63" s="441"/>
      <c r="AL63" s="441"/>
      <c r="AM63" s="300" t="s">
        <v>63</v>
      </c>
      <c r="AN63" s="162" t="s">
        <v>37</v>
      </c>
      <c r="AO63" s="163"/>
    </row>
    <row r="64" spans="1:55" s="15" customFormat="1" ht="12.75">
      <c r="A64" s="701"/>
      <c r="B64" s="744" t="s">
        <v>106</v>
      </c>
      <c r="C64" s="745"/>
      <c r="D64" s="745"/>
      <c r="E64" s="734" t="s">
        <v>107</v>
      </c>
      <c r="F64" s="734"/>
      <c r="G64" s="734"/>
      <c r="H64" s="734"/>
      <c r="I64" s="734"/>
      <c r="J64" s="301">
        <f>AN64</f>
        <v>1.86</v>
      </c>
      <c r="K64" s="302" t="s">
        <v>108</v>
      </c>
      <c r="L64" s="303">
        <v>999</v>
      </c>
      <c r="M64" s="166"/>
      <c r="N64" s="166"/>
      <c r="O64" s="166"/>
      <c r="P64" s="166"/>
      <c r="Q64" s="166"/>
      <c r="R64" s="304">
        <v>1.1000000000000001</v>
      </c>
      <c r="S64" s="75">
        <f>J64*R64</f>
        <v>2.0460000000000003</v>
      </c>
      <c r="U64" s="742"/>
      <c r="V64" s="744" t="s">
        <v>106</v>
      </c>
      <c r="W64" s="745"/>
      <c r="X64" s="745"/>
      <c r="Y64" s="734" t="s">
        <v>107</v>
      </c>
      <c r="Z64" s="734"/>
      <c r="AA64" s="734"/>
      <c r="AB64" s="734"/>
      <c r="AC64" s="734"/>
      <c r="AD64" s="305">
        <v>1.86</v>
      </c>
      <c r="AE64" s="302" t="s">
        <v>108</v>
      </c>
      <c r="AF64" s="417"/>
      <c r="AG64" s="306"/>
      <c r="AH64" s="307"/>
      <c r="AI64" s="308"/>
      <c r="AJ64" s="309"/>
      <c r="AK64" s="309"/>
      <c r="AL64" s="166"/>
      <c r="AM64" s="304">
        <v>1</v>
      </c>
      <c r="AN64" s="84">
        <f>AD64*AM64</f>
        <v>1.86</v>
      </c>
      <c r="AO64" s="85">
        <f>S64-AN64</f>
        <v>0.18600000000000017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2.75">
      <c r="A65" s="701"/>
      <c r="B65" s="735"/>
      <c r="C65" s="736"/>
      <c r="D65" s="680"/>
      <c r="E65" s="719" t="s">
        <v>111</v>
      </c>
      <c r="F65" s="719"/>
      <c r="G65" s="719"/>
      <c r="H65" s="719"/>
      <c r="I65" s="719"/>
      <c r="J65" s="310">
        <v>0.4</v>
      </c>
      <c r="K65" s="199" t="s">
        <v>108</v>
      </c>
      <c r="L65" s="311"/>
      <c r="M65" s="312">
        <f>J65/S71</f>
        <v>7.0185585511287507E-2</v>
      </c>
      <c r="N65" s="199"/>
      <c r="O65" s="199"/>
      <c r="P65" s="199"/>
      <c r="Q65" s="199"/>
      <c r="R65" s="313">
        <v>1</v>
      </c>
      <c r="S65" s="128">
        <f>J65*R65</f>
        <v>0.4</v>
      </c>
      <c r="U65" s="742"/>
      <c r="V65" s="735"/>
      <c r="W65" s="736"/>
      <c r="X65" s="680"/>
      <c r="Y65" s="719" t="s">
        <v>112</v>
      </c>
      <c r="Z65" s="719"/>
      <c r="AA65" s="719"/>
      <c r="AB65" s="719"/>
      <c r="AC65" s="719"/>
      <c r="AD65" s="314">
        <f>VLOOKUP($AB$4,AQ3:AR7,2,FALSE)</f>
        <v>0</v>
      </c>
      <c r="AE65" s="199" t="s">
        <v>108</v>
      </c>
      <c r="AF65" s="199"/>
      <c r="AG65" s="315"/>
      <c r="AH65" s="316"/>
      <c r="AI65" s="199"/>
      <c r="AJ65" s="199"/>
      <c r="AK65" s="199"/>
      <c r="AL65" s="199"/>
      <c r="AM65" s="313">
        <v>1</v>
      </c>
      <c r="AN65" s="205">
        <f>AD65*AM65</f>
        <v>0</v>
      </c>
      <c r="AO65" s="85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113</v>
      </c>
      <c r="F66" s="719"/>
      <c r="G66" s="719"/>
      <c r="H66" s="719"/>
      <c r="I66" s="719"/>
      <c r="J66" s="310">
        <v>0.05</v>
      </c>
      <c r="K66" s="199" t="s">
        <v>108</v>
      </c>
      <c r="L66" s="317"/>
      <c r="M66" s="199"/>
      <c r="N66" s="199"/>
      <c r="O66" s="199"/>
      <c r="P66" s="199"/>
      <c r="Q66" s="199"/>
      <c r="R66" s="313">
        <v>1</v>
      </c>
      <c r="S66" s="128">
        <f>J66*R66</f>
        <v>0.05</v>
      </c>
      <c r="U66" s="742"/>
      <c r="V66" s="735"/>
      <c r="W66" s="736"/>
      <c r="X66" s="680"/>
      <c r="Y66" s="719" t="s">
        <v>114</v>
      </c>
      <c r="Z66" s="719"/>
      <c r="AA66" s="719"/>
      <c r="AB66" s="719"/>
      <c r="AC66" s="719"/>
      <c r="AD66" s="318">
        <v>2.5000000000000001E-2</v>
      </c>
      <c r="AE66" s="199" t="s">
        <v>108</v>
      </c>
      <c r="AF66" s="199"/>
      <c r="AG66" s="319"/>
      <c r="AH66" s="199"/>
      <c r="AI66" s="199"/>
      <c r="AJ66" s="199"/>
      <c r="AK66" s="199"/>
      <c r="AL66" s="199"/>
      <c r="AM66" s="313">
        <v>1</v>
      </c>
      <c r="AN66" s="320">
        <f>AN72*AD66</f>
        <v>0.14247939839999998</v>
      </c>
      <c r="AO66" s="85">
        <f>S65-AN66-AN65</f>
        <v>0.25752060160000001</v>
      </c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37" t="s">
        <v>172</v>
      </c>
      <c r="F67" s="737"/>
      <c r="G67" s="737"/>
      <c r="H67" s="737"/>
      <c r="I67" s="737"/>
      <c r="J67" s="310">
        <v>0.05</v>
      </c>
      <c r="K67" s="199"/>
      <c r="L67" s="321"/>
      <c r="M67" s="175"/>
      <c r="N67" s="175"/>
      <c r="O67" s="175"/>
      <c r="P67" s="175"/>
      <c r="Q67" s="175"/>
      <c r="R67" s="322">
        <v>1</v>
      </c>
      <c r="S67" s="128">
        <f>J67*R67</f>
        <v>0.05</v>
      </c>
      <c r="U67" s="742"/>
      <c r="V67" s="735"/>
      <c r="W67" s="736"/>
      <c r="X67" s="680"/>
      <c r="Y67" s="719" t="s">
        <v>115</v>
      </c>
      <c r="Z67" s="719"/>
      <c r="AA67" s="719"/>
      <c r="AB67" s="719"/>
      <c r="AC67" s="719"/>
      <c r="AD67" s="323">
        <f>AJ16+0.01+0.02</f>
        <v>7.5642478862770604E-2</v>
      </c>
      <c r="AE67" s="199" t="s">
        <v>108</v>
      </c>
      <c r="AF67" s="175"/>
      <c r="AG67" s="321"/>
      <c r="AH67" s="175"/>
      <c r="AI67" s="175"/>
      <c r="AJ67" s="175"/>
      <c r="AK67" s="175"/>
      <c r="AL67" s="175"/>
      <c r="AM67" s="322">
        <v>0</v>
      </c>
      <c r="AN67" s="320">
        <f>AD67*AM67</f>
        <v>0</v>
      </c>
      <c r="AO67" s="85">
        <f>S66-AN67</f>
        <v>0.05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3.5" thickBot="1">
      <c r="A68" s="702"/>
      <c r="B68" s="738"/>
      <c r="C68" s="739"/>
      <c r="D68" s="740"/>
      <c r="E68" s="741"/>
      <c r="F68" s="741"/>
      <c r="G68" s="741"/>
      <c r="H68" s="741"/>
      <c r="I68" s="741"/>
      <c r="J68" s="324"/>
      <c r="K68" s="325"/>
      <c r="L68" s="326"/>
      <c r="M68" s="325"/>
      <c r="N68" s="325"/>
      <c r="O68" s="325"/>
      <c r="P68" s="325"/>
      <c r="Q68" s="325"/>
      <c r="R68" s="261"/>
      <c r="S68" s="141"/>
      <c r="U68" s="743"/>
      <c r="V68" s="738"/>
      <c r="W68" s="739"/>
      <c r="X68" s="740"/>
      <c r="Y68" s="741"/>
      <c r="Z68" s="741"/>
      <c r="AA68" s="741"/>
      <c r="AB68" s="741"/>
      <c r="AC68" s="741"/>
      <c r="AD68" s="419"/>
      <c r="AE68" s="325"/>
      <c r="AF68" s="325"/>
      <c r="AG68" s="326"/>
      <c r="AH68" s="325"/>
      <c r="AI68" s="325"/>
      <c r="AJ68" s="325"/>
      <c r="AK68" s="325"/>
      <c r="AL68" s="325"/>
      <c r="AM68" s="261"/>
      <c r="AN68" s="148">
        <f>AN72*AD68</f>
        <v>0</v>
      </c>
      <c r="AO68" s="85">
        <f>S68-AN68</f>
        <v>0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33"/>
      <c r="B69" s="33"/>
      <c r="C69" s="33"/>
      <c r="D69" s="33"/>
      <c r="E69" s="33"/>
      <c r="F69" s="33"/>
      <c r="K69" s="13"/>
      <c r="L69" s="13"/>
      <c r="M69" s="13"/>
      <c r="N69" s="13"/>
      <c r="O69" s="13"/>
      <c r="P69" s="13"/>
      <c r="Q69" s="13"/>
      <c r="R69" s="149" t="s">
        <v>57</v>
      </c>
      <c r="S69" s="327">
        <f>SUM(S64:S68)</f>
        <v>2.5459999999999998</v>
      </c>
      <c r="U69" s="33"/>
      <c r="V69" s="33"/>
      <c r="W69" s="33"/>
      <c r="X69" s="33"/>
      <c r="Y69" s="33"/>
      <c r="Z69" s="33"/>
      <c r="AE69" s="13"/>
      <c r="AF69" s="13"/>
      <c r="AG69" s="13"/>
      <c r="AH69" s="13"/>
      <c r="AI69" s="13"/>
      <c r="AJ69" s="13"/>
      <c r="AK69" s="13"/>
      <c r="AL69" s="13"/>
      <c r="AM69" s="149" t="s">
        <v>57</v>
      </c>
      <c r="AN69" s="328">
        <f>SUM(AN64:AN68)</f>
        <v>2.0024793984000002</v>
      </c>
      <c r="AO69" s="154">
        <f>S69-AN69</f>
        <v>0.5435206015999996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33"/>
      <c r="F70" s="33"/>
      <c r="G70" s="33"/>
      <c r="H70" s="33"/>
      <c r="I70" s="33"/>
      <c r="K70" s="13"/>
      <c r="L70" s="13"/>
      <c r="M70" s="13"/>
      <c r="N70" s="13"/>
      <c r="O70" s="13"/>
      <c r="P70" s="13"/>
      <c r="Q70" s="13"/>
      <c r="R70" s="329"/>
      <c r="S70" s="330"/>
      <c r="U70" s="33"/>
      <c r="Z70" s="33"/>
      <c r="AA70" s="33"/>
      <c r="AB70" s="33"/>
      <c r="AC70" s="33"/>
      <c r="AE70" s="13"/>
      <c r="AF70" s="13"/>
      <c r="AG70" s="13"/>
      <c r="AH70" s="13"/>
      <c r="AI70" s="13"/>
      <c r="AJ70" s="13"/>
      <c r="AK70" s="13"/>
      <c r="AL70" s="13"/>
      <c r="AM70" s="329"/>
      <c r="AN70" s="158">
        <f>AN69/AN71</f>
        <v>0.41075052696792763</v>
      </c>
      <c r="AO70" s="159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K71" s="13"/>
      <c r="L71" s="13"/>
      <c r="M71" s="13"/>
      <c r="N71" s="13"/>
      <c r="O71" s="13"/>
      <c r="P71" s="13"/>
      <c r="Q71" s="13"/>
      <c r="R71" s="331" t="s">
        <v>116</v>
      </c>
      <c r="S71" s="332">
        <f>SUM(S16,S39,S50,S61,S69)</f>
        <v>5.6991759359999996</v>
      </c>
      <c r="AE71" s="13"/>
      <c r="AF71" s="13"/>
      <c r="AG71" s="13"/>
      <c r="AH71" s="13"/>
      <c r="AI71" s="333" t="s">
        <v>117</v>
      </c>
      <c r="AJ71" s="334">
        <f>AN72-AN71</f>
        <v>0.82400410559025161</v>
      </c>
      <c r="AK71" s="335">
        <f>AJ71/AN72</f>
        <v>0.14458302653639146</v>
      </c>
      <c r="AL71" s="13"/>
      <c r="AM71" s="331" t="s">
        <v>118</v>
      </c>
      <c r="AN71" s="332">
        <f>SUM(AN16,AN39,AN50,AN61,AN69)</f>
        <v>4.875171830409748</v>
      </c>
      <c r="AO71" s="336"/>
      <c r="AQ71" s="332" t="s">
        <v>467</v>
      </c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R72" s="337"/>
      <c r="S72" s="338"/>
      <c r="AM72" s="331" t="s">
        <v>116</v>
      </c>
      <c r="AN72" s="332">
        <f>S71</f>
        <v>5.6991759359999996</v>
      </c>
      <c r="AO72" s="18">
        <v>5.38</v>
      </c>
      <c r="AQ72" s="332">
        <f>AN72-AO72</f>
        <v>0.31917593599999972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K73" s="13"/>
      <c r="L73" s="13"/>
      <c r="M73" s="13"/>
      <c r="N73" s="13"/>
      <c r="O73" s="13"/>
      <c r="P73" s="13"/>
      <c r="Q73" s="13"/>
      <c r="R73" s="339" t="s">
        <v>119</v>
      </c>
      <c r="S73" s="334"/>
      <c r="V73" s="340"/>
      <c r="AE73" s="13"/>
      <c r="AF73" s="13"/>
      <c r="AG73" s="13"/>
      <c r="AH73" s="13"/>
      <c r="AI73" s="13"/>
      <c r="AJ73" s="13"/>
      <c r="AK73" s="13"/>
      <c r="AM73" s="333" t="s">
        <v>120</v>
      </c>
      <c r="AN73" s="341">
        <v>0.249</v>
      </c>
      <c r="AO73" s="336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AM74" s="333" t="s">
        <v>121</v>
      </c>
      <c r="AN74" s="332">
        <f>AN75*0.1</f>
        <v>0</v>
      </c>
      <c r="AO74" s="34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1" t="s">
        <v>122</v>
      </c>
      <c r="AN75" s="332"/>
      <c r="AO75" s="336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3" t="s">
        <v>123</v>
      </c>
      <c r="AN76" s="341" t="e">
        <f>(AN75-(AN72+(AN72*AN73)+0.1+AN74))/AN75</f>
        <v>#DIV/0!</v>
      </c>
      <c r="AO76" s="18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2.75"/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85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8"/>
    <mergeCell ref="B18:C18"/>
    <mergeCell ref="D18:E18"/>
    <mergeCell ref="F18:I18"/>
    <mergeCell ref="J18:K18"/>
    <mergeCell ref="U18:U38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8:C28"/>
    <mergeCell ref="D28:E28"/>
    <mergeCell ref="F28:I28"/>
    <mergeCell ref="B32:C32"/>
    <mergeCell ref="D32:E32"/>
    <mergeCell ref="F32:I32"/>
    <mergeCell ref="B34:C34"/>
    <mergeCell ref="D34:E34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F34:I34"/>
    <mergeCell ref="X34:Y34"/>
    <mergeCell ref="B35:C35"/>
    <mergeCell ref="D35:E35"/>
    <mergeCell ref="F35:I35"/>
    <mergeCell ref="V35:W35"/>
    <mergeCell ref="X35:Y35"/>
    <mergeCell ref="B38:C38"/>
    <mergeCell ref="D38:E38"/>
    <mergeCell ref="F38:I38"/>
    <mergeCell ref="V38:W38"/>
    <mergeCell ref="X38:Y38"/>
    <mergeCell ref="Z38:AC38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A41:A49"/>
    <mergeCell ref="B41:C41"/>
    <mergeCell ref="D41:E41"/>
    <mergeCell ref="F41:I41"/>
    <mergeCell ref="J41:K41"/>
    <mergeCell ref="U41:U49"/>
    <mergeCell ref="B43:C43"/>
    <mergeCell ref="D43:E43"/>
    <mergeCell ref="F43:I43"/>
    <mergeCell ref="B45:C45"/>
    <mergeCell ref="B47:C47"/>
    <mergeCell ref="D47:E47"/>
    <mergeCell ref="F47:I47"/>
    <mergeCell ref="B48:C48"/>
    <mergeCell ref="D48:E48"/>
    <mergeCell ref="F48:I48"/>
    <mergeCell ref="V41:W41"/>
    <mergeCell ref="X41:Y41"/>
    <mergeCell ref="Z41:AC41"/>
    <mergeCell ref="AD41:AE41"/>
    <mergeCell ref="B42:C42"/>
    <mergeCell ref="D42:E42"/>
    <mergeCell ref="F42:I42"/>
    <mergeCell ref="V42:W42"/>
    <mergeCell ref="X42:Y42"/>
    <mergeCell ref="X45:Y45"/>
    <mergeCell ref="B46:C46"/>
    <mergeCell ref="D46:E46"/>
    <mergeCell ref="F46:I46"/>
    <mergeCell ref="V46:W46"/>
    <mergeCell ref="X46:Y46"/>
    <mergeCell ref="V43:W43"/>
    <mergeCell ref="X43:Y43"/>
    <mergeCell ref="B44:C44"/>
    <mergeCell ref="D44:E44"/>
    <mergeCell ref="F44:I44"/>
    <mergeCell ref="V44:W44"/>
    <mergeCell ref="X44:Y44"/>
    <mergeCell ref="D45:E45"/>
    <mergeCell ref="F45:I45"/>
    <mergeCell ref="V45:W45"/>
    <mergeCell ref="J52:K52"/>
    <mergeCell ref="U52:U60"/>
    <mergeCell ref="V52:W52"/>
    <mergeCell ref="X52:Y52"/>
    <mergeCell ref="Z52:AC52"/>
    <mergeCell ref="AD52:AE52"/>
    <mergeCell ref="V53:W53"/>
    <mergeCell ref="X53:Y53"/>
    <mergeCell ref="B49:C49"/>
    <mergeCell ref="D49:E49"/>
    <mergeCell ref="F49:I49"/>
    <mergeCell ref="B52:C52"/>
    <mergeCell ref="D52:E52"/>
    <mergeCell ref="F52:I52"/>
    <mergeCell ref="B53:C53"/>
    <mergeCell ref="D53:E53"/>
    <mergeCell ref="F53:I53"/>
    <mergeCell ref="B54:C54"/>
    <mergeCell ref="D54:E54"/>
    <mergeCell ref="F54:I54"/>
    <mergeCell ref="V54:W54"/>
    <mergeCell ref="X54:Y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A63:A68"/>
    <mergeCell ref="B63:D63"/>
    <mergeCell ref="E63:I63"/>
    <mergeCell ref="J63:K63"/>
    <mergeCell ref="U63:U68"/>
    <mergeCell ref="V63:X63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A52:A60"/>
    <mergeCell ref="Y63:AC63"/>
    <mergeCell ref="B67:D67"/>
    <mergeCell ref="E67:I67"/>
    <mergeCell ref="V67:X67"/>
    <mergeCell ref="Y67:AC67"/>
    <mergeCell ref="B68:D68"/>
    <mergeCell ref="E68:I68"/>
    <mergeCell ref="AD63:AE63"/>
    <mergeCell ref="B64:D64"/>
    <mergeCell ref="E64:I64"/>
    <mergeCell ref="V64:X64"/>
    <mergeCell ref="Y64:AC64"/>
    <mergeCell ref="B60:C60"/>
    <mergeCell ref="D60:E60"/>
    <mergeCell ref="F60:I60"/>
    <mergeCell ref="X60:Y60"/>
    <mergeCell ref="V68:X68"/>
    <mergeCell ref="Y68:AC68"/>
    <mergeCell ref="B65:D65"/>
    <mergeCell ref="E65:I65"/>
    <mergeCell ref="V65:X65"/>
    <mergeCell ref="Y65:AC65"/>
    <mergeCell ref="B66:D66"/>
    <mergeCell ref="E66:I66"/>
    <mergeCell ref="V66:X66"/>
    <mergeCell ref="Y66:AC66"/>
  </mergeCells>
  <phoneticPr fontId="3" type="noConversion"/>
  <dataValidations count="2">
    <dataValidation type="list" allowBlank="1" showInputMessage="1" showErrorMessage="1" sqref="J11:J15 AD11:AD15" xr:uid="{367F180D-8F76-4867-88D6-FF5D07888BE8}">
      <formula1>$AQ$11:$AQ$21</formula1>
    </dataValidation>
    <dataValidation type="list" allowBlank="1" showInputMessage="1" showErrorMessage="1" sqref="AB4:AD4 H4:J4" xr:uid="{260FAB8E-9379-498C-832C-B782D50EBF0B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4413-5DFF-4846-BD09-3425AD114444}">
  <sheetPr codeName="Sheet9">
    <tabColor theme="9" tint="0.59999389629810485"/>
  </sheetPr>
  <dimension ref="A1:BC116"/>
  <sheetViews>
    <sheetView topLeftCell="H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TIE FRONT BRALETTE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975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975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0.26040000000000002</v>
      </c>
      <c r="Q11" s="73">
        <v>1.1000000000000001</v>
      </c>
      <c r="R11" s="74">
        <f>P11*Q11</f>
        <v>0.28644000000000003</v>
      </c>
      <c r="S11" s="75">
        <f>K11*R11</f>
        <v>0.75906600000000002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0.248</v>
      </c>
      <c r="AL11" s="514">
        <v>1.05</v>
      </c>
      <c r="AM11" s="515">
        <f>AK11*AL11</f>
        <v>0.26040000000000002</v>
      </c>
      <c r="AN11" s="516">
        <f>AF11*AM11</f>
        <v>0.6965167732044969</v>
      </c>
      <c r="AO11" s="85">
        <f t="shared" ref="AO11:AO16" si="5">S11-AN11</f>
        <v>6.2549226795503121E-2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442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4.8971999999999995E-2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si="4"/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1.4E-2</v>
      </c>
      <c r="AL12" s="106">
        <v>1.2</v>
      </c>
      <c r="AM12" s="83">
        <f>AK12*AL12</f>
        <v>1.6799999999999999E-2</v>
      </c>
      <c r="AN12" s="108">
        <f>AF12*AM12</f>
        <v>4.4936566013193339E-2</v>
      </c>
      <c r="AO12" s="85">
        <f t="shared" si="5"/>
        <v>4.0354339868066552E-3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0.182</v>
      </c>
      <c r="Q13" s="121">
        <v>1.1000000000000001</v>
      </c>
      <c r="R13" s="74">
        <f>P13*Q13</f>
        <v>0.20020000000000002</v>
      </c>
      <c r="S13" s="97">
        <f>K13*R13</f>
        <v>0.15015000000000001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0.17499999999999999</v>
      </c>
      <c r="AL13" s="106">
        <v>1.04</v>
      </c>
      <c r="AM13" s="107">
        <f>AK13*AL13</f>
        <v>0.182</v>
      </c>
      <c r="AN13" s="108">
        <f>AF13*AM13</f>
        <v>0.13939157298151073</v>
      </c>
      <c r="AO13" s="85">
        <f t="shared" si="5"/>
        <v>1.0758427018489281E-2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0.95818800000000004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0.88084491219920091</v>
      </c>
      <c r="AO16" s="154">
        <f t="shared" si="5"/>
        <v>7.7343087800799126E-2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0.21925801194449882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8.5000000000000006E-2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9.3500000000000014E-2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8.5000000000000006E-2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8.5000000000000006E-2</v>
      </c>
      <c r="AO19" s="85">
        <f t="shared" ref="AO19:AO40" si="12">S19-AN19</f>
        <v>8.5000000000000075E-3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7" si="16">AN21</f>
        <v>9.0921600000000005E-2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0.10001376000000001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3.3</v>
      </c>
      <c r="AM21" s="180">
        <v>0</v>
      </c>
      <c r="AN21" s="181">
        <f>AD21*AL21*(1+AM21)</f>
        <v>9.0921600000000005E-2</v>
      </c>
      <c r="AO21" s="85">
        <f t="shared" si="12"/>
        <v>9.0921600000000019E-3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2.18064E-2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2.3987040000000001E-2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0.66</v>
      </c>
      <c r="AM23" s="180">
        <v>0</v>
      </c>
      <c r="AN23" s="181">
        <f t="shared" si="11"/>
        <v>2.18064E-2</v>
      </c>
      <c r="AO23" s="85">
        <f t="shared" si="12"/>
        <v>2.180640000000001E-3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6.4000000000000003E-3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7.0400000000000011E-3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0.4</v>
      </c>
      <c r="AM35" s="180">
        <v>0</v>
      </c>
      <c r="AN35" s="181">
        <f t="shared" si="11"/>
        <v>6.4000000000000003E-3</v>
      </c>
      <c r="AO35" s="85">
        <f t="shared" si="12"/>
        <v>6.4000000000000081E-4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ref="B38" si="17">V38</f>
        <v>Elastic thread</v>
      </c>
      <c r="C38" s="679"/>
      <c r="D38" s="680" t="str">
        <f t="shared" ref="D38" si="18">X38</f>
        <v>선오</v>
      </c>
      <c r="E38" s="679"/>
      <c r="F38" s="681" t="str">
        <f t="shared" ref="F38" si="19">Z38</f>
        <v>420D</v>
      </c>
      <c r="G38" s="682"/>
      <c r="H38" s="682">
        <f t="shared" ref="H38" si="20">AB38</f>
        <v>0</v>
      </c>
      <c r="I38" s="683"/>
      <c r="J38" s="164">
        <f t="shared" ref="J38" si="21">AN38</f>
        <v>6.5545454545454546E-2</v>
      </c>
      <c r="K38" s="198" t="str">
        <f t="shared" ref="K38" si="22">AE38</f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ref="S38" si="23">J38*R38</f>
        <v>7.2100000000000011E-2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>
        <v>0.02</v>
      </c>
      <c r="AM38" s="180">
        <v>0.03</v>
      </c>
      <c r="AN38" s="181">
        <f t="shared" ref="AN38" si="24">AD38*AL38*(1+AM38)</f>
        <v>6.5545454545454546E-2</v>
      </c>
      <c r="AO38" s="85">
        <f t="shared" ref="AO38" si="25">S38-AN38</f>
        <v>6.5545454545454657E-3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0.85902080000000014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0.78092800000000007</v>
      </c>
      <c r="AO40" s="154">
        <f t="shared" si="12"/>
        <v>7.8092800000000073E-2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0.19438691009101447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26">X43</f>
        <v>NEXGEN</v>
      </c>
      <c r="E43" s="717"/>
      <c r="F43" s="718" t="str">
        <f t="shared" ref="F43:F50" si="27">Z43</f>
        <v>TPU LABEL(BRAND/SIZE/CO/CONTENT/CARE)</v>
      </c>
      <c r="G43" s="718"/>
      <c r="H43" s="718">
        <f t="shared" ref="H43:H50" si="28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9">AD43*AL43*(1+AM43)</f>
        <v>1.5950000000000002E-2</v>
      </c>
      <c r="AO43" s="85">
        <f t="shared" ref="AO43:AO51" si="30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31">V44</f>
        <v>MAU-TWO-PART</v>
      </c>
      <c r="C44" s="708"/>
      <c r="D44" s="708" t="str">
        <f t="shared" si="26"/>
        <v>NEXGEN</v>
      </c>
      <c r="E44" s="708"/>
      <c r="F44" s="709" t="str">
        <f t="shared" si="27"/>
        <v xml:space="preserve">PRIMARY HANG TAG </v>
      </c>
      <c r="G44" s="709"/>
      <c r="H44" s="709">
        <f t="shared" si="28"/>
        <v>0</v>
      </c>
      <c r="I44" s="709"/>
      <c r="J44" s="237">
        <f>AN44</f>
        <v>1.1117999999999999E-2</v>
      </c>
      <c r="K44" s="174" t="str">
        <f t="shared" ref="K44:K50" si="32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33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9"/>
        <v>1.1117999999999999E-2</v>
      </c>
      <c r="AO44" s="85">
        <f t="shared" si="30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31"/>
        <v>MAU-ECOM-STK</v>
      </c>
      <c r="C45" s="708"/>
      <c r="D45" s="708" t="str">
        <f t="shared" si="26"/>
        <v>NEXGEN</v>
      </c>
      <c r="E45" s="708"/>
      <c r="F45" s="709" t="str">
        <f t="shared" si="27"/>
        <v>ECOM-STK</v>
      </c>
      <c r="G45" s="709"/>
      <c r="H45" s="709">
        <f t="shared" si="28"/>
        <v>0</v>
      </c>
      <c r="I45" s="709"/>
      <c r="J45" s="237">
        <f t="shared" ref="J45:J49" si="34">AN45</f>
        <v>1.2240000000000001E-2</v>
      </c>
      <c r="K45" s="174" t="str">
        <f t="shared" si="32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33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35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9"/>
        <v>1.2240000000000001E-2</v>
      </c>
      <c r="AO45" s="85">
        <f t="shared" si="30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31"/>
        <v>2nd Hang tag</v>
      </c>
      <c r="C46" s="708"/>
      <c r="D46" s="708" t="str">
        <f t="shared" si="26"/>
        <v>R-PAC</v>
      </c>
      <c r="E46" s="708"/>
      <c r="F46" s="709" t="str">
        <f t="shared" si="27"/>
        <v>2nd Hang tag</v>
      </c>
      <c r="G46" s="709"/>
      <c r="H46" s="709">
        <f t="shared" si="28"/>
        <v>0</v>
      </c>
      <c r="I46" s="709"/>
      <c r="J46" s="237">
        <f t="shared" si="34"/>
        <v>9.1799999999999993E-2</v>
      </c>
      <c r="K46" s="174" t="str">
        <f t="shared" si="32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33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9"/>
        <v>9.1799999999999993E-2</v>
      </c>
      <c r="AO46" s="85">
        <f t="shared" si="30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31"/>
        <v>Tracking label</v>
      </c>
      <c r="C47" s="708"/>
      <c r="D47" s="708" t="str">
        <f t="shared" si="26"/>
        <v>Local</v>
      </c>
      <c r="E47" s="708"/>
      <c r="F47" s="709" t="str">
        <f t="shared" si="27"/>
        <v>Tracking Label=Factory Sourced</v>
      </c>
      <c r="G47" s="709"/>
      <c r="H47" s="709">
        <f t="shared" si="28"/>
        <v>0</v>
      </c>
      <c r="I47" s="709"/>
      <c r="J47" s="237">
        <f t="shared" si="34"/>
        <v>2.1000000000000001E-2</v>
      </c>
      <c r="K47" s="174" t="str">
        <f t="shared" si="32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33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9"/>
        <v>2.1000000000000001E-2</v>
      </c>
      <c r="AO47" s="85">
        <f t="shared" si="30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31"/>
        <v>0</v>
      </c>
      <c r="C48" s="708"/>
      <c r="D48" s="708">
        <f t="shared" si="26"/>
        <v>0</v>
      </c>
      <c r="E48" s="708"/>
      <c r="F48" s="709">
        <f t="shared" si="27"/>
        <v>0</v>
      </c>
      <c r="G48" s="709"/>
      <c r="H48" s="709">
        <f t="shared" si="28"/>
        <v>0</v>
      </c>
      <c r="I48" s="709"/>
      <c r="J48" s="237">
        <f t="shared" si="34"/>
        <v>0</v>
      </c>
      <c r="K48" s="174" t="str">
        <f t="shared" si="32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33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9"/>
        <v>0</v>
      </c>
      <c r="AO48" s="85">
        <f t="shared" si="30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31"/>
        <v>0</v>
      </c>
      <c r="C49" s="711"/>
      <c r="D49" s="711">
        <f t="shared" si="26"/>
        <v>0</v>
      </c>
      <c r="E49" s="711"/>
      <c r="F49" s="712">
        <f t="shared" si="27"/>
        <v>0</v>
      </c>
      <c r="G49" s="712"/>
      <c r="H49" s="712">
        <f t="shared" si="28"/>
        <v>0</v>
      </c>
      <c r="I49" s="712"/>
      <c r="J49" s="237">
        <f t="shared" si="34"/>
        <v>0</v>
      </c>
      <c r="K49" s="251" t="str">
        <f t="shared" si="32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33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9"/>
        <v>0</v>
      </c>
      <c r="AO49" s="85">
        <f t="shared" si="30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31"/>
        <v>0</v>
      </c>
      <c r="C50" s="714"/>
      <c r="D50" s="714">
        <f t="shared" si="26"/>
        <v>0</v>
      </c>
      <c r="E50" s="714"/>
      <c r="F50" s="715">
        <f t="shared" si="27"/>
        <v>0</v>
      </c>
      <c r="G50" s="715"/>
      <c r="H50" s="715">
        <f t="shared" si="28"/>
        <v>0</v>
      </c>
      <c r="I50" s="715"/>
      <c r="J50" s="257">
        <f>AN50</f>
        <v>0</v>
      </c>
      <c r="K50" s="258" t="str">
        <f t="shared" si="32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33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9"/>
        <v>0</v>
      </c>
      <c r="AO50" s="85">
        <f t="shared" si="30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30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3.7862394638332887E-2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36">X54</f>
        <v>MAINETTI</v>
      </c>
      <c r="E54" s="732"/>
      <c r="F54" s="734" t="str">
        <f t="shared" ref="F54:F61" si="37">Z54</f>
        <v>HANGER</v>
      </c>
      <c r="G54" s="734"/>
      <c r="H54" s="734">
        <f t="shared" ref="H54:H61" si="38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9">AD54*AL54*(1+AM54)</f>
        <v>0</v>
      </c>
      <c r="AO54" s="85">
        <f t="shared" ref="AO54:AO62" si="40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41">V55</f>
        <v>0</v>
      </c>
      <c r="C55" s="724"/>
      <c r="D55" s="725" t="str">
        <f t="shared" si="36"/>
        <v>MAINETTI</v>
      </c>
      <c r="E55" s="726"/>
      <c r="F55" s="719" t="str">
        <f t="shared" si="37"/>
        <v>SIZER</v>
      </c>
      <c r="G55" s="719"/>
      <c r="H55" s="719">
        <f t="shared" si="38"/>
        <v>0</v>
      </c>
      <c r="I55" s="719"/>
      <c r="J55" s="280">
        <f>AN55</f>
        <v>0</v>
      </c>
      <c r="K55" s="281" t="str">
        <f t="shared" ref="K55:K61" si="42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43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9"/>
        <v>0</v>
      </c>
      <c r="AO55" s="85">
        <f t="shared" si="40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41"/>
        <v>0</v>
      </c>
      <c r="C56" s="678"/>
      <c r="D56" s="680">
        <f t="shared" si="36"/>
        <v>0</v>
      </c>
      <c r="E56" s="679"/>
      <c r="F56" s="719" t="str">
        <f t="shared" si="37"/>
        <v>TAG PIN</v>
      </c>
      <c r="G56" s="719"/>
      <c r="H56" s="719">
        <f t="shared" si="38"/>
        <v>0</v>
      </c>
      <c r="I56" s="719"/>
      <c r="J56" s="280">
        <f t="shared" ref="J56:J60" si="44">AN56</f>
        <v>5.1000000000000004E-3</v>
      </c>
      <c r="K56" s="281" t="str">
        <f t="shared" si="42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43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9"/>
        <v>5.1000000000000004E-3</v>
      </c>
      <c r="AO56" s="85">
        <f t="shared" si="40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41"/>
        <v>0</v>
      </c>
      <c r="C57" s="678"/>
      <c r="D57" s="680" t="str">
        <f t="shared" si="36"/>
        <v>FTY</v>
      </c>
      <c r="E57" s="679"/>
      <c r="F57" s="719" t="str">
        <f t="shared" si="37"/>
        <v>POLY BAG</v>
      </c>
      <c r="G57" s="719"/>
      <c r="H57" s="719">
        <f t="shared" si="38"/>
        <v>0</v>
      </c>
      <c r="I57" s="719"/>
      <c r="J57" s="280">
        <f t="shared" si="44"/>
        <v>0</v>
      </c>
      <c r="K57" s="281" t="str">
        <f t="shared" si="42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43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9"/>
        <v>0</v>
      </c>
      <c r="AO57" s="85">
        <f t="shared" si="40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41"/>
        <v>5.5" Tag pin</v>
      </c>
      <c r="C58" s="678"/>
      <c r="D58" s="680">
        <f t="shared" si="36"/>
        <v>0</v>
      </c>
      <c r="E58" s="679"/>
      <c r="F58" s="719" t="str">
        <f t="shared" si="37"/>
        <v>TAG PIN for COLD SHOULDER</v>
      </c>
      <c r="G58" s="719"/>
      <c r="H58" s="719">
        <f t="shared" si="38"/>
        <v>0</v>
      </c>
      <c r="I58" s="719"/>
      <c r="J58" s="280">
        <f t="shared" si="44"/>
        <v>0</v>
      </c>
      <c r="K58" s="281" t="str">
        <f t="shared" si="42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43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9"/>
        <v>0</v>
      </c>
      <c r="AO58" s="85">
        <f t="shared" si="40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41"/>
        <v>0</v>
      </c>
      <c r="C59" s="678"/>
      <c r="D59" s="680">
        <f t="shared" si="36"/>
        <v>0</v>
      </c>
      <c r="E59" s="679"/>
      <c r="F59" s="719" t="str">
        <f t="shared" si="37"/>
        <v>POLY BAG for STRAP</v>
      </c>
      <c r="G59" s="719"/>
      <c r="H59" s="719">
        <f t="shared" si="38"/>
        <v>0</v>
      </c>
      <c r="I59" s="719"/>
      <c r="J59" s="280">
        <f t="shared" si="44"/>
        <v>0</v>
      </c>
      <c r="K59" s="281" t="str">
        <f t="shared" si="42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43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9"/>
        <v>0</v>
      </c>
      <c r="AO59" s="85">
        <f t="shared" si="40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41"/>
        <v>0</v>
      </c>
      <c r="C60" s="678"/>
      <c r="D60" s="680" t="str">
        <f t="shared" si="36"/>
        <v>?</v>
      </c>
      <c r="E60" s="679"/>
      <c r="F60" s="719" t="str">
        <f t="shared" si="37"/>
        <v>ALL CARTON STICKERS</v>
      </c>
      <c r="G60" s="719"/>
      <c r="H60" s="719">
        <f t="shared" si="38"/>
        <v>0</v>
      </c>
      <c r="I60" s="719"/>
      <c r="J60" s="280">
        <f t="shared" si="44"/>
        <v>1.0200000000000001E-2</v>
      </c>
      <c r="K60" s="281" t="str">
        <f t="shared" si="42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43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9"/>
        <v>1.0200000000000001E-2</v>
      </c>
      <c r="AO60" s="85">
        <f t="shared" si="40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41"/>
        <v>0</v>
      </c>
      <c r="C61" s="714"/>
      <c r="D61" s="714" t="str">
        <f t="shared" si="36"/>
        <v>FTY</v>
      </c>
      <c r="E61" s="714"/>
      <c r="F61" s="715" t="str">
        <f t="shared" si="37"/>
        <v>ALL BOXES</v>
      </c>
      <c r="G61" s="715"/>
      <c r="H61" s="715">
        <f t="shared" si="38"/>
        <v>0</v>
      </c>
      <c r="I61" s="715"/>
      <c r="J61" s="257">
        <f>AN61</f>
        <v>0</v>
      </c>
      <c r="K61" s="286" t="str">
        <f t="shared" si="42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43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9"/>
        <v>0</v>
      </c>
      <c r="AO61" s="85">
        <f t="shared" si="40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40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3.8084429350625426E-3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2.0699999999999998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2.2770000000000001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2.0699999999999998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2.0699999999999998</v>
      </c>
      <c r="AO65" s="85">
        <f>S65-AN65</f>
        <v>0.20700000000000029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0.35</v>
      </c>
      <c r="K66" s="199" t="s">
        <v>108</v>
      </c>
      <c r="L66" s="311"/>
      <c r="M66" s="312">
        <f>J66/S72</f>
        <v>7.4021474179533281E-2</v>
      </c>
      <c r="N66" s="199"/>
      <c r="O66" s="199"/>
      <c r="P66" s="199"/>
      <c r="Q66" s="199"/>
      <c r="R66" s="313">
        <v>1</v>
      </c>
      <c r="S66" s="128">
        <f>J66*R66</f>
        <v>0.35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0.11820894000000003</v>
      </c>
      <c r="AO67" s="85">
        <f>S66-AN67-AN66</f>
        <v>0.23179105999999994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2.7269999999999999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2.18820894</v>
      </c>
      <c r="AO70" s="154">
        <f>S70-AN70</f>
        <v>0.53879105999999988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0.54468424039109109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4.7283576000000007</v>
      </c>
      <c r="AE72" s="13"/>
      <c r="AF72" s="13"/>
      <c r="AG72" s="13"/>
      <c r="AH72" s="13"/>
      <c r="AI72" s="333" t="s">
        <v>117</v>
      </c>
      <c r="AJ72" s="334">
        <f>AN73-AN72</f>
        <v>0.71096774780079919</v>
      </c>
      <c r="AK72" s="335">
        <f>AJ72/AN73</f>
        <v>0.15036251653233654</v>
      </c>
      <c r="AL72" s="13"/>
      <c r="AM72" s="331" t="s">
        <v>118</v>
      </c>
      <c r="AN72" s="332">
        <f>SUM(AN16,AN40,AN51,AN62,AN70)</f>
        <v>4.0173898521992015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4.7283576000000007</v>
      </c>
      <c r="AO73" s="18">
        <v>3.99</v>
      </c>
      <c r="AQ73" s="332">
        <f>AN73-AO73</f>
        <v>0.7383576000000005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A18:A3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B24:C24"/>
    <mergeCell ref="D24:E24"/>
    <mergeCell ref="F24:I24"/>
    <mergeCell ref="B26:C26"/>
    <mergeCell ref="D26:E26"/>
    <mergeCell ref="F26:I26"/>
    <mergeCell ref="B28:C28"/>
    <mergeCell ref="D28:E28"/>
    <mergeCell ref="F28:I28"/>
    <mergeCell ref="B32:C32"/>
    <mergeCell ref="D32:E32"/>
    <mergeCell ref="F32:I32"/>
    <mergeCell ref="B34:C34"/>
    <mergeCell ref="D34:E34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F34:I34"/>
    <mergeCell ref="X34:Y34"/>
    <mergeCell ref="B35:C35"/>
    <mergeCell ref="D35:E35"/>
    <mergeCell ref="F35:I35"/>
    <mergeCell ref="V35:W35"/>
    <mergeCell ref="X35:Y35"/>
    <mergeCell ref="B39:C39"/>
    <mergeCell ref="D39:E39"/>
    <mergeCell ref="F39:I39"/>
    <mergeCell ref="V39:W39"/>
    <mergeCell ref="X39:Y39"/>
    <mergeCell ref="Z39:AC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V38:W38"/>
    <mergeCell ref="X38:Y38"/>
    <mergeCell ref="B38:C38"/>
    <mergeCell ref="D38:E38"/>
    <mergeCell ref="F38:I38"/>
    <mergeCell ref="A42:A50"/>
    <mergeCell ref="B42:C42"/>
    <mergeCell ref="D42:E42"/>
    <mergeCell ref="F42:I42"/>
    <mergeCell ref="J42:K42"/>
    <mergeCell ref="U42:U50"/>
    <mergeCell ref="B44:C44"/>
    <mergeCell ref="D44:E44"/>
    <mergeCell ref="F44:I44"/>
    <mergeCell ref="B46:C46"/>
    <mergeCell ref="B48:C48"/>
    <mergeCell ref="D48:E48"/>
    <mergeCell ref="F48:I48"/>
    <mergeCell ref="B49:C49"/>
    <mergeCell ref="D49:E49"/>
    <mergeCell ref="F49:I49"/>
    <mergeCell ref="V42:W42"/>
    <mergeCell ref="X42:Y42"/>
    <mergeCell ref="Z42:AC42"/>
    <mergeCell ref="AD42:AE42"/>
    <mergeCell ref="B43:C43"/>
    <mergeCell ref="D43:E43"/>
    <mergeCell ref="F43:I43"/>
    <mergeCell ref="V43:W43"/>
    <mergeCell ref="X43:Y43"/>
    <mergeCell ref="X46:Y46"/>
    <mergeCell ref="B47:C47"/>
    <mergeCell ref="D47:E47"/>
    <mergeCell ref="F47:I47"/>
    <mergeCell ref="V47:W47"/>
    <mergeCell ref="X47:Y47"/>
    <mergeCell ref="V44:W44"/>
    <mergeCell ref="X44:Y44"/>
    <mergeCell ref="B45:C45"/>
    <mergeCell ref="D45:E45"/>
    <mergeCell ref="F45:I45"/>
    <mergeCell ref="V45:W45"/>
    <mergeCell ref="X45:Y45"/>
    <mergeCell ref="D46:E46"/>
    <mergeCell ref="F46:I46"/>
    <mergeCell ref="V46:W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A64:A69"/>
    <mergeCell ref="B64:D64"/>
    <mergeCell ref="E64:I64"/>
    <mergeCell ref="J64:K64"/>
    <mergeCell ref="U64:U69"/>
    <mergeCell ref="V64:X64"/>
    <mergeCell ref="A53:A61"/>
    <mergeCell ref="E66:I66"/>
    <mergeCell ref="V66:X66"/>
    <mergeCell ref="B67:D67"/>
    <mergeCell ref="E67:I67"/>
    <mergeCell ref="V67:X67"/>
    <mergeCell ref="B68:D68"/>
    <mergeCell ref="E68:I68"/>
    <mergeCell ref="V68:X68"/>
    <mergeCell ref="B69:D69"/>
    <mergeCell ref="B59:C59"/>
    <mergeCell ref="D59:E59"/>
    <mergeCell ref="F59:I59"/>
    <mergeCell ref="V59:W59"/>
    <mergeCell ref="X59:Y59"/>
    <mergeCell ref="B60:C60"/>
    <mergeCell ref="D60:E60"/>
    <mergeCell ref="F60:I60"/>
    <mergeCell ref="B61:C61"/>
    <mergeCell ref="D61:E61"/>
    <mergeCell ref="F61:I61"/>
    <mergeCell ref="X61:Y61"/>
    <mergeCell ref="V60:W60"/>
    <mergeCell ref="X60:Y60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E69:I69"/>
    <mergeCell ref="V69:X69"/>
    <mergeCell ref="Y69:AC69"/>
    <mergeCell ref="B66:D66"/>
    <mergeCell ref="AD64:AE64"/>
    <mergeCell ref="B65:D65"/>
    <mergeCell ref="E65:I65"/>
    <mergeCell ref="V65:X65"/>
    <mergeCell ref="Y65:AC65"/>
    <mergeCell ref="Y66:AC66"/>
    <mergeCell ref="Y67:AC67"/>
    <mergeCell ref="Y64:AC64"/>
    <mergeCell ref="Y68:AC68"/>
  </mergeCells>
  <phoneticPr fontId="3" type="noConversion"/>
  <dataValidations count="2">
    <dataValidation type="list" allowBlank="1" showInputMessage="1" showErrorMessage="1" sqref="J11:J15 AD11:AD15" xr:uid="{B22AF44B-95A1-479A-80BE-2E42B7A525CF}">
      <formula1>$AQ$11:$AQ$21</formula1>
    </dataValidation>
    <dataValidation type="list" allowBlank="1" showInputMessage="1" showErrorMessage="1" sqref="AB4:AD4 H4:J4" xr:uid="{D403B67D-44EA-4E35-A55C-31DFEB791AAE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40DBD-05BE-4DB2-A93A-8DCD7A2794AC}">
  <sheetPr codeName="Sheet10">
    <tabColor theme="9" tint="0.59999389629810485"/>
  </sheetPr>
  <dimension ref="A1:BC116"/>
  <sheetViews>
    <sheetView showRuler="0" topLeftCell="G1" zoomScale="85" zoomScaleNormal="85" zoomScaleSheetLayoutView="70" zoomScalePageLayoutView="70" workbookViewId="0">
      <selection activeCell="Z31" sqref="Z31:AC31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TIE FRONT BRALETTE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795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795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0.26040000000000002</v>
      </c>
      <c r="Q11" s="73">
        <v>1.1000000000000001</v>
      </c>
      <c r="R11" s="74">
        <f>P11*Q11</f>
        <v>0.28644000000000003</v>
      </c>
      <c r="S11" s="75">
        <f>K11*R11</f>
        <v>0.71610000000000007</v>
      </c>
      <c r="U11" s="659"/>
      <c r="V11" s="504" t="s">
        <v>365</v>
      </c>
      <c r="W11" s="505" t="s">
        <v>367</v>
      </c>
      <c r="X11" s="506" t="s">
        <v>43</v>
      </c>
      <c r="Y11" s="507" t="s">
        <v>138</v>
      </c>
      <c r="Z11" s="753" t="s">
        <v>366</v>
      </c>
      <c r="AA11" s="754"/>
      <c r="AB11" s="754"/>
      <c r="AC11" s="755"/>
      <c r="AD11" s="508" t="s">
        <v>167</v>
      </c>
      <c r="AE11" s="509">
        <v>2.5</v>
      </c>
      <c r="AF11" s="509">
        <f t="shared" ref="AF11:AF16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0.248</v>
      </c>
      <c r="AL11" s="514">
        <v>1.05</v>
      </c>
      <c r="AM11" s="515">
        <f>AK11*AL11</f>
        <v>0.26040000000000002</v>
      </c>
      <c r="AN11" s="516">
        <f>AF11*AM11</f>
        <v>0.65789528941744879</v>
      </c>
      <c r="AO11" s="85">
        <f t="shared" ref="AO11:AO16" si="5">S11-AN11</f>
        <v>5.8204710582551278E-2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442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4.6199999999999998E-2</v>
      </c>
      <c r="U12" s="659"/>
      <c r="V12" s="517" t="s">
        <v>365</v>
      </c>
      <c r="W12" s="518" t="s">
        <v>367</v>
      </c>
      <c r="X12" s="528" t="s">
        <v>43</v>
      </c>
      <c r="Y12" s="529" t="s">
        <v>138</v>
      </c>
      <c r="Z12" s="756" t="s">
        <v>366</v>
      </c>
      <c r="AA12" s="757"/>
      <c r="AB12" s="757"/>
      <c r="AC12" s="758"/>
      <c r="AD12" s="530" t="s">
        <v>167</v>
      </c>
      <c r="AE12" s="531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1.4E-2</v>
      </c>
      <c r="AL12" s="106">
        <v>1.2</v>
      </c>
      <c r="AM12" s="83">
        <f>AK12*AL12</f>
        <v>1.6799999999999999E-2</v>
      </c>
      <c r="AN12" s="108">
        <f>AF12*AM12</f>
        <v>4.2444857381770881E-2</v>
      </c>
      <c r="AO12" s="85">
        <f t="shared" si="5"/>
        <v>3.7551426182291167E-3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0.182</v>
      </c>
      <c r="Q13" s="121">
        <v>1.1000000000000001</v>
      </c>
      <c r="R13" s="74">
        <f>P13*Q13</f>
        <v>0.20020000000000002</v>
      </c>
      <c r="S13" s="97">
        <f>K13*R13</f>
        <v>0.15015000000000001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0.17499999999999999</v>
      </c>
      <c r="AL13" s="106">
        <v>1.04</v>
      </c>
      <c r="AM13" s="107">
        <f>AK13*AL13</f>
        <v>0.182</v>
      </c>
      <c r="AN13" s="108">
        <f>AF13*AM13</f>
        <v>0.13939157298151073</v>
      </c>
      <c r="AO13" s="85">
        <f t="shared" si="5"/>
        <v>1.0758427018489281E-2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0.91245000000000009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0.83973171978073036</v>
      </c>
      <c r="AO16" s="154">
        <f t="shared" si="5"/>
        <v>7.2718280219269738E-2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0.21124618357809707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8.5000000000000006E-2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9.3500000000000014E-2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8.5000000000000006E-2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8.5000000000000006E-2</v>
      </c>
      <c r="AO19" s="85">
        <f t="shared" ref="AO19:AO40" si="12">S19-AN19</f>
        <v>8.5000000000000075E-3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9.0921600000000005E-2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0.10001376000000001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3.3</v>
      </c>
      <c r="AM21" s="180">
        <v>0</v>
      </c>
      <c r="AN21" s="181">
        <f>AD21*AL21*(1+AM21)</f>
        <v>9.0921600000000005E-2</v>
      </c>
      <c r="AO21" s="85">
        <f t="shared" si="12"/>
        <v>9.0921600000000019E-3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2.18064E-2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2.3987040000000001E-2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0.66</v>
      </c>
      <c r="AM23" s="180">
        <v>0</v>
      </c>
      <c r="AN23" s="181">
        <f t="shared" si="11"/>
        <v>2.18064E-2</v>
      </c>
      <c r="AO23" s="85">
        <f t="shared" si="12"/>
        <v>2.180640000000001E-3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6.4000000000000003E-3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7.0400000000000011E-3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0.4</v>
      </c>
      <c r="AM35" s="180">
        <v>0</v>
      </c>
      <c r="AN35" s="181">
        <f t="shared" si="11"/>
        <v>6.4000000000000003E-3</v>
      </c>
      <c r="AO35" s="85">
        <f t="shared" si="12"/>
        <v>6.4000000000000081E-4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6.5545454545454546E-2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7.2100000000000011E-2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>
        <v>0.02</v>
      </c>
      <c r="AM38" s="180">
        <v>0.03</v>
      </c>
      <c r="AN38" s="181">
        <f t="shared" si="11"/>
        <v>6.5545454545454546E-2</v>
      </c>
      <c r="AO38" s="85">
        <f t="shared" si="12"/>
        <v>6.5545454545454657E-3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0.85902080000000014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0.78092800000000007</v>
      </c>
      <c r="AO40" s="154">
        <f t="shared" si="12"/>
        <v>7.8092800000000073E-2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0.19645329069188008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3.826488119335008E-2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3.8489276189171921E-3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2.0699999999999998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2.2770000000000001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2.0699999999999998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2.0699999999999998</v>
      </c>
      <c r="AO65" s="85">
        <f>S65-AN65</f>
        <v>0.20700000000000029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0.35</v>
      </c>
      <c r="K66" s="199" t="s">
        <v>108</v>
      </c>
      <c r="L66" s="311"/>
      <c r="M66" s="312">
        <f>J66/S72</f>
        <v>7.4744487038836113E-2</v>
      </c>
      <c r="N66" s="199"/>
      <c r="O66" s="199"/>
      <c r="P66" s="199"/>
      <c r="Q66" s="199"/>
      <c r="R66" s="313">
        <v>1</v>
      </c>
      <c r="S66" s="128">
        <f>J66*R66</f>
        <v>0.35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0.11706549000000002</v>
      </c>
      <c r="AO67" s="85">
        <f>S66-AN67-AN66</f>
        <v>0.23293450999999996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2.7269999999999999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2.1870654899999997</v>
      </c>
      <c r="AO70" s="154">
        <f>S70-AN70</f>
        <v>0.53993451000000015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0.55018671691775556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4.6826196000000007</v>
      </c>
      <c r="AE72" s="13"/>
      <c r="AF72" s="13"/>
      <c r="AG72" s="13"/>
      <c r="AH72" s="13"/>
      <c r="AI72" s="333" t="s">
        <v>117</v>
      </c>
      <c r="AJ72" s="334">
        <f>AN73-AN72</f>
        <v>0.70748639021927051</v>
      </c>
      <c r="AK72" s="335">
        <f>AJ72/AN73</f>
        <v>0.15108773521113489</v>
      </c>
      <c r="AL72" s="13"/>
      <c r="AM72" s="331" t="s">
        <v>118</v>
      </c>
      <c r="AN72" s="332">
        <f>SUM(AN16,AN40,AN51,AN62,AN70)</f>
        <v>3.9751332097807301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4.6826196000000007</v>
      </c>
      <c r="AO73" s="18">
        <v>3.99</v>
      </c>
      <c r="AQ73" s="332">
        <f>AN73-AO73</f>
        <v>0.69261960000000045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7AE372C2-D540-4FE6-83E2-4D1B5E91D766}">
      <formula1>$AQ$3:$AQ$8</formula1>
    </dataValidation>
    <dataValidation type="list" allowBlank="1" showInputMessage="1" showErrorMessage="1" sqref="J11:J15 AD11:AD15" xr:uid="{8402670C-4358-43A1-A9DC-C01ACCDF751A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ECEA-E0D9-458B-97D5-B4241A53F321}">
  <sheetPr codeName="Sheet11">
    <tabColor theme="9" tint="0.59999389629810485"/>
  </sheetPr>
  <dimension ref="A1:BC116"/>
  <sheetViews>
    <sheetView topLeftCell="K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ESGM22714KW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405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TIE FRONT BRALETTE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0.36854999999999999</v>
      </c>
      <c r="Q11" s="73">
        <v>1.1000000000000001</v>
      </c>
      <c r="R11" s="74">
        <f>P11*Q11</f>
        <v>0.40540500000000002</v>
      </c>
      <c r="S11" s="75">
        <f>K11*R11</f>
        <v>1.07432325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0.35099999999999998</v>
      </c>
      <c r="AL11" s="514">
        <v>1.05</v>
      </c>
      <c r="AM11" s="515">
        <f>AK11*AL11</f>
        <v>0.36854999999999999</v>
      </c>
      <c r="AN11" s="516">
        <f>AF11*AM11</f>
        <v>0.98579591691442892</v>
      </c>
      <c r="AO11" s="85">
        <f t="shared" ref="AO11:AO16" si="5">S11-AN11</f>
        <v>8.8527333085571036E-2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442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1.9199999999999998E-2</v>
      </c>
      <c r="Q12" s="73">
        <v>1.1000000000000001</v>
      </c>
      <c r="R12" s="74">
        <f>P12*Q12</f>
        <v>2.112E-2</v>
      </c>
      <c r="S12" s="97">
        <f>K12*R12</f>
        <v>5.5967999999999997E-2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si="4"/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1.6E-2</v>
      </c>
      <c r="AL12" s="106">
        <v>1.2</v>
      </c>
      <c r="AM12" s="83">
        <f>AK12*AL12</f>
        <v>1.9199999999999998E-2</v>
      </c>
      <c r="AN12" s="108">
        <f>AF12*AM12</f>
        <v>5.1356075443649528E-2</v>
      </c>
      <c r="AO12" s="85">
        <f t="shared" si="5"/>
        <v>4.6119245563504691E-3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0.27248</v>
      </c>
      <c r="Q13" s="121">
        <v>1.1000000000000001</v>
      </c>
      <c r="R13" s="74">
        <f>P13*Q13</f>
        <v>0.29972800000000005</v>
      </c>
      <c r="S13" s="97">
        <f>K13*R13</f>
        <v>0.22479600000000005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0.26200000000000001</v>
      </c>
      <c r="AL13" s="106">
        <v>1.04</v>
      </c>
      <c r="AM13" s="107">
        <f>AK13*AL13</f>
        <v>0.27248</v>
      </c>
      <c r="AN13" s="108">
        <f>AF13*AM13</f>
        <v>0.20868909783517609</v>
      </c>
      <c r="AO13" s="85">
        <f t="shared" si="5"/>
        <v>1.6106902164823966E-2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1.35508725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1.2458410901932546</v>
      </c>
      <c r="AO16" s="154">
        <f t="shared" si="5"/>
        <v>0.10924615980674535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0.26715432097247754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0.09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9.9000000000000005E-2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0.09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0.09</v>
      </c>
      <c r="AO19" s="85">
        <f t="shared" ref="AO19:AO40" si="12">S19-AN19</f>
        <v>9.000000000000008E-3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0.10497312000000002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0.11547043200000003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3.81</v>
      </c>
      <c r="AM21" s="180">
        <v>0</v>
      </c>
      <c r="AN21" s="181">
        <f>AD21*AL21*(1+AM21)</f>
        <v>0.10497312000000002</v>
      </c>
      <c r="AO21" s="85">
        <f t="shared" si="12"/>
        <v>1.0497312000000009E-2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2.5771200000000001E-2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2.8348320000000003E-2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0.78</v>
      </c>
      <c r="AM23" s="180">
        <v>0</v>
      </c>
      <c r="AN23" s="181">
        <f t="shared" si="11"/>
        <v>2.5771200000000001E-2</v>
      </c>
      <c r="AO23" s="85">
        <f t="shared" si="12"/>
        <v>2.5771200000000022E-3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0.16674999999999998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0.183425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>
        <v>0.55000000000000004</v>
      </c>
      <c r="AM33" s="180">
        <v>0.15</v>
      </c>
      <c r="AN33" s="181">
        <f t="shared" si="11"/>
        <v>0.16674999999999998</v>
      </c>
      <c r="AO33" s="85">
        <f t="shared" si="12"/>
        <v>1.6675000000000023E-2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6.4000000000000003E-3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7.0400000000000011E-3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0.4</v>
      </c>
      <c r="AM35" s="180">
        <v>0</v>
      </c>
      <c r="AN35" s="181">
        <f t="shared" si="11"/>
        <v>6.4000000000000003E-3</v>
      </c>
      <c r="AO35" s="85">
        <f t="shared" si="12"/>
        <v>6.4000000000000081E-4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6.5545454545454546E-2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7.2100000000000011E-2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>
        <v>0.02</v>
      </c>
      <c r="AM38" s="180">
        <v>0.03</v>
      </c>
      <c r="AN38" s="181">
        <f t="shared" si="11"/>
        <v>6.5545454545454546E-2</v>
      </c>
      <c r="AO38" s="85">
        <f t="shared" si="12"/>
        <v>6.5545454545454657E-3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1.1470737520000001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1.0427943199999998</v>
      </c>
      <c r="AO40" s="154">
        <f t="shared" si="12"/>
        <v>0.10427943200000023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0.22361359780671711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3.2617570390279967E-2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3.2808848119183971E-3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2.0699999999999998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2.2770000000000001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2.0699999999999998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2.0699999999999998</v>
      </c>
      <c r="AO65" s="85">
        <f>S65-AN65</f>
        <v>0.20700000000000029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0.43</v>
      </c>
      <c r="K66" s="199" t="s">
        <v>108</v>
      </c>
      <c r="L66" s="311"/>
      <c r="M66" s="312">
        <f>J66/S72</f>
        <v>7.8277034337922449E-2</v>
      </c>
      <c r="N66" s="199"/>
      <c r="O66" s="199"/>
      <c r="P66" s="199"/>
      <c r="Q66" s="199"/>
      <c r="R66" s="313">
        <v>1</v>
      </c>
      <c r="S66" s="128">
        <f>J66*R66</f>
        <v>0.43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0.13733274505000001</v>
      </c>
      <c r="AO67" s="85">
        <f>S66-AN67-AN66</f>
        <v>0.29266725495000001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2.8069999999999999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2.20733274505</v>
      </c>
      <c r="AO70" s="154">
        <f>S70-AN70</f>
        <v>0.59966725494999995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0.47333362601860701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5.4933098020000006</v>
      </c>
      <c r="AE72" s="13"/>
      <c r="AF72" s="13"/>
      <c r="AG72" s="13"/>
      <c r="AH72" s="13"/>
      <c r="AI72" s="333" t="s">
        <v>117</v>
      </c>
      <c r="AJ72" s="334">
        <f>AN73-AN72</f>
        <v>0.82993364675674641</v>
      </c>
      <c r="AK72" s="335">
        <f>AJ72/AN73</f>
        <v>0.15108080131482565</v>
      </c>
      <c r="AL72" s="13"/>
      <c r="AM72" s="331" t="s">
        <v>118</v>
      </c>
      <c r="AN72" s="332">
        <f>SUM(AN16,AN40,AN51,AN62,AN70)</f>
        <v>4.6633761552432542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5.4933098020000006</v>
      </c>
      <c r="AO73" s="18">
        <v>4.55</v>
      </c>
      <c r="AQ73" s="332">
        <f>AN73-AO73</f>
        <v>0.94330980200000081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3BD7948E-23C9-460A-8D20-7585D6C6BE24}">
      <formula1>$AQ$3:$AQ$8</formula1>
    </dataValidation>
    <dataValidation type="list" allowBlank="1" showInputMessage="1" showErrorMessage="1" sqref="J11:J15 AD11:AD15" xr:uid="{4BA272BD-0CE8-4055-BAE1-5BD0D684F019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9A83-0925-402E-957D-9022C62552EA}">
  <sheetPr codeName="Sheet12">
    <tabColor theme="9" tint="0.59999389629810485"/>
  </sheetPr>
  <dimension ref="A1:BC116"/>
  <sheetViews>
    <sheetView topLeftCell="G1" zoomScale="85" zoomScaleNormal="85" zoomScaleSheetLayoutView="80" workbookViewId="0">
      <selection activeCell="U8" sqref="U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ESGM22714KW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405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TIE FRONT BRALETTE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656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0.36854999999999999</v>
      </c>
      <c r="Q11" s="73">
        <v>1.1000000000000001</v>
      </c>
      <c r="R11" s="74">
        <f>P11*Q11</f>
        <v>0.40540500000000002</v>
      </c>
      <c r="S11" s="75">
        <f>K11*R11</f>
        <v>1.0135125</v>
      </c>
      <c r="U11" s="659"/>
      <c r="V11" s="90" t="s">
        <v>365</v>
      </c>
      <c r="W11" s="442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:AF16" si="4">AE11+AJ11</f>
        <v>2.5264796060577908</v>
      </c>
      <c r="AG11" s="538">
        <v>60</v>
      </c>
      <c r="AH11" s="539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0.35099999999999998</v>
      </c>
      <c r="AL11" s="514">
        <v>1.05</v>
      </c>
      <c r="AM11" s="540">
        <f>AK11*AL11</f>
        <v>0.36854999999999999</v>
      </c>
      <c r="AN11" s="541">
        <f>AF11*AM11</f>
        <v>0.93113405881259881</v>
      </c>
      <c r="AO11" s="85">
        <f t="shared" ref="AO11:AO16" si="5">S11-AN11</f>
        <v>8.237844118740123E-2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442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1.9199999999999998E-2</v>
      </c>
      <c r="Q12" s="73">
        <v>1.1000000000000001</v>
      </c>
      <c r="R12" s="74">
        <f>P12*Q12</f>
        <v>2.112E-2</v>
      </c>
      <c r="S12" s="97">
        <f>K12*R12</f>
        <v>5.28E-2</v>
      </c>
      <c r="U12" s="659"/>
      <c r="V12" s="517" t="s">
        <v>365</v>
      </c>
      <c r="W12" s="518" t="s">
        <v>367</v>
      </c>
      <c r="X12" s="528" t="s">
        <v>43</v>
      </c>
      <c r="Y12" s="529" t="s">
        <v>138</v>
      </c>
      <c r="Z12" s="756" t="s">
        <v>366</v>
      </c>
      <c r="AA12" s="757"/>
      <c r="AB12" s="757"/>
      <c r="AC12" s="758"/>
      <c r="AD12" s="530" t="s">
        <v>167</v>
      </c>
      <c r="AE12" s="531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1.6E-2</v>
      </c>
      <c r="AL12" s="106">
        <v>1.2</v>
      </c>
      <c r="AM12" s="83">
        <f>AK12*AL12</f>
        <v>1.9199999999999998E-2</v>
      </c>
      <c r="AN12" s="108">
        <f>AF12*AM12</f>
        <v>4.8508408436309582E-2</v>
      </c>
      <c r="AO12" s="85">
        <f t="shared" si="5"/>
        <v>4.2915915636904181E-3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0.27248</v>
      </c>
      <c r="Q13" s="121">
        <v>1.1000000000000001</v>
      </c>
      <c r="R13" s="74">
        <f>P13*Q13</f>
        <v>0.29972800000000005</v>
      </c>
      <c r="S13" s="97">
        <f>K13*R13</f>
        <v>0.22479600000000005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0.26200000000000001</v>
      </c>
      <c r="AL13" s="106">
        <v>1.04</v>
      </c>
      <c r="AM13" s="107">
        <f>AK13*AL13</f>
        <v>0.27248</v>
      </c>
      <c r="AN13" s="108">
        <f>AF13*AM13</f>
        <v>0.20868909783517609</v>
      </c>
      <c r="AO13" s="85">
        <f t="shared" si="5"/>
        <v>1.6106902164823966E-2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1.2911085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1.1883315650840844</v>
      </c>
      <c r="AO16" s="154">
        <f t="shared" si="5"/>
        <v>0.10277693491591555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0.25809353007371127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0.09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9.9000000000000005E-2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0.09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0.09</v>
      </c>
      <c r="AO19" s="85">
        <f t="shared" ref="AO19:AO40" si="12">S19-AN19</f>
        <v>9.000000000000008E-3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0.10497312000000002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0.11547043200000003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3.81</v>
      </c>
      <c r="AM21" s="180">
        <v>0</v>
      </c>
      <c r="AN21" s="181">
        <f>AD21*AL21*(1+AM21)</f>
        <v>0.10497312000000002</v>
      </c>
      <c r="AO21" s="85">
        <f t="shared" si="12"/>
        <v>1.0497312000000009E-2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2.5771200000000001E-2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2.8348320000000003E-2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0.78</v>
      </c>
      <c r="AM23" s="180">
        <v>0</v>
      </c>
      <c r="AN23" s="181">
        <f t="shared" si="11"/>
        <v>2.5771200000000001E-2</v>
      </c>
      <c r="AO23" s="85">
        <f t="shared" si="12"/>
        <v>2.5771200000000022E-3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0.16674999999999998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0.183425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>
        <v>0.55000000000000004</v>
      </c>
      <c r="AM33" s="180">
        <v>0.15</v>
      </c>
      <c r="AN33" s="181">
        <f t="shared" si="11"/>
        <v>0.16674999999999998</v>
      </c>
      <c r="AO33" s="85">
        <f t="shared" si="12"/>
        <v>1.6675000000000023E-2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6.4000000000000003E-3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7.0400000000000011E-3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0.4</v>
      </c>
      <c r="AM35" s="180">
        <v>0</v>
      </c>
      <c r="AN35" s="181">
        <f t="shared" si="11"/>
        <v>6.4000000000000003E-3</v>
      </c>
      <c r="AO35" s="85">
        <f t="shared" si="12"/>
        <v>6.4000000000000081E-4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6.5545454545454546E-2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7.2100000000000011E-2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>
        <v>0.02</v>
      </c>
      <c r="AM38" s="180">
        <v>0.03</v>
      </c>
      <c r="AN38" s="181">
        <f t="shared" si="11"/>
        <v>6.5545454545454546E-2</v>
      </c>
      <c r="AO38" s="85">
        <f t="shared" si="12"/>
        <v>6.5545454545454657E-3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1.1470737520000001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1.0427943199999998</v>
      </c>
      <c r="AO40" s="154">
        <f t="shared" si="12"/>
        <v>0.10427943200000023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0.22648432062020626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3.3036310593730828E-2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3.3230043921692598E-3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2.0699999999999998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2.2770000000000001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2.0699999999999998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2.0699999999999998</v>
      </c>
      <c r="AO65" s="85">
        <f>S65-AN65</f>
        <v>0.20700000000000029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0.43</v>
      </c>
      <c r="K66" s="199" t="s">
        <v>108</v>
      </c>
      <c r="L66" s="311"/>
      <c r="M66" s="312">
        <f>J66/S72</f>
        <v>7.9199443887585583E-2</v>
      </c>
      <c r="N66" s="199"/>
      <c r="O66" s="199"/>
      <c r="P66" s="199"/>
      <c r="Q66" s="199"/>
      <c r="R66" s="313">
        <v>1</v>
      </c>
      <c r="S66" s="128">
        <f>J66*R66</f>
        <v>0.43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0.13573327630000001</v>
      </c>
      <c r="AO67" s="85">
        <f>S66-AN67-AN66</f>
        <v>0.29426672369999995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2.8069999999999999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2.2057332762999997</v>
      </c>
      <c r="AO70" s="154">
        <f>S70-AN70</f>
        <v>0.60126672370000023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0.47906283432018237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5.4293310520000002</v>
      </c>
      <c r="AE72" s="13"/>
      <c r="AF72" s="13"/>
      <c r="AG72" s="13"/>
      <c r="AH72" s="13"/>
      <c r="AI72" s="333" t="s">
        <v>117</v>
      </c>
      <c r="AJ72" s="334">
        <f>AN73-AN72</f>
        <v>0.82506389061591623</v>
      </c>
      <c r="AK72" s="335">
        <f>AJ72/AN73</f>
        <v>0.1519641890895542</v>
      </c>
      <c r="AL72" s="13"/>
      <c r="AM72" s="331" t="s">
        <v>118</v>
      </c>
      <c r="AN72" s="332">
        <f>SUM(AN16,AN40,AN51,AN62,AN70)</f>
        <v>4.604267161384084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5.4293310520000002</v>
      </c>
      <c r="AO73" s="18">
        <v>4.55</v>
      </c>
      <c r="AQ73" s="332">
        <f>AN73-AO73</f>
        <v>0.87933105200000039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755FCF8C-E910-4F0F-B85B-D32AB3CB423E}">
      <formula1>$AQ$11:$AQ$21</formula1>
    </dataValidation>
    <dataValidation type="list" allowBlank="1" showInputMessage="1" showErrorMessage="1" sqref="AB4:AD4 H4:J4" xr:uid="{FA091D5D-6C85-4ACF-AF01-092730B66B8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035C1-D554-43FA-B234-CC9B70E8CB7C}">
  <sheetPr codeName="Sheet13">
    <tabColor theme="9" tint="0.59999389629810485"/>
  </sheetPr>
  <dimension ref="A1:BC116"/>
  <sheetViews>
    <sheetView topLeftCell="K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ESGM21731KM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BOW FRONT HALTER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0.27090000000000003</v>
      </c>
      <c r="Q11" s="73">
        <v>1.1000000000000001</v>
      </c>
      <c r="R11" s="74">
        <f>P11*Q11</f>
        <v>0.29799000000000003</v>
      </c>
      <c r="S11" s="75">
        <f>K11*R11</f>
        <v>0.78967350000000003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0.25800000000000001</v>
      </c>
      <c r="AL11" s="514">
        <v>1.05</v>
      </c>
      <c r="AM11" s="515">
        <f>AK11*AL11</f>
        <v>0.27090000000000003</v>
      </c>
      <c r="AN11" s="516">
        <f>AF11*AM11</f>
        <v>0.72460212696274273</v>
      </c>
      <c r="AO11" s="85">
        <f t="shared" ref="AO11:AO16" si="5">S11-AN11</f>
        <v>6.5071373037257296E-2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F37D3</v>
      </c>
      <c r="C12" s="442" t="str">
        <f t="shared" si="2"/>
        <v>MAJUEL</v>
      </c>
      <c r="D12" s="92" t="str">
        <f t="shared" si="2"/>
        <v>SOLID</v>
      </c>
      <c r="E12" s="93" t="str">
        <f t="shared" si="2"/>
        <v>BRA FRAME</v>
      </c>
      <c r="F12" s="665" t="str">
        <f t="shared" si="2"/>
        <v>FOAM PAD, 3mm, 58/60"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5.35</v>
      </c>
      <c r="L12" s="96">
        <f t="shared" si="3"/>
        <v>60</v>
      </c>
      <c r="M12" s="96">
        <f t="shared" si="3"/>
        <v>175</v>
      </c>
      <c r="N12" s="71">
        <f>L12*M12*2.54*91.44/10000000</f>
        <v>0.24387047999999997</v>
      </c>
      <c r="O12" s="72">
        <f>VLOOKUP($J$12,$AQ$11:$AR$21,2,FALSE)*N12*R12</f>
        <v>0</v>
      </c>
      <c r="P12" s="71">
        <f>AM12</f>
        <v>1.6500000000000001E-2</v>
      </c>
      <c r="Q12" s="73">
        <v>1.1000000000000001</v>
      </c>
      <c r="R12" s="74">
        <f>P12*Q12</f>
        <v>1.8150000000000003E-2</v>
      </c>
      <c r="S12" s="97">
        <f>K12*R12</f>
        <v>9.7102500000000008E-2</v>
      </c>
      <c r="U12" s="659"/>
      <c r="V12" s="517" t="s">
        <v>408</v>
      </c>
      <c r="W12" s="518" t="s">
        <v>411</v>
      </c>
      <c r="X12" s="92" t="s">
        <v>43</v>
      </c>
      <c r="Y12" s="93" t="s">
        <v>410</v>
      </c>
      <c r="Z12" s="666" t="s">
        <v>409</v>
      </c>
      <c r="AA12" s="748"/>
      <c r="AB12" s="748"/>
      <c r="AC12" s="749"/>
      <c r="AD12" s="101" t="s">
        <v>167</v>
      </c>
      <c r="AE12" s="102">
        <v>5.35</v>
      </c>
      <c r="AF12" s="102">
        <f t="shared" si="4"/>
        <v>5.3743891108427011</v>
      </c>
      <c r="AG12" s="519">
        <v>60</v>
      </c>
      <c r="AH12" s="520">
        <v>175</v>
      </c>
      <c r="AI12" s="129">
        <f>((AG12*AH12)/43.052)/1000</f>
        <v>0.24389110842701847</v>
      </c>
      <c r="AJ12" s="521">
        <f>VLOOKUP(AD12,$AS$11:$AT$21,2,FALSE)*AI12</f>
        <v>2.4389110842701848E-2</v>
      </c>
      <c r="AK12" s="129">
        <v>1.4999999999999999E-2</v>
      </c>
      <c r="AL12" s="106">
        <v>1.1000000000000001</v>
      </c>
      <c r="AM12" s="83">
        <f>AK12*AL12</f>
        <v>1.6500000000000001E-2</v>
      </c>
      <c r="AN12" s="108">
        <f>AF12*AM12</f>
        <v>8.8677420328904577E-2</v>
      </c>
      <c r="AO12" s="85">
        <f t="shared" si="5"/>
        <v>8.4250796710954312E-3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7.2800000000000004E-2</v>
      </c>
      <c r="Q13" s="121">
        <v>1.1000000000000001</v>
      </c>
      <c r="R13" s="74">
        <f>P13*Q13</f>
        <v>8.0080000000000012E-2</v>
      </c>
      <c r="S13" s="97">
        <f>K13*R13</f>
        <v>6.0060000000000009E-2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7.0000000000000007E-2</v>
      </c>
      <c r="AL13" s="106">
        <v>1.04</v>
      </c>
      <c r="AM13" s="107">
        <f>AK13*AL13</f>
        <v>7.2800000000000004E-2</v>
      </c>
      <c r="AN13" s="108">
        <f>AF13*AM13</f>
        <v>5.5756629192604296E-2</v>
      </c>
      <c r="AO13" s="85">
        <f t="shared" si="5"/>
        <v>4.3033708073957136E-3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1.05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0.94683600000000001</v>
      </c>
      <c r="AA16" s="149"/>
      <c r="AB16" s="149"/>
      <c r="AC16" s="149"/>
      <c r="AD16" s="149"/>
      <c r="AE16" s="149"/>
      <c r="AF16" s="149">
        <f t="shared" si="4"/>
        <v>6.5072470500789736E-2</v>
      </c>
      <c r="AG16" s="149"/>
      <c r="AH16" s="149"/>
      <c r="AI16" s="149"/>
      <c r="AJ16" s="152">
        <f>AJ11+AJ12+AJ13+AJ14+AJ15</f>
        <v>6.5072470500789736E-2</v>
      </c>
      <c r="AK16" s="149"/>
      <c r="AL16" s="149"/>
      <c r="AM16" s="149" t="s">
        <v>57</v>
      </c>
      <c r="AN16" s="153">
        <f>SUM(AN11:AN15)</f>
        <v>0.86903617648425158</v>
      </c>
      <c r="AO16" s="154">
        <f t="shared" si="5"/>
        <v>7.7799823515748434E-2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0.22662995895667987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7.8E-2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8.5800000000000001E-2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7.8E-2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7.8E-2</v>
      </c>
      <c r="AO19" s="85">
        <f t="shared" ref="AO19:AO40" si="12">S19-AN19</f>
        <v>7.8000000000000014E-3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MC-01PO2</v>
      </c>
      <c r="C20" s="624"/>
      <c r="D20" s="625" t="str">
        <f t="shared" si="8"/>
        <v>MAJUEL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0.6695000000000001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0.73645000000000016</v>
      </c>
      <c r="U20" s="659"/>
      <c r="V20" s="623" t="s">
        <v>412</v>
      </c>
      <c r="W20" s="624"/>
      <c r="X20" s="625" t="s">
        <v>411</v>
      </c>
      <c r="Y20" s="624"/>
      <c r="Z20" s="626" t="s">
        <v>72</v>
      </c>
      <c r="AA20" s="627"/>
      <c r="AB20" s="627"/>
      <c r="AC20" s="628"/>
      <c r="AD20" s="170">
        <v>0.65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0.6695000000000001</v>
      </c>
      <c r="AO20" s="85">
        <f t="shared" si="12"/>
        <v>6.6950000000000065E-2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6.4471680000000003E-2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7.0918848000000007E-2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2.34</v>
      </c>
      <c r="AM21" s="180">
        <v>0</v>
      </c>
      <c r="AN21" s="181">
        <f>AD21*AL21*(1+AM21)</f>
        <v>6.4471680000000003E-2</v>
      </c>
      <c r="AO21" s="85">
        <f t="shared" si="12"/>
        <v>6.4471680000000031E-3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0.14981818181818182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0.16480000000000003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0.14981818181818182</v>
      </c>
      <c r="AO31" s="85">
        <f t="shared" si="12"/>
        <v>1.4981818181818207E-2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1.03E-2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1.1330000000000002E-2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0.5</v>
      </c>
      <c r="AM37" s="180">
        <v>0.03</v>
      </c>
      <c r="AN37" s="181">
        <f t="shared" si="11"/>
        <v>1.03E-2</v>
      </c>
      <c r="AO37" s="85">
        <f t="shared" si="12"/>
        <v>1.0300000000000014E-3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1.0728188480000003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0.97528986181818189</v>
      </c>
      <c r="AO40" s="154">
        <f t="shared" si="12"/>
        <v>9.7528986181818378E-2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0.25433912572997008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3.9667197672302375E-2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3.9899816208629818E-3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1.71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1.881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1.71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1.71</v>
      </c>
      <c r="AO65" s="85">
        <f>S65-AN65</f>
        <v>0.17100000000000004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0.33</v>
      </c>
      <c r="K66" s="199" t="s">
        <v>108</v>
      </c>
      <c r="L66" s="311"/>
      <c r="M66" s="312">
        <f>J66/S72</f>
        <v>7.3092879719406145E-2</v>
      </c>
      <c r="N66" s="199"/>
      <c r="O66" s="199"/>
      <c r="P66" s="199"/>
      <c r="Q66" s="199"/>
      <c r="R66" s="313">
        <v>1</v>
      </c>
      <c r="S66" s="128">
        <f>J66*R66</f>
        <v>0.33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0.11287009119999998</v>
      </c>
      <c r="AO67" s="85">
        <f>S66-AN67-AN66</f>
        <v>0.21712990880000005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9.5072470500789735E-2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2.3109999999999995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1.8228700912</v>
      </c>
      <c r="AO70" s="154">
        <f>S70-AN70</f>
        <v>0.48812990879999951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0.47537373602018473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4.5148036479999991</v>
      </c>
      <c r="AE72" s="13"/>
      <c r="AF72" s="13"/>
      <c r="AG72" s="13"/>
      <c r="AH72" s="13"/>
      <c r="AI72" s="333" t="s">
        <v>117</v>
      </c>
      <c r="AJ72" s="334">
        <f>AN73-AN72</f>
        <v>0.68019951849756577</v>
      </c>
      <c r="AK72" s="335">
        <f>AJ72/AN73</f>
        <v>0.15065982300224409</v>
      </c>
      <c r="AL72" s="13"/>
      <c r="AM72" s="331" t="s">
        <v>118</v>
      </c>
      <c r="AN72" s="332">
        <f>SUM(AN16,AN40,AN51,AN62,AN70)</f>
        <v>3.8346041295024333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4.5148036479999991</v>
      </c>
      <c r="AO73" s="18">
        <v>4.3600000000000003</v>
      </c>
      <c r="AQ73" s="332">
        <f>AN73-AO73</f>
        <v>0.15480364799999879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1550474C-C954-4CCC-907F-3AEFDDD65084}">
      <formula1>$AQ$11:$AQ$21</formula1>
    </dataValidation>
    <dataValidation type="list" allowBlank="1" showInputMessage="1" showErrorMessage="1" sqref="AB4:AD4 H4:J4" xr:uid="{DCEFCBCD-DA53-4507-8C37-093016C335C8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41A6-4FD4-4C1B-8B1A-E8489CB076BB}">
  <sheetPr codeName="Sheet14">
    <tabColor theme="9" tint="0.59999389629810485"/>
  </sheetPr>
  <dimension ref="A1:BC116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ESGM21731KM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BOW FRONT HALTER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3015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3015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656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0.27090000000000003</v>
      </c>
      <c r="Q11" s="73">
        <v>1.1000000000000001</v>
      </c>
      <c r="R11" s="74">
        <f>P11*Q11</f>
        <v>0.29799000000000003</v>
      </c>
      <c r="S11" s="75">
        <f>K11*R11</f>
        <v>0.74497500000000005</v>
      </c>
      <c r="U11" s="659"/>
      <c r="V11" s="517" t="s">
        <v>365</v>
      </c>
      <c r="W11" s="442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09">
        <f t="shared" ref="AF11:AF16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0.25800000000000001</v>
      </c>
      <c r="AL11" s="514">
        <v>1.05</v>
      </c>
      <c r="AM11" s="515">
        <f>AK11*AL11</f>
        <v>0.27090000000000003</v>
      </c>
      <c r="AN11" s="516">
        <f>AF11*AM11</f>
        <v>0.68442332528105554</v>
      </c>
      <c r="AO11" s="85">
        <f t="shared" ref="AO11:AO16" si="5">S11-AN11</f>
        <v>6.0551674718944515E-2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F37D3</v>
      </c>
      <c r="C12" s="442" t="str">
        <f t="shared" si="2"/>
        <v>MAJUEL</v>
      </c>
      <c r="D12" s="92" t="str">
        <f t="shared" si="2"/>
        <v>SOLID</v>
      </c>
      <c r="E12" s="93" t="str">
        <f t="shared" si="2"/>
        <v>BRA FRAME</v>
      </c>
      <c r="F12" s="665" t="str">
        <f t="shared" si="2"/>
        <v>FOAM PAD, 3mm, 58/60"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5.35</v>
      </c>
      <c r="L12" s="96">
        <f t="shared" si="3"/>
        <v>60</v>
      </c>
      <c r="M12" s="96">
        <f t="shared" si="3"/>
        <v>175</v>
      </c>
      <c r="N12" s="71">
        <f>L12*M12*2.54*91.44/10000000</f>
        <v>0.24387047999999997</v>
      </c>
      <c r="O12" s="72">
        <f>VLOOKUP($J$12,$AQ$11:$AR$21,2,FALSE)*N12*R12</f>
        <v>0</v>
      </c>
      <c r="P12" s="71">
        <f>AM12</f>
        <v>1.6500000000000001E-2</v>
      </c>
      <c r="Q12" s="73">
        <v>1.1000000000000001</v>
      </c>
      <c r="R12" s="74">
        <f>P12*Q12</f>
        <v>1.8150000000000003E-2</v>
      </c>
      <c r="S12" s="97">
        <f>K12*R12</f>
        <v>9.7102500000000008E-2</v>
      </c>
      <c r="U12" s="659"/>
      <c r="V12" s="517" t="s">
        <v>408</v>
      </c>
      <c r="W12" s="518" t="s">
        <v>411</v>
      </c>
      <c r="X12" s="92" t="s">
        <v>43</v>
      </c>
      <c r="Y12" s="93" t="s">
        <v>410</v>
      </c>
      <c r="Z12" s="666" t="s">
        <v>409</v>
      </c>
      <c r="AA12" s="748"/>
      <c r="AB12" s="748"/>
      <c r="AC12" s="749"/>
      <c r="AD12" s="101" t="s">
        <v>167</v>
      </c>
      <c r="AE12" s="102">
        <v>5.35</v>
      </c>
      <c r="AF12" s="102">
        <f t="shared" si="4"/>
        <v>5.3743891108427011</v>
      </c>
      <c r="AG12" s="519">
        <v>60</v>
      </c>
      <c r="AH12" s="520">
        <v>175</v>
      </c>
      <c r="AI12" s="129">
        <f>((AG12*AH12)/43.052)/1000</f>
        <v>0.24389110842701847</v>
      </c>
      <c r="AJ12" s="521">
        <f>VLOOKUP(AD12,$AS$11:$AT$21,2,FALSE)*AI12</f>
        <v>2.4389110842701848E-2</v>
      </c>
      <c r="AK12" s="129">
        <v>1.4999999999999999E-2</v>
      </c>
      <c r="AL12" s="106">
        <v>1.1000000000000001</v>
      </c>
      <c r="AM12" s="83">
        <f>AK12*AL12</f>
        <v>1.6500000000000001E-2</v>
      </c>
      <c r="AN12" s="108">
        <f>AF12*AM12</f>
        <v>8.8677420328904577E-2</v>
      </c>
      <c r="AO12" s="85">
        <f t="shared" si="5"/>
        <v>8.4250796710954312E-3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7.2800000000000004E-2</v>
      </c>
      <c r="Q13" s="121">
        <v>1.1000000000000001</v>
      </c>
      <c r="R13" s="74">
        <f>P13*Q13</f>
        <v>8.0080000000000012E-2</v>
      </c>
      <c r="S13" s="97">
        <f>K13*R13</f>
        <v>6.0060000000000009E-2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7.0000000000000007E-2</v>
      </c>
      <c r="AL13" s="106">
        <v>1.04</v>
      </c>
      <c r="AM13" s="107">
        <f>AK13*AL13</f>
        <v>7.2800000000000004E-2</v>
      </c>
      <c r="AN13" s="108">
        <f>AF13*AM13</f>
        <v>5.5756629192604296E-2</v>
      </c>
      <c r="AO13" s="85">
        <f t="shared" si="5"/>
        <v>4.3033708073957136E-3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1.05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0.90213750000000004</v>
      </c>
      <c r="AA16" s="149"/>
      <c r="AB16" s="149"/>
      <c r="AC16" s="149"/>
      <c r="AD16" s="149"/>
      <c r="AE16" s="149"/>
      <c r="AF16" s="149">
        <f t="shared" si="4"/>
        <v>6.6756480535166779E-2</v>
      </c>
      <c r="AG16" s="149"/>
      <c r="AH16" s="149"/>
      <c r="AI16" s="149"/>
      <c r="AJ16" s="152">
        <f>AJ11+AJ12+AJ13+AJ14+AJ15</f>
        <v>6.6756480535166779E-2</v>
      </c>
      <c r="AK16" s="149"/>
      <c r="AL16" s="149"/>
      <c r="AM16" s="149" t="s">
        <v>57</v>
      </c>
      <c r="AN16" s="153">
        <f>SUM(AN11:AN15)</f>
        <v>0.82885737480256438</v>
      </c>
      <c r="AO16" s="154">
        <f t="shared" si="5"/>
        <v>7.3280125197435653E-2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0.21850516863662994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7.8E-2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8.5800000000000001E-2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7.8E-2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7.8E-2</v>
      </c>
      <c r="AO19" s="85">
        <f t="shared" ref="AO19:AO40" si="12">S19-AN19</f>
        <v>7.8000000000000014E-3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MC-01PO2</v>
      </c>
      <c r="C20" s="624"/>
      <c r="D20" s="625" t="str">
        <f t="shared" si="8"/>
        <v>MAJUEL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0.6695000000000001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0.73645000000000016</v>
      </c>
      <c r="U20" s="659"/>
      <c r="V20" s="623" t="s">
        <v>412</v>
      </c>
      <c r="W20" s="624"/>
      <c r="X20" s="625" t="s">
        <v>411</v>
      </c>
      <c r="Y20" s="624"/>
      <c r="Z20" s="626" t="s">
        <v>72</v>
      </c>
      <c r="AA20" s="627"/>
      <c r="AB20" s="627"/>
      <c r="AC20" s="628"/>
      <c r="AD20" s="170">
        <v>0.65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0.6695000000000001</v>
      </c>
      <c r="AO20" s="85">
        <f t="shared" si="12"/>
        <v>6.6950000000000065E-2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6.4471680000000003E-2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7.0918848000000007E-2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2.34</v>
      </c>
      <c r="AM21" s="180">
        <v>0</v>
      </c>
      <c r="AN21" s="181">
        <f>AD21*AL21*(1+AM21)</f>
        <v>6.4471680000000003E-2</v>
      </c>
      <c r="AO21" s="85">
        <f t="shared" si="12"/>
        <v>6.4471680000000031E-3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0.14981818181818182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0.16480000000000003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0.14981818181818182</v>
      </c>
      <c r="AO31" s="85">
        <f t="shared" si="12"/>
        <v>1.4981818181818207E-2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1.03E-2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1.1330000000000002E-2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0.5</v>
      </c>
      <c r="AM37" s="180">
        <v>0.03</v>
      </c>
      <c r="AN37" s="181">
        <f t="shared" si="11"/>
        <v>1.03E-2</v>
      </c>
      <c r="AO37" s="85">
        <f t="shared" si="12"/>
        <v>1.0300000000000014E-3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1.0728188480000003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0.97528986181818189</v>
      </c>
      <c r="AO40" s="154">
        <f t="shared" si="12"/>
        <v>9.7528986181818378E-2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0.25710801665598937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4.0099038991958637E-2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4.0334189955621488E-3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1.71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1.881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1.71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1.71</v>
      </c>
      <c r="AO65" s="85">
        <f>S65-AN65</f>
        <v>0.17100000000000004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0.33</v>
      </c>
      <c r="K66" s="199" t="s">
        <v>108</v>
      </c>
      <c r="L66" s="311"/>
      <c r="M66" s="312">
        <f>J66/S72</f>
        <v>7.3823766796100435E-2</v>
      </c>
      <c r="N66" s="199"/>
      <c r="O66" s="199"/>
      <c r="P66" s="199"/>
      <c r="Q66" s="199"/>
      <c r="R66" s="313">
        <v>1</v>
      </c>
      <c r="S66" s="128">
        <f>J66*R66</f>
        <v>0.33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0.11175262870000001</v>
      </c>
      <c r="AO67" s="85">
        <f>S66-AN67-AN66</f>
        <v>0.21824737129999999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9.6756480535166778E-2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2.3109999999999995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1.8217526286999999</v>
      </c>
      <c r="AO70" s="154">
        <f>S70-AN70</f>
        <v>0.48924737129999962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0.48025435671985989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4.470105148</v>
      </c>
      <c r="AE72" s="13"/>
      <c r="AF72" s="13"/>
      <c r="AG72" s="13"/>
      <c r="AH72" s="13"/>
      <c r="AI72" s="333" t="s">
        <v>117</v>
      </c>
      <c r="AJ72" s="334">
        <f>AN73-AN72</f>
        <v>0.67679728267925388</v>
      </c>
      <c r="AK72" s="335">
        <f>AJ72/AN73</f>
        <v>0.15140522655984151</v>
      </c>
      <c r="AL72" s="13"/>
      <c r="AM72" s="331" t="s">
        <v>118</v>
      </c>
      <c r="AN72" s="332">
        <f>SUM(AN16,AN40,AN51,AN62,AN70)</f>
        <v>3.7933078653207462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4.470105148</v>
      </c>
      <c r="AO73" s="18">
        <v>4.3600000000000003</v>
      </c>
      <c r="AQ73" s="332">
        <f>AN73-AO73</f>
        <v>0.11010514799999971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98E87539-B569-43A3-851C-C9B049F45340}">
      <formula1>$AQ$3:$AQ$8</formula1>
    </dataValidation>
    <dataValidation type="list" allowBlank="1" showInputMessage="1" showErrorMessage="1" sqref="J11:J15 AD11:AD15" xr:uid="{CE729103-3A33-4B74-B3E3-B4EA32844FDF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7D87-240E-4AC3-85BE-F4E652BD3202}">
  <sheetPr codeName="Sheet15">
    <tabColor theme="9" tint="0.59999389629810485"/>
  </sheetPr>
  <dimension ref="A1:BC116"/>
  <sheetViews>
    <sheetView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ESGM21731KM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BOW FRONT HALTER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885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885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0.86242000000000008</v>
      </c>
      <c r="Q11" s="73">
        <v>1.1000000000000001</v>
      </c>
      <c r="R11" s="74">
        <f>P11*Q11</f>
        <v>0.94866200000000012</v>
      </c>
      <c r="S11" s="75">
        <f>K11*R11</f>
        <v>4.0413001200000007</v>
      </c>
      <c r="U11" s="659"/>
      <c r="V11" s="504" t="s">
        <v>175</v>
      </c>
      <c r="W11" s="505" t="s">
        <v>182</v>
      </c>
      <c r="X11" s="506" t="s">
        <v>169</v>
      </c>
      <c r="Y11" s="507" t="s">
        <v>138</v>
      </c>
      <c r="Z11" s="753" t="s">
        <v>177</v>
      </c>
      <c r="AA11" s="754"/>
      <c r="AB11" s="754"/>
      <c r="AC11" s="755"/>
      <c r="AD11" s="508" t="s">
        <v>183</v>
      </c>
      <c r="AE11" s="509">
        <v>4.26</v>
      </c>
      <c r="AF11" s="509">
        <f t="shared" ref="AF11:AF16" si="4">AE11+AJ11</f>
        <v>4.2748773576140477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1.4877357614048127E-2</v>
      </c>
      <c r="AK11" s="572">
        <v>0.80600000000000005</v>
      </c>
      <c r="AL11" s="514">
        <v>1.07</v>
      </c>
      <c r="AM11" s="515">
        <f>AK11*AL11</f>
        <v>0.86242000000000008</v>
      </c>
      <c r="AN11" s="516">
        <f>AF11*AM11</f>
        <v>3.6867397307535072</v>
      </c>
      <c r="AO11" s="85">
        <f t="shared" ref="AO11:AO16" si="5">S11-AN11</f>
        <v>0.35456038924649347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F37D3</v>
      </c>
      <c r="C12" s="442" t="str">
        <f t="shared" si="2"/>
        <v>MAJUEL</v>
      </c>
      <c r="D12" s="92" t="str">
        <f t="shared" si="2"/>
        <v>SOLID</v>
      </c>
      <c r="E12" s="93" t="str">
        <f t="shared" si="2"/>
        <v>BRA FRAME</v>
      </c>
      <c r="F12" s="665" t="str">
        <f t="shared" si="2"/>
        <v>FOAM PAD, 3mm, 58/60"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5.35</v>
      </c>
      <c r="L12" s="96">
        <f t="shared" si="3"/>
        <v>60</v>
      </c>
      <c r="M12" s="96">
        <f t="shared" si="3"/>
        <v>175</v>
      </c>
      <c r="N12" s="71">
        <f>L12*M12*2.54*91.44/10000000</f>
        <v>0.24387047999999997</v>
      </c>
      <c r="O12" s="72">
        <f>VLOOKUP($J$12,$AQ$11:$AR$21,2,FALSE)*N12*R12</f>
        <v>0</v>
      </c>
      <c r="P12" s="71">
        <f>AM12</f>
        <v>1.6500000000000001E-2</v>
      </c>
      <c r="Q12" s="73">
        <v>1.1000000000000001</v>
      </c>
      <c r="R12" s="74">
        <f>P12*Q12</f>
        <v>1.8150000000000003E-2</v>
      </c>
      <c r="S12" s="97">
        <f>K12*R12</f>
        <v>9.7102500000000008E-2</v>
      </c>
      <c r="U12" s="659"/>
      <c r="V12" s="517" t="s">
        <v>408</v>
      </c>
      <c r="W12" s="518" t="s">
        <v>411</v>
      </c>
      <c r="X12" s="92" t="s">
        <v>43</v>
      </c>
      <c r="Y12" s="93" t="s">
        <v>410</v>
      </c>
      <c r="Z12" s="666" t="s">
        <v>409</v>
      </c>
      <c r="AA12" s="748"/>
      <c r="AB12" s="748"/>
      <c r="AC12" s="749"/>
      <c r="AD12" s="101" t="s">
        <v>178</v>
      </c>
      <c r="AE12" s="102">
        <v>5.35</v>
      </c>
      <c r="AF12" s="102">
        <f t="shared" si="4"/>
        <v>5.3792669330112419</v>
      </c>
      <c r="AG12" s="519">
        <v>60</v>
      </c>
      <c r="AH12" s="520">
        <v>175</v>
      </c>
      <c r="AI12" s="129">
        <f>((AG12*AH12)/43.052)/1000</f>
        <v>0.24389110842701847</v>
      </c>
      <c r="AJ12" s="521">
        <f>VLOOKUP(AD12,$AS$11:$AT$21,2,FALSE)*AI12</f>
        <v>2.9266933011242214E-2</v>
      </c>
      <c r="AK12" s="129">
        <v>1.4999999999999999E-2</v>
      </c>
      <c r="AL12" s="106">
        <v>1.1000000000000001</v>
      </c>
      <c r="AM12" s="83">
        <f>AK12*AL12</f>
        <v>1.6500000000000001E-2</v>
      </c>
      <c r="AN12" s="108">
        <f>AF12*AM12</f>
        <v>8.8757904394685491E-2</v>
      </c>
      <c r="AO12" s="85">
        <f t="shared" si="5"/>
        <v>8.3445956053145171E-3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7.2800000000000004E-2</v>
      </c>
      <c r="Q13" s="121">
        <v>1.1000000000000001</v>
      </c>
      <c r="R13" s="74">
        <f>P13*Q13</f>
        <v>8.0080000000000012E-2</v>
      </c>
      <c r="S13" s="97">
        <f>K13*R13</f>
        <v>6.0060000000000009E-2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7.0000000000000007E-2</v>
      </c>
      <c r="AL13" s="106">
        <v>1.04</v>
      </c>
      <c r="AM13" s="107">
        <f>AK13*AL13</f>
        <v>7.2800000000000004E-2</v>
      </c>
      <c r="AN13" s="108">
        <f>AF13*AM13</f>
        <v>5.5756629192604296E-2</v>
      </c>
      <c r="AO13" s="85">
        <f t="shared" si="5"/>
        <v>4.3033708073957136E-3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1.05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4.1984626200000008</v>
      </c>
      <c r="AA16" s="149"/>
      <c r="AB16" s="149"/>
      <c r="AC16" s="149"/>
      <c r="AD16" s="149"/>
      <c r="AE16" s="149"/>
      <c r="AF16" s="149">
        <f t="shared" si="4"/>
        <v>6.003205425996469E-2</v>
      </c>
      <c r="AG16" s="149"/>
      <c r="AH16" s="149"/>
      <c r="AI16" s="149"/>
      <c r="AJ16" s="152">
        <f>AJ11+AJ12+AJ13+AJ14+AJ15</f>
        <v>6.003205425996469E-2</v>
      </c>
      <c r="AK16" s="149"/>
      <c r="AL16" s="149"/>
      <c r="AM16" s="149" t="s">
        <v>57</v>
      </c>
      <c r="AN16" s="153">
        <f>SUM(AN11:AN15)</f>
        <v>3.8312542643407972</v>
      </c>
      <c r="AO16" s="154">
        <f t="shared" si="5"/>
        <v>0.36720835565920362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0.54721158835248274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7.8E-2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8.5800000000000001E-2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7.8E-2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7.8E-2</v>
      </c>
      <c r="AO19" s="85">
        <f t="shared" ref="AO19:AO40" si="12">S19-AN19</f>
        <v>7.8000000000000014E-3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MC-01PO2</v>
      </c>
      <c r="C20" s="624"/>
      <c r="D20" s="625" t="str">
        <f t="shared" si="8"/>
        <v>MAJUEL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0.6695000000000001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0.73645000000000016</v>
      </c>
      <c r="U20" s="659"/>
      <c r="V20" s="623" t="s">
        <v>412</v>
      </c>
      <c r="W20" s="624"/>
      <c r="X20" s="625" t="s">
        <v>411</v>
      </c>
      <c r="Y20" s="624"/>
      <c r="Z20" s="626" t="s">
        <v>72</v>
      </c>
      <c r="AA20" s="627"/>
      <c r="AB20" s="627"/>
      <c r="AC20" s="628"/>
      <c r="AD20" s="170">
        <v>0.65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0.6695000000000001</v>
      </c>
      <c r="AO20" s="85">
        <f t="shared" si="12"/>
        <v>6.6950000000000065E-2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6.4471680000000003E-2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7.0918848000000007E-2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2.34</v>
      </c>
      <c r="AM21" s="180">
        <v>0</v>
      </c>
      <c r="AN21" s="181">
        <f>AD21*AL21*(1+AM21)</f>
        <v>6.4471680000000003E-2</v>
      </c>
      <c r="AO21" s="85">
        <f t="shared" si="12"/>
        <v>6.4471680000000031E-3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0.14981818181818182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0.16480000000000003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0.14981818181818182</v>
      </c>
      <c r="AO31" s="85">
        <f t="shared" si="12"/>
        <v>1.4981818181818207E-2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1.03E-2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1.1330000000000002E-2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0.5</v>
      </c>
      <c r="AM37" s="180">
        <v>0.03</v>
      </c>
      <c r="AN37" s="181">
        <f t="shared" si="11"/>
        <v>1.03E-2</v>
      </c>
      <c r="AO37" s="85">
        <f t="shared" si="12"/>
        <v>1.0300000000000014E-3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1.0728188480000003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0.97528986181818189</v>
      </c>
      <c r="AO40" s="154">
        <f t="shared" si="12"/>
        <v>9.7528986181818378E-2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0.13929900694842737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2.1725329236388032E-2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2.1852732092772038E-3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1.83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2.0130000000000003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1.83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1.83</v>
      </c>
      <c r="AO65" s="85">
        <f>S65-AN65</f>
        <v>0.18300000000000027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0.33</v>
      </c>
      <c r="K66" s="199" t="s">
        <v>108</v>
      </c>
      <c r="L66" s="311"/>
      <c r="M66" s="312">
        <f>J66/S72</f>
        <v>4.1780453685458796E-2</v>
      </c>
      <c r="N66" s="199"/>
      <c r="O66" s="199"/>
      <c r="P66" s="199"/>
      <c r="Q66" s="199"/>
      <c r="R66" s="313">
        <v>1</v>
      </c>
      <c r="S66" s="128">
        <f>J66*R66</f>
        <v>0.33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0.19746075670000007</v>
      </c>
      <c r="AO67" s="85">
        <f>S66-AN67-AN66</f>
        <v>0.13253924329999994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9.0032054259964689E-2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2.4430000000000001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2.0274607567</v>
      </c>
      <c r="AO70" s="154">
        <f>S70-AN70</f>
        <v>0.41553924330000003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0.28957880225342464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7.898430268000002</v>
      </c>
      <c r="AE72" s="13"/>
      <c r="AF72" s="13"/>
      <c r="AG72" s="13"/>
      <c r="AH72" s="13"/>
      <c r="AI72" s="333" t="s">
        <v>117</v>
      </c>
      <c r="AJ72" s="334">
        <f>AN73-AN72</f>
        <v>0.89701738514102303</v>
      </c>
      <c r="AK72" s="335">
        <f>AJ72/AN73</f>
        <v>0.11356907065132081</v>
      </c>
      <c r="AL72" s="13"/>
      <c r="AM72" s="331" t="s">
        <v>118</v>
      </c>
      <c r="AN72" s="332">
        <f>SUM(AN16,AN40,AN51,AN62,AN70)</f>
        <v>7.001412882858979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7.898430268000002</v>
      </c>
      <c r="AO73" s="18">
        <v>4.78</v>
      </c>
      <c r="AQ73" s="332">
        <f>AN73-AO73</f>
        <v>3.1184302680000018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312E1AFB-D0E0-4856-BA0F-BF35B8495690}">
      <formula1>$AQ$3:$AQ$8</formula1>
    </dataValidation>
    <dataValidation type="list" allowBlank="1" showInputMessage="1" showErrorMessage="1" sqref="J11:J15 AD11:AD15" xr:uid="{B11B04D5-1012-4DFC-A94F-50BFB64FC2A9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A241-C242-447A-B9A9-3F3379C594AB}">
  <sheetPr codeName="Sheet16">
    <tabColor theme="9" tint="0.59999389629810485"/>
  </sheetPr>
  <dimension ref="A1:BC116"/>
  <sheetViews>
    <sheetView topLeftCell="G1" zoomScale="85" zoomScaleNormal="85" zoomScaleSheetLayoutView="80" workbookViewId="0">
      <selection activeCell="U8" sqref="U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803860-803866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413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ESGM21731KM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406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BOW FRONT HALTER W/MOLDED CUPS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407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1845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1845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0.27090000000000003</v>
      </c>
      <c r="Q11" s="73">
        <v>1.1000000000000001</v>
      </c>
      <c r="R11" s="74">
        <f>P11*Q11</f>
        <v>0.29799000000000003</v>
      </c>
      <c r="S11" s="75">
        <f>K11*R11</f>
        <v>1.2694374000000002</v>
      </c>
      <c r="U11" s="659"/>
      <c r="V11" s="504" t="s">
        <v>175</v>
      </c>
      <c r="W11" s="505" t="s">
        <v>182</v>
      </c>
      <c r="X11" s="506" t="s">
        <v>169</v>
      </c>
      <c r="Y11" s="507" t="s">
        <v>138</v>
      </c>
      <c r="Z11" s="753" t="s">
        <v>177</v>
      </c>
      <c r="AA11" s="754"/>
      <c r="AB11" s="754"/>
      <c r="AC11" s="755"/>
      <c r="AD11" s="508" t="s">
        <v>183</v>
      </c>
      <c r="AE11" s="509">
        <v>4.26</v>
      </c>
      <c r="AF11" s="509">
        <f t="shared" ref="AF11:AF16" si="4">AE11+AJ11</f>
        <v>4.2748773576140477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1.4877357614048127E-2</v>
      </c>
      <c r="AK11" s="512">
        <v>0.25800000000000001</v>
      </c>
      <c r="AL11" s="514">
        <v>1.05</v>
      </c>
      <c r="AM11" s="515">
        <f>AK11*AL11</f>
        <v>0.27090000000000003</v>
      </c>
      <c r="AN11" s="516">
        <f>AF11*AM11</f>
        <v>1.1580642761776456</v>
      </c>
      <c r="AO11" s="85">
        <f t="shared" ref="AO11:AO16" si="5">S11-AN11</f>
        <v>0.11137312382235454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F37D3</v>
      </c>
      <c r="C12" s="442" t="str">
        <f t="shared" si="2"/>
        <v>MAJUEL</v>
      </c>
      <c r="D12" s="92" t="str">
        <f t="shared" si="2"/>
        <v>SOLID</v>
      </c>
      <c r="E12" s="93" t="str">
        <f t="shared" si="2"/>
        <v>BRA FRAME</v>
      </c>
      <c r="F12" s="665" t="str">
        <f t="shared" si="2"/>
        <v>FOAM PAD, 3mm, 58/60"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5.35</v>
      </c>
      <c r="L12" s="96">
        <f t="shared" si="3"/>
        <v>60</v>
      </c>
      <c r="M12" s="96">
        <f t="shared" si="3"/>
        <v>175</v>
      </c>
      <c r="N12" s="71">
        <f>L12*M12*2.54*91.44/10000000</f>
        <v>0.24387047999999997</v>
      </c>
      <c r="O12" s="72">
        <f>VLOOKUP($J$12,$AQ$11:$AR$21,2,FALSE)*N12*R12</f>
        <v>0</v>
      </c>
      <c r="P12" s="71">
        <f>AM12</f>
        <v>1.6500000000000001E-2</v>
      </c>
      <c r="Q12" s="73">
        <v>1.1000000000000001</v>
      </c>
      <c r="R12" s="74">
        <f>P12*Q12</f>
        <v>1.8150000000000003E-2</v>
      </c>
      <c r="S12" s="97">
        <f>K12*R12</f>
        <v>9.7102500000000008E-2</v>
      </c>
      <c r="U12" s="659"/>
      <c r="V12" s="517" t="s">
        <v>408</v>
      </c>
      <c r="W12" s="518" t="s">
        <v>411</v>
      </c>
      <c r="X12" s="92" t="s">
        <v>43</v>
      </c>
      <c r="Y12" s="93" t="s">
        <v>410</v>
      </c>
      <c r="Z12" s="666" t="s">
        <v>409</v>
      </c>
      <c r="AA12" s="748"/>
      <c r="AB12" s="748"/>
      <c r="AC12" s="749"/>
      <c r="AD12" s="101" t="s">
        <v>167</v>
      </c>
      <c r="AE12" s="102">
        <v>5.35</v>
      </c>
      <c r="AF12" s="102">
        <f t="shared" si="4"/>
        <v>5.3743891108427011</v>
      </c>
      <c r="AG12" s="519">
        <v>60</v>
      </c>
      <c r="AH12" s="520">
        <v>175</v>
      </c>
      <c r="AI12" s="129">
        <f>((AG12*AH12)/43.052)/1000</f>
        <v>0.24389110842701847</v>
      </c>
      <c r="AJ12" s="521">
        <f>VLOOKUP(AD12,$AS$11:$AT$21,2,FALSE)*AI12</f>
        <v>2.4389110842701848E-2</v>
      </c>
      <c r="AK12" s="129">
        <v>1.4999999999999999E-2</v>
      </c>
      <c r="AL12" s="106">
        <v>1.1000000000000001</v>
      </c>
      <c r="AM12" s="83">
        <f>AK12*AL12</f>
        <v>1.6500000000000001E-2</v>
      </c>
      <c r="AN12" s="108">
        <f>AF12*AM12</f>
        <v>8.8677420328904577E-2</v>
      </c>
      <c r="AO12" s="85">
        <f t="shared" si="5"/>
        <v>8.4250796710954312E-3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7.2800000000000004E-2</v>
      </c>
      <c r="Q13" s="121">
        <v>1.1000000000000001</v>
      </c>
      <c r="R13" s="74">
        <f>P13*Q13</f>
        <v>8.0080000000000012E-2</v>
      </c>
      <c r="S13" s="97">
        <f>K13*R13</f>
        <v>6.0060000000000009E-2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7.0000000000000007E-2</v>
      </c>
      <c r="AL13" s="106">
        <v>1.04</v>
      </c>
      <c r="AM13" s="107">
        <f>AK13*AL13</f>
        <v>7.2800000000000004E-2</v>
      </c>
      <c r="AN13" s="108">
        <f>AF13*AM13</f>
        <v>5.5756629192604296E-2</v>
      </c>
      <c r="AO13" s="85">
        <f t="shared" si="5"/>
        <v>4.3033708073957136E-3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1.05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1.4265999000000003</v>
      </c>
      <c r="AA16" s="149"/>
      <c r="AB16" s="149"/>
      <c r="AC16" s="149"/>
      <c r="AD16" s="149"/>
      <c r="AE16" s="149"/>
      <c r="AF16" s="149">
        <f t="shared" si="4"/>
        <v>5.5154232091424324E-2</v>
      </c>
      <c r="AG16" s="149"/>
      <c r="AH16" s="149"/>
      <c r="AI16" s="149"/>
      <c r="AJ16" s="152">
        <f>AJ11+AJ12+AJ13+AJ14+AJ15</f>
        <v>5.5154232091424324E-2</v>
      </c>
      <c r="AK16" s="149"/>
      <c r="AL16" s="149"/>
      <c r="AM16" s="149" t="s">
        <v>57</v>
      </c>
      <c r="AN16" s="153">
        <f>SUM(AN11:AN15)</f>
        <v>1.3024983256991547</v>
      </c>
      <c r="AO16" s="154">
        <f t="shared" si="5"/>
        <v>0.12410157430084556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0.30431774582822274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7.8E-2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8.5800000000000001E-2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7.8E-2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7.8E-2</v>
      </c>
      <c r="AO19" s="85">
        <f t="shared" ref="AO19:AO40" si="12">S19-AN19</f>
        <v>7.8000000000000014E-3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MC-01PO2</v>
      </c>
      <c r="C20" s="624"/>
      <c r="D20" s="625" t="str">
        <f t="shared" si="8"/>
        <v>MAJUEL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0.6695000000000001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0.73645000000000016</v>
      </c>
      <c r="U20" s="659"/>
      <c r="V20" s="623" t="s">
        <v>412</v>
      </c>
      <c r="W20" s="624"/>
      <c r="X20" s="625" t="s">
        <v>411</v>
      </c>
      <c r="Y20" s="624"/>
      <c r="Z20" s="626" t="s">
        <v>72</v>
      </c>
      <c r="AA20" s="627"/>
      <c r="AB20" s="627"/>
      <c r="AC20" s="628"/>
      <c r="AD20" s="170">
        <v>0.65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0.6695000000000001</v>
      </c>
      <c r="AO20" s="85">
        <f t="shared" si="12"/>
        <v>6.6950000000000065E-2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6.4471680000000003E-2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7.0918848000000007E-2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2.34</v>
      </c>
      <c r="AM21" s="180">
        <v>0</v>
      </c>
      <c r="AN21" s="181">
        <f>AD21*AL21*(1+AM21)</f>
        <v>6.4471680000000003E-2</v>
      </c>
      <c r="AO21" s="85">
        <f t="shared" si="12"/>
        <v>6.4471680000000031E-3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0.14981818181818182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0.16480000000000003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>
        <v>1</v>
      </c>
      <c r="AM31" s="180">
        <v>0.03</v>
      </c>
      <c r="AN31" s="181">
        <f t="shared" si="11"/>
        <v>0.14981818181818182</v>
      </c>
      <c r="AO31" s="85">
        <f t="shared" si="12"/>
        <v>1.4981818181818207E-2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1.03E-2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1.1330000000000002E-2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0.5</v>
      </c>
      <c r="AM37" s="180">
        <v>0.03</v>
      </c>
      <c r="AN37" s="181">
        <f t="shared" si="11"/>
        <v>1.03E-2</v>
      </c>
      <c r="AO37" s="85">
        <f t="shared" si="12"/>
        <v>1.0300000000000014E-3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1.0728188480000003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0.97528986181818189</v>
      </c>
      <c r="AO40" s="154">
        <f t="shared" si="12"/>
        <v>9.7528986181818378E-2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0.22786824859702817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3.5538751005758276E-2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3.574715928078087E-3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1.71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1.881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1.71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1.71</v>
      </c>
      <c r="AO65" s="85">
        <f>S65-AN65</f>
        <v>0.17100000000000004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0.33</v>
      </c>
      <c r="K66" s="199" t="s">
        <v>108</v>
      </c>
      <c r="L66" s="311"/>
      <c r="M66" s="312">
        <f>J66/S72</f>
        <v>6.6071786361592721E-2</v>
      </c>
      <c r="N66" s="199"/>
      <c r="O66" s="199"/>
      <c r="P66" s="199"/>
      <c r="Q66" s="199"/>
      <c r="R66" s="313">
        <v>1</v>
      </c>
      <c r="S66" s="128">
        <f>J66*R66</f>
        <v>0.33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0.1248641887</v>
      </c>
      <c r="AO67" s="85">
        <f>S66-AN67-AN66</f>
        <v>0.20513581130000003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8.5154232091424323E-2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2.3109999999999995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1.8348641886999999</v>
      </c>
      <c r="AO70" s="154">
        <f>S70-AN70</f>
        <v>0.4761358112999996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0.42870053864091279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4.994567548</v>
      </c>
      <c r="AE72" s="13"/>
      <c r="AF72" s="13"/>
      <c r="AG72" s="13"/>
      <c r="AH72" s="13"/>
      <c r="AI72" s="333" t="s">
        <v>117</v>
      </c>
      <c r="AJ72" s="334">
        <f>AN73-AN72</f>
        <v>0.71450717178266387</v>
      </c>
      <c r="AK72" s="335">
        <f>AJ72/AN73</f>
        <v>0.14305686426621211</v>
      </c>
      <c r="AL72" s="13"/>
      <c r="AM72" s="331" t="s">
        <v>118</v>
      </c>
      <c r="AN72" s="332">
        <f>SUM(AN16,AN40,AN51,AN62,AN70)</f>
        <v>4.2800603762173361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4.994567548</v>
      </c>
      <c r="AO73" s="18">
        <v>4.78</v>
      </c>
      <c r="AQ73" s="332">
        <f>AN73-AO73</f>
        <v>0.21456754799999977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745BED5E-5673-42C1-9E9D-562EEA68FBA1}">
      <formula1>$AQ$11:$AQ$21</formula1>
    </dataValidation>
    <dataValidation type="list" allowBlank="1" showInputMessage="1" showErrorMessage="1" sqref="AB4:AD4 H4:J4" xr:uid="{F9CD4797-C16B-4842-9EDA-39D5CDB2B400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2DB7-5FE6-4EAA-A836-5F1E5BF3CAC7}">
  <sheetPr codeName="Sheet17">
    <tabColor theme="9" tint="0.59999389629810485"/>
  </sheetPr>
  <dimension ref="A1:BC116"/>
  <sheetViews>
    <sheetView topLeftCell="E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414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7380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7380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0.53234999999999999</v>
      </c>
      <c r="Q11" s="73">
        <v>1.1000000000000001</v>
      </c>
      <c r="R11" s="74">
        <f>P11*Q11</f>
        <v>0.58558500000000002</v>
      </c>
      <c r="S11" s="75">
        <f>K11*R11</f>
        <v>1.2238726499999999</v>
      </c>
      <c r="U11" s="659"/>
      <c r="V11" s="504" t="s">
        <v>415</v>
      </c>
      <c r="W11" s="505" t="s">
        <v>182</v>
      </c>
      <c r="X11" s="506" t="s">
        <v>43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2.09</v>
      </c>
      <c r="AF11" s="509">
        <f t="shared" ref="AF11:AF16" si="4">AE11+AJ11</f>
        <v>2.1092325559788163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0.50700000000000001</v>
      </c>
      <c r="AL11" s="514">
        <v>1.05</v>
      </c>
      <c r="AM11" s="515">
        <f>AK11*AL11</f>
        <v>0.53234999999999999</v>
      </c>
      <c r="AN11" s="516">
        <f>AF11*AM11</f>
        <v>1.1228499511753229</v>
      </c>
      <c r="AO11" s="85">
        <f t="shared" ref="AO11:AO16" si="5">S11-AN11</f>
        <v>0.10102269882467696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2.09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2.8799999999999999E-2</v>
      </c>
      <c r="Q12" s="73">
        <v>1.1000000000000001</v>
      </c>
      <c r="R12" s="74">
        <f>P12*Q12</f>
        <v>3.168E-2</v>
      </c>
      <c r="S12" s="97">
        <f>K12*R12</f>
        <v>6.6211199999999998E-2</v>
      </c>
      <c r="U12" s="659"/>
      <c r="V12" s="517" t="s">
        <v>415</v>
      </c>
      <c r="W12" s="518" t="s">
        <v>182</v>
      </c>
      <c r="X12" s="92" t="s">
        <v>43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2.09</v>
      </c>
      <c r="AF12" s="102">
        <f t="shared" si="4"/>
        <v>2.1092325559788163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2.4E-2</v>
      </c>
      <c r="AL12" s="106">
        <v>1.2</v>
      </c>
      <c r="AM12" s="83">
        <f>AK12*AL12</f>
        <v>2.8799999999999999E-2</v>
      </c>
      <c r="AN12" s="108">
        <f>AF12*AM12</f>
        <v>6.074589761218991E-2</v>
      </c>
      <c r="AO12" s="85">
        <f t="shared" si="5"/>
        <v>5.4653023878100879E-3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0.10607999999999999</v>
      </c>
      <c r="Q13" s="121">
        <v>1.1000000000000001</v>
      </c>
      <c r="R13" s="74">
        <f>P13*Q13</f>
        <v>0.116688</v>
      </c>
      <c r="S13" s="97">
        <f>K13*R13</f>
        <v>8.7515999999999997E-2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0.10199999999999999</v>
      </c>
      <c r="AL13" s="106">
        <v>1.04</v>
      </c>
      <c r="AM13" s="107">
        <f>AK13*AL13</f>
        <v>0.10607999999999999</v>
      </c>
      <c r="AN13" s="108">
        <f>AF13*AM13</f>
        <v>8.1245373966366247E-2</v>
      </c>
      <c r="AO13" s="85">
        <f t="shared" si="5"/>
        <v>6.2706260336337499E-3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1.3775998499999997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1.2648412227538792</v>
      </c>
      <c r="AO16" s="154">
        <f t="shared" si="5"/>
        <v>0.11275862724612051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0.33821534423477301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7.8100000000000003E-2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7.0999999999999994E-2</v>
      </c>
      <c r="AO19" s="85">
        <f t="shared" ref="AO19:AO40" si="12">S19-AN19</f>
        <v>7.1000000000000091E-3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5.2026240000000008E-2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5.7228864000000011E-2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2.37</v>
      </c>
      <c r="AM22" s="180">
        <v>0</v>
      </c>
      <c r="AN22" s="181">
        <f t="shared" si="11"/>
        <v>5.2026240000000008E-2</v>
      </c>
      <c r="AO22" s="85">
        <f t="shared" si="12"/>
        <v>5.2026240000000029E-3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4.3072727272727269E-2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4.7379999999999999E-2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>
        <v>2</v>
      </c>
      <c r="AM24" s="180">
        <v>0.03</v>
      </c>
      <c r="AN24" s="181">
        <f t="shared" si="11"/>
        <v>4.3072727272727269E-2</v>
      </c>
      <c r="AO24" s="85">
        <f t="shared" si="12"/>
        <v>4.307272727272729E-3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4.3072727272727269E-2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4.7379999999999999E-2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>
        <v>2</v>
      </c>
      <c r="AM27" s="180">
        <v>0.03</v>
      </c>
      <c r="AN27" s="181">
        <f t="shared" si="11"/>
        <v>4.3072727272727269E-2</v>
      </c>
      <c r="AO27" s="85">
        <f t="shared" si="12"/>
        <v>4.307272727272729E-3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0.18755454545454545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0.20630999999999999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0.92</v>
      </c>
      <c r="AM32" s="180">
        <v>0.15</v>
      </c>
      <c r="AN32" s="181">
        <f t="shared" si="11"/>
        <v>0.18755454545454545</v>
      </c>
      <c r="AO32" s="85">
        <f t="shared" si="12"/>
        <v>1.8755454545454547E-2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0.84427886400000007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0.76752623999999992</v>
      </c>
      <c r="AO40" s="154">
        <f t="shared" si="12"/>
        <v>7.6752624000000158E-2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0.20523457553480881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4.0673294525342484E-2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4.0911813069512458E-3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1.43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1.573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1.43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1.43</v>
      </c>
      <c r="AO65" s="85">
        <f>S65-AN65</f>
        <v>0.14300000000000002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7.2743350429519502E-2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0.10997568785</v>
      </c>
      <c r="AO67" s="85">
        <f>S66-AN67-AN66</f>
        <v>0.21002431215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1.9930000000000001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1.5399756878499999</v>
      </c>
      <c r="AO70" s="154">
        <f>S70-AN70</f>
        <v>0.45302431215000016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0.41178560439812456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4.3990275140000001</v>
      </c>
      <c r="AE72" s="13"/>
      <c r="AF72" s="13"/>
      <c r="AG72" s="13"/>
      <c r="AH72" s="13"/>
      <c r="AI72" s="333" t="s">
        <v>117</v>
      </c>
      <c r="AJ72" s="334">
        <f>AN73-AN72</f>
        <v>0.65927636339612139</v>
      </c>
      <c r="AK72" s="335">
        <f>AJ72/AN73</f>
        <v>0.14986866103882282</v>
      </c>
      <c r="AL72" s="13"/>
      <c r="AM72" s="331" t="s">
        <v>118</v>
      </c>
      <c r="AN72" s="332">
        <f>SUM(AN16,AN40,AN51,AN62,AN70)</f>
        <v>3.7397511506038787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4.3990275140000001</v>
      </c>
      <c r="AO73" s="18">
        <v>4.8099999999999996</v>
      </c>
      <c r="AQ73" s="332">
        <f>AN73-AO73</f>
        <v>-0.41097248599999947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CE459742-761C-4297-A8B6-62EF3C097089}">
      <formula1>$AQ$3:$AQ$8</formula1>
    </dataValidation>
    <dataValidation type="list" allowBlank="1" showInputMessage="1" showErrorMessage="1" sqref="J11:J15 AD11:AD15" xr:uid="{0FE6B71A-70A4-4C94-8B3D-75EC5853BA5F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BA531-D181-4A8E-984F-677E73183009}">
  <sheetPr codeName="Sheet18">
    <tabColor theme="9" tint="0.59999389629810485"/>
  </sheetPr>
  <dimension ref="A1:BC116"/>
  <sheetViews>
    <sheetView topLeftCell="G1" zoomScale="85" zoomScaleNormal="85" zoomScaleSheetLayoutView="80" workbookViewId="0">
      <selection activeCell="V23" sqref="V23:W23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414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1922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1922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0.86242000000000008</v>
      </c>
      <c r="Q11" s="73">
        <v>1.1000000000000001</v>
      </c>
      <c r="R11" s="74">
        <f>P11*Q11</f>
        <v>0.94866200000000012</v>
      </c>
      <c r="S11" s="75">
        <f>K11*R11</f>
        <v>2.2578155600000001</v>
      </c>
      <c r="U11" s="659"/>
      <c r="V11" s="504" t="s">
        <v>415</v>
      </c>
      <c r="W11" s="505" t="s">
        <v>182</v>
      </c>
      <c r="X11" s="506" t="s">
        <v>169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2.38</v>
      </c>
      <c r="AF11" s="509">
        <f t="shared" ref="AF11:AF16" si="4">AE11+AJ11</f>
        <v>2.3992325559788164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72">
        <v>0.80600000000000005</v>
      </c>
      <c r="AL11" s="514">
        <v>1.07</v>
      </c>
      <c r="AM11" s="515">
        <f>AK11*AL11</f>
        <v>0.86242000000000008</v>
      </c>
      <c r="AN11" s="516">
        <f>AF11*AM11</f>
        <v>2.0691461409272511</v>
      </c>
      <c r="AO11" s="85">
        <f t="shared" ref="AO11:AO16" si="5">S11-AN11</f>
        <v>0.18866941907274892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2.09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2.8799999999999999E-2</v>
      </c>
      <c r="Q12" s="73">
        <v>1.1000000000000001</v>
      </c>
      <c r="R12" s="74">
        <f>P12*Q12</f>
        <v>3.168E-2</v>
      </c>
      <c r="S12" s="97">
        <f>K12*R12</f>
        <v>6.6211199999999998E-2</v>
      </c>
      <c r="U12" s="659"/>
      <c r="V12" s="517" t="s">
        <v>415</v>
      </c>
      <c r="W12" s="518" t="s">
        <v>182</v>
      </c>
      <c r="X12" s="92" t="s">
        <v>43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2.09</v>
      </c>
      <c r="AF12" s="102">
        <f t="shared" si="4"/>
        <v>2.1092325559788163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2.4E-2</v>
      </c>
      <c r="AL12" s="106">
        <v>1.2</v>
      </c>
      <c r="AM12" s="83">
        <f>AK12*AL12</f>
        <v>2.8799999999999999E-2</v>
      </c>
      <c r="AN12" s="108">
        <f>AF12*AM12</f>
        <v>6.074589761218991E-2</v>
      </c>
      <c r="AO12" s="85">
        <f t="shared" si="5"/>
        <v>5.4653023878100879E-3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0.10607999999999999</v>
      </c>
      <c r="Q13" s="121">
        <v>1.1000000000000001</v>
      </c>
      <c r="R13" s="74">
        <f>P13*Q13</f>
        <v>0.116688</v>
      </c>
      <c r="S13" s="97">
        <f>K13*R13</f>
        <v>8.7515999999999997E-2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0.10199999999999999</v>
      </c>
      <c r="AL13" s="106">
        <v>1.04</v>
      </c>
      <c r="AM13" s="107">
        <f>AK13*AL13</f>
        <v>0.10607999999999999</v>
      </c>
      <c r="AN13" s="108">
        <f>AF13*AM13</f>
        <v>8.1245373966366247E-2</v>
      </c>
      <c r="AO13" s="85">
        <f t="shared" si="5"/>
        <v>6.2706260336337499E-3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2.4115427600000001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2.2111374125058072</v>
      </c>
      <c r="AO16" s="154">
        <f t="shared" si="5"/>
        <v>0.20040534749419292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0.45730048011343555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7.8100000000000003E-2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7.0999999999999994E-2</v>
      </c>
      <c r="AO19" s="85">
        <f t="shared" ref="AO19:AO40" si="12">S19-AN19</f>
        <v>7.1000000000000091E-3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5.2026240000000008E-2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5.7228864000000011E-2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2.37</v>
      </c>
      <c r="AM22" s="180">
        <v>0</v>
      </c>
      <c r="AN22" s="181">
        <f t="shared" si="11"/>
        <v>5.2026240000000008E-2</v>
      </c>
      <c r="AO22" s="85">
        <f t="shared" si="12"/>
        <v>5.2026240000000029E-3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4.3072727272727269E-2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4.7379999999999999E-2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>
        <v>2</v>
      </c>
      <c r="AM24" s="180">
        <v>0.03</v>
      </c>
      <c r="AN24" s="181">
        <f t="shared" si="11"/>
        <v>4.3072727272727269E-2</v>
      </c>
      <c r="AO24" s="85">
        <f t="shared" si="12"/>
        <v>4.307272727272729E-3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4.3072727272727269E-2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4.7379999999999999E-2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>
        <v>2</v>
      </c>
      <c r="AM27" s="180">
        <v>0.03</v>
      </c>
      <c r="AN27" s="181">
        <f t="shared" si="11"/>
        <v>4.3072727272727269E-2</v>
      </c>
      <c r="AO27" s="85">
        <f t="shared" si="12"/>
        <v>4.307272727272729E-3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0.18755454545454545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0.20630999999999999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0.92</v>
      </c>
      <c r="AM32" s="180">
        <v>0.15</v>
      </c>
      <c r="AN32" s="181">
        <f t="shared" si="11"/>
        <v>0.18755454545454545</v>
      </c>
      <c r="AO32" s="85">
        <f t="shared" si="12"/>
        <v>1.8755454545454547E-2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0.84427886400000007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0.76752623999999992</v>
      </c>
      <c r="AO40" s="154">
        <f t="shared" si="12"/>
        <v>7.6752624000000158E-2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0.15873736117281589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3.1458497801032423E-2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3.1642978433468068E-3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1.55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1.7050000000000003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1.55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1.55</v>
      </c>
      <c r="AO65" s="85">
        <f>S65-AN65</f>
        <v>0.15500000000000025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5.750255178714675E-2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0.13912426060000002</v>
      </c>
      <c r="AO67" s="85">
        <f>S66-AN67-AN66</f>
        <v>0.18087573939999999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2.125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1.6891242606000001</v>
      </c>
      <c r="AO70" s="154">
        <f>S70-AN70</f>
        <v>0.43587573939999991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0.34933936306936925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5.5649704240000002</v>
      </c>
      <c r="AE72" s="13"/>
      <c r="AF72" s="13"/>
      <c r="AG72" s="13"/>
      <c r="AH72" s="13"/>
      <c r="AI72" s="333" t="s">
        <v>117</v>
      </c>
      <c r="AJ72" s="334">
        <f>AN73-AN72</f>
        <v>0.72977451089419265</v>
      </c>
      <c r="AK72" s="335">
        <f>AJ72/AN73</f>
        <v>0.13113717689260312</v>
      </c>
      <c r="AL72" s="13"/>
      <c r="AM72" s="331" t="s">
        <v>118</v>
      </c>
      <c r="AN72" s="332">
        <f>SUM(AN16,AN40,AN51,AN62,AN70)</f>
        <v>4.8351959131058075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5.5649704240000002</v>
      </c>
      <c r="AO73" s="18">
        <v>4.96</v>
      </c>
      <c r="AQ73" s="332">
        <f>AN73-AO73</f>
        <v>0.60497042400000023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B1FAFC8F-E2A6-44C4-9B1A-A1D0F82FDD66}">
      <formula1>$AQ$11:$AQ$21</formula1>
    </dataValidation>
    <dataValidation type="list" allowBlank="1" showInputMessage="1" showErrorMessage="1" sqref="AB4:AD4 H4:J4" xr:uid="{3C00C479-A69E-46EE-B329-35D9A3CEF0C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CE72-97CE-4F36-AC5C-3E78C3155B85}">
  <sheetPr codeName="Sheet19">
    <tabColor theme="9" tint="0.59999389629810485"/>
  </sheetPr>
  <dimension ref="A1:BC116"/>
  <sheetViews>
    <sheetView topLeftCell="G1" zoomScale="85" zoomScaleNormal="85" zoomScaleSheetLayoutView="80" workbookViewId="0">
      <selection activeCell="V24" sqref="V24:W24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803862-803868-803874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421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414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3015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3015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0.53234999999999999</v>
      </c>
      <c r="Q11" s="73">
        <v>1.1000000000000001</v>
      </c>
      <c r="R11" s="74">
        <f>P11*Q11</f>
        <v>0.58558500000000002</v>
      </c>
      <c r="S11" s="75">
        <f>K11*R11</f>
        <v>1.3936922999999999</v>
      </c>
      <c r="U11" s="659"/>
      <c r="V11" s="504" t="s">
        <v>415</v>
      </c>
      <c r="W11" s="505" t="s">
        <v>182</v>
      </c>
      <c r="X11" s="506" t="s">
        <v>169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2.38</v>
      </c>
      <c r="AF11" s="509">
        <f t="shared" ref="AF11:AF16" si="4">AE11+AJ11</f>
        <v>2.3992325559788164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0.50700000000000001</v>
      </c>
      <c r="AL11" s="514">
        <v>1.05</v>
      </c>
      <c r="AM11" s="515">
        <f>AK11*AL11</f>
        <v>0.53234999999999999</v>
      </c>
      <c r="AN11" s="516">
        <f>AF11*AM11</f>
        <v>1.2772314511753229</v>
      </c>
      <c r="AO11" s="85">
        <f t="shared" ref="AO11:AO16" si="5">S11-AN11</f>
        <v>0.116460848824677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PRINT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2.38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2.8799999999999999E-2</v>
      </c>
      <c r="Q12" s="73">
        <v>1.1000000000000001</v>
      </c>
      <c r="R12" s="74">
        <f>P12*Q12</f>
        <v>3.168E-2</v>
      </c>
      <c r="S12" s="97">
        <f>K12*R12</f>
        <v>7.539839999999999E-2</v>
      </c>
      <c r="U12" s="659"/>
      <c r="V12" s="517" t="s">
        <v>415</v>
      </c>
      <c r="W12" s="518" t="s">
        <v>182</v>
      </c>
      <c r="X12" s="92" t="s">
        <v>169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2.38</v>
      </c>
      <c r="AF12" s="102">
        <f t="shared" si="4"/>
        <v>2.3992325559788164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2.4E-2</v>
      </c>
      <c r="AL12" s="106">
        <v>1.2</v>
      </c>
      <c r="AM12" s="83">
        <f>AK12*AL12</f>
        <v>2.8799999999999999E-2</v>
      </c>
      <c r="AN12" s="108">
        <f>AF12*AM12</f>
        <v>6.9097897612189915E-2</v>
      </c>
      <c r="AO12" s="85">
        <f t="shared" si="5"/>
        <v>6.3005023878100752E-3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0.10607999999999999</v>
      </c>
      <c r="Q13" s="121">
        <v>1.1000000000000001</v>
      </c>
      <c r="R13" s="74">
        <f>P13*Q13</f>
        <v>0.116688</v>
      </c>
      <c r="S13" s="97">
        <f>K13*R13</f>
        <v>8.7515999999999997E-2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0.10199999999999999</v>
      </c>
      <c r="AL13" s="106">
        <v>1.04</v>
      </c>
      <c r="AM13" s="107">
        <f>AK13*AL13</f>
        <v>0.10607999999999999</v>
      </c>
      <c r="AN13" s="108">
        <f>AF13*AM13</f>
        <v>8.1245373966366247E-2</v>
      </c>
      <c r="AO13" s="85">
        <f t="shared" si="5"/>
        <v>6.2706260336337499E-3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1.5566066999999999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1.4275747227538791</v>
      </c>
      <c r="AO16" s="154">
        <f t="shared" si="5"/>
        <v>0.12903197724612081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0.36508548506193012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7.8100000000000003E-2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7.0999999999999994E-2</v>
      </c>
      <c r="AO19" s="85">
        <f t="shared" ref="AO19:AO40" si="12">S19-AN19</f>
        <v>7.1000000000000091E-3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5.2026240000000008E-2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5.7228864000000011E-2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2.37</v>
      </c>
      <c r="AM22" s="180">
        <v>0</v>
      </c>
      <c r="AN22" s="181">
        <f t="shared" si="11"/>
        <v>5.2026240000000008E-2</v>
      </c>
      <c r="AO22" s="85">
        <f t="shared" si="12"/>
        <v>5.2026240000000029E-3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4.3072727272727269E-2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4.7379999999999999E-2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>
        <v>2</v>
      </c>
      <c r="AM24" s="180">
        <v>0.03</v>
      </c>
      <c r="AN24" s="181">
        <f t="shared" si="11"/>
        <v>4.3072727272727269E-2</v>
      </c>
      <c r="AO24" s="85">
        <f t="shared" si="12"/>
        <v>4.307272727272729E-3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4.3072727272727269E-2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4.7379999999999999E-2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>
        <v>2</v>
      </c>
      <c r="AM27" s="180">
        <v>0.03</v>
      </c>
      <c r="AN27" s="181">
        <f t="shared" si="11"/>
        <v>4.3072727272727269E-2</v>
      </c>
      <c r="AO27" s="85">
        <f t="shared" si="12"/>
        <v>4.307272727272729E-3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0.18755454545454545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0.20630999999999999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0.92</v>
      </c>
      <c r="AM32" s="180">
        <v>0.15</v>
      </c>
      <c r="AN32" s="181">
        <f t="shared" si="11"/>
        <v>0.18755454545454545</v>
      </c>
      <c r="AO32" s="85">
        <f t="shared" si="12"/>
        <v>1.8755454545454547E-2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0.84779886400000004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0.7707262399999999</v>
      </c>
      <c r="AO40" s="154">
        <f t="shared" si="12"/>
        <v>7.7072624000000145E-2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0.19710419265308676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3.8899836258430388E-2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3.9127954792251892E-3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1.43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1.573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1.43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1.43</v>
      </c>
      <c r="AO65" s="85">
        <f>S65-AN65</f>
        <v>0.14300000000000002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6.9845291483263947E-2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0.11453885910000002</v>
      </c>
      <c r="AO67" s="85">
        <f>S66-AN67-AN66</f>
        <v>0.20546114090000001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1.9930000000000001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1.5445388591</v>
      </c>
      <c r="AO70" s="154">
        <f>S70-AN70</f>
        <v>0.44846114090000011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0.39499769054732753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4.5815543640000005</v>
      </c>
      <c r="AE72" s="13"/>
      <c r="AF72" s="13"/>
      <c r="AG72" s="13"/>
      <c r="AH72" s="13"/>
      <c r="AI72" s="333" t="s">
        <v>117</v>
      </c>
      <c r="AJ72" s="334">
        <f>AN73-AN72</f>
        <v>0.67130654214612129</v>
      </c>
      <c r="AK72" s="335">
        <f>AJ72/AN73</f>
        <v>0.14652375347130581</v>
      </c>
      <c r="AL72" s="13"/>
      <c r="AM72" s="331" t="s">
        <v>118</v>
      </c>
      <c r="AN72" s="332">
        <f>SUM(AN16,AN40,AN51,AN62,AN70)</f>
        <v>3.9102478218538792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4.5815543640000005</v>
      </c>
      <c r="AO73" s="18">
        <v>4.96</v>
      </c>
      <c r="AQ73" s="332">
        <f>AN73-AO73</f>
        <v>-0.37844563599999947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FB65BC6D-BD45-4D8F-863E-7845D093BD1E}">
      <formula1>$AQ$3:$AQ$8</formula1>
    </dataValidation>
    <dataValidation type="list" allowBlank="1" showInputMessage="1" showErrorMessage="1" sqref="J11:J15 AD11:AD15" xr:uid="{CBC9C5AA-BAF0-407F-AD03-C0A48D8E7F0A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C23D-03E1-4EF3-9597-4F10FDE062BE}">
  <sheetPr codeName="Sheet20">
    <tabColor theme="9" tint="0.59999389629810485"/>
  </sheetPr>
  <dimension ref="A1:BC116"/>
  <sheetViews>
    <sheetView topLeftCell="D1" zoomScale="85" zoomScaleNormal="85" zoomScaleSheetLayoutView="80" workbookViewId="0">
      <selection activeCell="AG23" sqref="AG23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902363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4515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4515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0.70140000000000002</v>
      </c>
      <c r="Q11" s="73">
        <v>1.1000000000000001</v>
      </c>
      <c r="R11" s="74">
        <f>P11*Q11</f>
        <v>0.77154000000000011</v>
      </c>
      <c r="S11" s="75">
        <f>K11*R11</f>
        <v>1.6125186</v>
      </c>
      <c r="U11" s="659"/>
      <c r="V11" s="504" t="s">
        <v>415</v>
      </c>
      <c r="W11" s="505" t="s">
        <v>182</v>
      </c>
      <c r="X11" s="506" t="s">
        <v>43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2.09</v>
      </c>
      <c r="AF11" s="509">
        <f t="shared" ref="AF11:AF16" si="4">AE11+AJ11</f>
        <v>2.1092325559788163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0.66800000000000004</v>
      </c>
      <c r="AL11" s="514">
        <v>1.05</v>
      </c>
      <c r="AM11" s="515">
        <f>AK11*AL11</f>
        <v>0.70140000000000002</v>
      </c>
      <c r="AN11" s="516">
        <f>AF11*AM11</f>
        <v>1.4794157147635418</v>
      </c>
      <c r="AO11" s="85">
        <f t="shared" ref="AO11:AO16" si="5">S11-AN11</f>
        <v>0.13310288523645819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2.09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3.1199999999999999E-2</v>
      </c>
      <c r="Q12" s="73">
        <v>1.1000000000000001</v>
      </c>
      <c r="R12" s="74">
        <f>P12*Q12</f>
        <v>3.4320000000000003E-2</v>
      </c>
      <c r="S12" s="97">
        <f>K12*R12</f>
        <v>7.1728799999999995E-2</v>
      </c>
      <c r="U12" s="659"/>
      <c r="V12" s="517" t="s">
        <v>415</v>
      </c>
      <c r="W12" s="518" t="s">
        <v>182</v>
      </c>
      <c r="X12" s="92" t="s">
        <v>43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2.09</v>
      </c>
      <c r="AF12" s="102">
        <f t="shared" si="4"/>
        <v>2.1092325559788163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2.5999999999999999E-2</v>
      </c>
      <c r="AL12" s="106">
        <v>1.2</v>
      </c>
      <c r="AM12" s="83">
        <f>AK12*AL12</f>
        <v>3.1199999999999999E-2</v>
      </c>
      <c r="AN12" s="108">
        <f>AF12*AM12</f>
        <v>6.5808055746539071E-2</v>
      </c>
      <c r="AO12" s="85">
        <f t="shared" si="5"/>
        <v>5.9207442534609245E-3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0.15287999999999999</v>
      </c>
      <c r="Q13" s="121">
        <v>1.1000000000000001</v>
      </c>
      <c r="R13" s="74">
        <f>P13*Q13</f>
        <v>0.16816800000000001</v>
      </c>
      <c r="S13" s="97">
        <f>K13*R13</f>
        <v>0.12612600000000002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0.14699999999999999</v>
      </c>
      <c r="AL13" s="106">
        <v>1.04</v>
      </c>
      <c r="AM13" s="107">
        <f>AK13*AL13</f>
        <v>0.15287999999999999</v>
      </c>
      <c r="AN13" s="108">
        <f>AF13*AM13</f>
        <v>0.117088921304469</v>
      </c>
      <c r="AO13" s="85">
        <f t="shared" si="5"/>
        <v>9.0370786955310117E-3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1.8103734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1.6623126918145499</v>
      </c>
      <c r="AO16" s="154">
        <f t="shared" si="5"/>
        <v>0.14806070818545014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0.37418869486616124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9.4E-2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0.10340000000000001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9.4E-2</v>
      </c>
      <c r="AO19" s="85">
        <f t="shared" ref="AO19:AO40" si="12">S19-AN19</f>
        <v>9.4000000000000056E-3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1.3224960000000001E-2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1.4547456000000002E-2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0.48</v>
      </c>
      <c r="AM21" s="180">
        <v>0</v>
      </c>
      <c r="AN21" s="181">
        <f>AD21*AL21*(1+AM21)</f>
        <v>1.3224960000000001E-2</v>
      </c>
      <c r="AO21" s="85">
        <f t="shared" si="12"/>
        <v>1.3224960000000011E-3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6.9384000000000001E-2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7.6322400000000012E-2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2.1</v>
      </c>
      <c r="AM23" s="180">
        <v>0</v>
      </c>
      <c r="AN23" s="181">
        <f t="shared" si="11"/>
        <v>6.9384000000000001E-2</v>
      </c>
      <c r="AO23" s="85">
        <f t="shared" si="12"/>
        <v>6.9384000000000112E-3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0.29408636363636359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0.32349499999999998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>
        <v>0.97</v>
      </c>
      <c r="AM33" s="180">
        <v>0.15</v>
      </c>
      <c r="AN33" s="181">
        <f t="shared" si="11"/>
        <v>0.29408636363636359</v>
      </c>
      <c r="AO33" s="85">
        <f t="shared" si="12"/>
        <v>2.9408636363636387E-2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1.1594548559999998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1.054049869090909</v>
      </c>
      <c r="AO40" s="154">
        <f t="shared" si="12"/>
        <v>0.10540498690909073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0.23726796214762749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3.4239703684492959E-2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3.4440494015616687E-3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1.43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1.573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1.43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1.43</v>
      </c>
      <c r="AO65" s="85">
        <f>S65-AN65</f>
        <v>0.14300000000000002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6.2172416258775724E-2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0.12867442640000001</v>
      </c>
      <c r="AO67" s="85">
        <f>S66-AN67-AN66</f>
        <v>0.19132557359999999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1.9930000000000001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1.5586744263999999</v>
      </c>
      <c r="AO70" s="154">
        <f>S70-AN70</f>
        <v>0.43432557360000024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0.35085958990015664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5.1469770559999999</v>
      </c>
      <c r="AE72" s="13"/>
      <c r="AF72" s="13"/>
      <c r="AG72" s="13"/>
      <c r="AH72" s="13"/>
      <c r="AI72" s="333" t="s">
        <v>117</v>
      </c>
      <c r="AJ72" s="334">
        <f>AN73-AN72</f>
        <v>0.7045320686945411</v>
      </c>
      <c r="AK72" s="335">
        <f>AJ72/AN73</f>
        <v>0.13688269075791681</v>
      </c>
      <c r="AL72" s="13"/>
      <c r="AM72" s="331" t="s">
        <v>118</v>
      </c>
      <c r="AN72" s="332">
        <f>SUM(AN16,AN40,AN51,AN62,AN70)</f>
        <v>4.4424449873054588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5.1469770559999999</v>
      </c>
      <c r="AO73" s="18">
        <v>6.33</v>
      </c>
      <c r="AQ73" s="332">
        <f>AN73-AO73</f>
        <v>-1.1830229440000002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9113790F-9158-41AF-B2BD-3E5CF36BA4B7}">
      <formula1>$AQ$11:$AQ$21</formula1>
    </dataValidation>
    <dataValidation type="list" allowBlank="1" showInputMessage="1" showErrorMessage="1" sqref="AB4:AD4 H4:J4" xr:uid="{499DDF3D-BB9F-4391-9356-D79B6BA27E37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550D-06D9-42F0-9B1F-54A7BDF74F88}">
  <sheetPr codeName="Sheet21">
    <tabColor theme="9" tint="0.59999389629810485"/>
  </sheetPr>
  <dimension ref="A1:BC116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902371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902371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4515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4515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1.7248400000000002</v>
      </c>
      <c r="Q11" s="73">
        <v>1.1000000000000001</v>
      </c>
      <c r="R11" s="74">
        <f>P11*Q11</f>
        <v>1.8973240000000002</v>
      </c>
      <c r="S11" s="75">
        <f>K11*R11</f>
        <v>4.5156311200000001</v>
      </c>
      <c r="U11" s="659"/>
      <c r="V11" s="504" t="s">
        <v>415</v>
      </c>
      <c r="W11" s="505" t="s">
        <v>182</v>
      </c>
      <c r="X11" s="506" t="s">
        <v>169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2.38</v>
      </c>
      <c r="AF11" s="509">
        <f t="shared" ref="AF11:AF16" si="4">AE11+AJ11</f>
        <v>2.3992325559788164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72">
        <v>1.6120000000000001</v>
      </c>
      <c r="AL11" s="514">
        <v>1.07</v>
      </c>
      <c r="AM11" s="515">
        <f>AK11*AL11</f>
        <v>1.7248400000000002</v>
      </c>
      <c r="AN11" s="516">
        <f>AF11*AM11</f>
        <v>4.1382922818545023</v>
      </c>
      <c r="AO11" s="85">
        <f t="shared" ref="AO11:AO16" si="5">S11-AN11</f>
        <v>0.37733883814549785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2.09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3.1199999999999999E-2</v>
      </c>
      <c r="Q12" s="73">
        <v>1.1000000000000001</v>
      </c>
      <c r="R12" s="74">
        <f>P12*Q12</f>
        <v>3.4320000000000003E-2</v>
      </c>
      <c r="S12" s="97">
        <f>K12*R12</f>
        <v>7.1728799999999995E-2</v>
      </c>
      <c r="U12" s="659"/>
      <c r="V12" s="517" t="s">
        <v>415</v>
      </c>
      <c r="W12" s="518" t="s">
        <v>182</v>
      </c>
      <c r="X12" s="92" t="s">
        <v>43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2.09</v>
      </c>
      <c r="AF12" s="102">
        <f t="shared" si="4"/>
        <v>2.1092325559788163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2.5999999999999999E-2</v>
      </c>
      <c r="AL12" s="106">
        <v>1.2</v>
      </c>
      <c r="AM12" s="83">
        <f>AK12*AL12</f>
        <v>3.1199999999999999E-2</v>
      </c>
      <c r="AN12" s="108">
        <f>AF12*AM12</f>
        <v>6.5808055746539071E-2</v>
      </c>
      <c r="AO12" s="85">
        <f t="shared" si="5"/>
        <v>5.9207442534609245E-3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0.15287999999999999</v>
      </c>
      <c r="Q13" s="121">
        <v>1.1000000000000001</v>
      </c>
      <c r="R13" s="74">
        <f>P13*Q13</f>
        <v>0.16816800000000001</v>
      </c>
      <c r="S13" s="97">
        <f>K13*R13</f>
        <v>0.12612600000000002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0.14699999999999999</v>
      </c>
      <c r="AL13" s="106">
        <v>1.04</v>
      </c>
      <c r="AM13" s="107">
        <f>AK13*AL13</f>
        <v>0.15287999999999999</v>
      </c>
      <c r="AN13" s="108">
        <f>AF13*AM13</f>
        <v>0.117088921304469</v>
      </c>
      <c r="AO13" s="85">
        <f t="shared" si="5"/>
        <v>9.0370786955310117E-3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4.7134859200000001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4.3211892589055108</v>
      </c>
      <c r="AO16" s="154">
        <f t="shared" si="5"/>
        <v>0.39229666109448935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0.59217091946430889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9.4E-2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0.10340000000000001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9.4E-2</v>
      </c>
      <c r="AO19" s="85">
        <f t="shared" ref="AO19:AO40" si="12">S19-AN19</f>
        <v>9.4000000000000056E-3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1.3224960000000001E-2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1.4547456000000002E-2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0.48</v>
      </c>
      <c r="AM21" s="180">
        <v>0</v>
      </c>
      <c r="AN21" s="181">
        <f>AD21*AL21*(1+AM21)</f>
        <v>1.3224960000000001E-2</v>
      </c>
      <c r="AO21" s="85">
        <f t="shared" si="12"/>
        <v>1.3224960000000011E-3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6.9384000000000001E-2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7.6322400000000012E-2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2.1</v>
      </c>
      <c r="AM23" s="180">
        <v>0</v>
      </c>
      <c r="AN23" s="181">
        <f t="shared" si="11"/>
        <v>6.9384000000000001E-2</v>
      </c>
      <c r="AO23" s="85">
        <f t="shared" si="12"/>
        <v>6.9384000000000112E-3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0.29408636363636359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0.32349499999999998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>
        <v>0.97</v>
      </c>
      <c r="AM33" s="180">
        <v>0.15</v>
      </c>
      <c r="AN33" s="181">
        <f t="shared" si="11"/>
        <v>0.29408636363636359</v>
      </c>
      <c r="AO33" s="85">
        <f t="shared" si="12"/>
        <v>2.9408636363636387E-2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1.1594548559999998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1.054049869090909</v>
      </c>
      <c r="AO40" s="154">
        <f t="shared" si="12"/>
        <v>0.10540498690909073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0.14444580941564505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2.0844709366118205E-2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2.0966948043601163E-3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1.55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1.7050000000000003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1.55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1.55</v>
      </c>
      <c r="AO65" s="85">
        <f>S65-AN65</f>
        <v>0.15500000000000025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3.9109813822942686E-2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0.2045522394</v>
      </c>
      <c r="AO67" s="85">
        <f>S66-AN67-AN66</f>
        <v>0.1154477606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2.125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1.7545522394000002</v>
      </c>
      <c r="AO70" s="154">
        <f>S70-AN70</f>
        <v>0.37044776059999984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0.24044186694956779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8.1820895759999992</v>
      </c>
      <c r="AE72" s="13"/>
      <c r="AF72" s="13"/>
      <c r="AG72" s="13"/>
      <c r="AH72" s="13"/>
      <c r="AI72" s="333" t="s">
        <v>117</v>
      </c>
      <c r="AJ72" s="334">
        <f>AN73-AN72</f>
        <v>0.88489020860357925</v>
      </c>
      <c r="AK72" s="335">
        <f>AJ72/AN73</f>
        <v>0.10814966035072156</v>
      </c>
      <c r="AL72" s="13"/>
      <c r="AM72" s="331" t="s">
        <v>118</v>
      </c>
      <c r="AN72" s="332">
        <f>SUM(AN16,AN40,AN51,AN62,AN70)</f>
        <v>7.2971993673964199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8.1820895759999992</v>
      </c>
      <c r="AO73" s="18">
        <v>6.53</v>
      </c>
      <c r="AQ73" s="332">
        <f>AN73-AO73</f>
        <v>1.6520895759999989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FA950159-16AE-445A-8931-F2E8F9D8B4F3}">
      <formula1>$AQ$3:$AQ$8</formula1>
    </dataValidation>
    <dataValidation type="list" allowBlank="1" showInputMessage="1" showErrorMessage="1" sqref="J11:J15 AD11:AD15" xr:uid="{9946BF73-62A9-4B8E-8C61-A7706DB17E24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183E-55E5-4D54-9363-5B3025C2A179}">
  <sheetPr codeName="Sheet22">
    <tabColor theme="9" tint="0.59999389629810485"/>
  </sheetPr>
  <dimension ref="A1:BC116"/>
  <sheetViews>
    <sheetView topLeftCell="G1" zoomScale="85" zoomScaleNormal="85" zoomScaleSheetLayoutView="80" workbookViewId="0">
      <selection activeCell="U8" sqref="U8:V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902374-902379-902382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423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ESGM22748JW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HANKINI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417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1990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1990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0.70140000000000002</v>
      </c>
      <c r="Q11" s="73">
        <v>1.1000000000000001</v>
      </c>
      <c r="R11" s="74">
        <f>P11*Q11</f>
        <v>0.77154000000000011</v>
      </c>
      <c r="S11" s="75">
        <f>K11*R11</f>
        <v>1.8362652000000002</v>
      </c>
      <c r="U11" s="659"/>
      <c r="V11" s="504" t="s">
        <v>415</v>
      </c>
      <c r="W11" s="505" t="s">
        <v>182</v>
      </c>
      <c r="X11" s="506" t="s">
        <v>169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2.38</v>
      </c>
      <c r="AF11" s="509">
        <f t="shared" ref="AF11:AF16" si="4">AE11+AJ11</f>
        <v>2.3992325559788164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0.66800000000000004</v>
      </c>
      <c r="AL11" s="514">
        <v>1.05</v>
      </c>
      <c r="AM11" s="515">
        <f>AK11*AL11</f>
        <v>0.70140000000000002</v>
      </c>
      <c r="AN11" s="516">
        <f>AF11*AM11</f>
        <v>1.6828217147635418</v>
      </c>
      <c r="AO11" s="85">
        <f t="shared" ref="AO11:AO16" si="5">S11-AN11</f>
        <v>0.15344348523645834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42" t="str">
        <f t="shared" si="2"/>
        <v>YH</v>
      </c>
      <c r="D12" s="92" t="str">
        <f t="shared" si="2"/>
        <v>PRINT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2.38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3.1199999999999999E-2</v>
      </c>
      <c r="Q12" s="73">
        <v>1.1000000000000001</v>
      </c>
      <c r="R12" s="74">
        <f>P12*Q12</f>
        <v>3.4320000000000003E-2</v>
      </c>
      <c r="S12" s="97">
        <f>K12*R12</f>
        <v>8.1681600000000007E-2</v>
      </c>
      <c r="U12" s="659"/>
      <c r="V12" s="517" t="s">
        <v>415</v>
      </c>
      <c r="W12" s="518" t="s">
        <v>182</v>
      </c>
      <c r="X12" s="92" t="s">
        <v>169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2.38</v>
      </c>
      <c r="AF12" s="102">
        <f t="shared" si="4"/>
        <v>2.3992325559788164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2.5999999999999999E-2</v>
      </c>
      <c r="AL12" s="106">
        <v>1.2</v>
      </c>
      <c r="AM12" s="83">
        <f>AK12*AL12</f>
        <v>3.1199999999999999E-2</v>
      </c>
      <c r="AN12" s="108">
        <f>AF12*AM12</f>
        <v>7.4856055746539071E-2</v>
      </c>
      <c r="AO12" s="85">
        <f t="shared" si="5"/>
        <v>6.8255442534609356E-3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0.15287999999999999</v>
      </c>
      <c r="Q13" s="121">
        <v>1.1000000000000001</v>
      </c>
      <c r="R13" s="74">
        <f>P13*Q13</f>
        <v>0.16816800000000001</v>
      </c>
      <c r="S13" s="97">
        <f>K13*R13</f>
        <v>0.12612600000000002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0.14699999999999999</v>
      </c>
      <c r="AL13" s="106">
        <v>1.04</v>
      </c>
      <c r="AM13" s="107">
        <f>AK13*AL13</f>
        <v>0.15287999999999999</v>
      </c>
      <c r="AN13" s="108">
        <f>AF13*AM13</f>
        <v>0.117088921304469</v>
      </c>
      <c r="AO13" s="85">
        <f t="shared" si="5"/>
        <v>9.0370786955310117E-3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2.0440728000000004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1.8747666918145498</v>
      </c>
      <c r="AO16" s="154">
        <f t="shared" si="5"/>
        <v>0.16930610818545055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0.40224644575430341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9.4E-2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0.10340000000000001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9.4E-2</v>
      </c>
      <c r="AO19" s="85">
        <f t="shared" ref="AO19:AO40" si="12">S19-AN19</f>
        <v>9.4000000000000056E-3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1.3224960000000001E-2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1.4547456000000002E-2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0.48</v>
      </c>
      <c r="AM21" s="180">
        <v>0</v>
      </c>
      <c r="AN21" s="181">
        <f>AD21*AL21*(1+AM21)</f>
        <v>1.3224960000000001E-2</v>
      </c>
      <c r="AO21" s="85">
        <f t="shared" si="12"/>
        <v>1.3224960000000011E-3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6.9384000000000001E-2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7.6322400000000012E-2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2.1</v>
      </c>
      <c r="AM23" s="180">
        <v>0</v>
      </c>
      <c r="AN23" s="181">
        <f t="shared" si="11"/>
        <v>6.9384000000000001E-2</v>
      </c>
      <c r="AO23" s="85">
        <f t="shared" si="12"/>
        <v>6.9384000000000112E-3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0.29408636363636359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0.32349499999999998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>
        <v>0.97</v>
      </c>
      <c r="AM33" s="180">
        <v>0.15</v>
      </c>
      <c r="AN33" s="181">
        <f t="shared" si="11"/>
        <v>0.29408636363636359</v>
      </c>
      <c r="AO33" s="85">
        <f t="shared" si="12"/>
        <v>2.9408636363636387E-2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1.1594548559999998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1.054049869090909</v>
      </c>
      <c r="AO40" s="154">
        <f t="shared" si="12"/>
        <v>0.10540498690909073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0.22615497455805419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3.2636008863362043E-2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3.2827394720161942E-3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1.43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1.573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1.43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1.43</v>
      </c>
      <c r="AO65" s="85">
        <f>S65-AN65</f>
        <v>0.14300000000000002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0.32</v>
      </c>
      <c r="K66" s="199" t="s">
        <v>108</v>
      </c>
      <c r="L66" s="311"/>
      <c r="M66" s="312">
        <f>J66/S72</f>
        <v>5.9472076163057067E-2</v>
      </c>
      <c r="N66" s="199"/>
      <c r="O66" s="199"/>
      <c r="P66" s="199"/>
      <c r="Q66" s="199"/>
      <c r="R66" s="313">
        <v>1</v>
      </c>
      <c r="S66" s="128">
        <f>J66*R66</f>
        <v>0.32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0.13451691140000002</v>
      </c>
      <c r="AO67" s="85">
        <f>S66-AN67-AN66</f>
        <v>0.18548308859999998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1.9930000000000001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1.5645169113999999</v>
      </c>
      <c r="AO70" s="154">
        <f>S70-AN70</f>
        <v>0.42848308860000017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0.3356798313522642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5.3806764560000007</v>
      </c>
      <c r="AE72" s="13"/>
      <c r="AF72" s="13"/>
      <c r="AG72" s="13"/>
      <c r="AH72" s="13"/>
      <c r="AI72" s="333" t="s">
        <v>117</v>
      </c>
      <c r="AJ72" s="334">
        <f>AN73-AN72</f>
        <v>0.71993498369454212</v>
      </c>
      <c r="AK72" s="335">
        <f>AJ72/AN73</f>
        <v>0.13380008807103455</v>
      </c>
      <c r="AL72" s="13"/>
      <c r="AM72" s="331" t="s">
        <v>118</v>
      </c>
      <c r="AN72" s="332">
        <f>SUM(AN16,AN40,AN51,AN62,AN70)</f>
        <v>4.6607414723054585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5.3806764560000007</v>
      </c>
      <c r="AO73" s="18">
        <v>6.53</v>
      </c>
      <c r="AQ73" s="332">
        <f>AN73-AO73</f>
        <v>-1.1493235439999996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2B2E35B0-B808-42F0-B974-A62512919778}">
      <formula1>$AQ$11:$AQ$21</formula1>
    </dataValidation>
    <dataValidation type="list" allowBlank="1" showInputMessage="1" showErrorMessage="1" sqref="AB4:AD4 H4:J4" xr:uid="{B1EC7DCA-F6B4-48F6-81F5-2AE35549CD5F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5FB1-7545-4E56-9522-E9F73C19D540}">
  <sheetPr codeName="Sheet23">
    <tabColor theme="9" tint="0.59999389629810485"/>
  </sheetPr>
  <dimension ref="A1:BC116"/>
  <sheetViews>
    <sheetView topLeftCell="K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0.64365000000000006</v>
      </c>
      <c r="Q11" s="73">
        <v>1.1000000000000001</v>
      </c>
      <c r="R11" s="74">
        <f>P11*Q11</f>
        <v>0.70801500000000017</v>
      </c>
      <c r="S11" s="75">
        <f>K11*R11</f>
        <v>1.8762397500000003</v>
      </c>
      <c r="U11" s="659"/>
      <c r="V11" s="64" t="s">
        <v>175</v>
      </c>
      <c r="W11" s="443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0.61299999999999999</v>
      </c>
      <c r="AL11" s="514">
        <v>1.05</v>
      </c>
      <c r="AM11" s="515">
        <f>AK11*AL11</f>
        <v>0.64365000000000006</v>
      </c>
      <c r="AN11" s="516">
        <f>AF11*AM11</f>
        <v>1.7216321853804701</v>
      </c>
      <c r="AO11" s="85">
        <f t="shared" ref="AO11:AO16" si="5">S11-AN11</f>
        <v>0.15460756461953018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0.24440000000000001</v>
      </c>
      <c r="Q12" s="73">
        <v>1.1000000000000001</v>
      </c>
      <c r="R12" s="74">
        <f>P12*Q12</f>
        <v>0.26884000000000002</v>
      </c>
      <c r="S12" s="97">
        <f>K12*R12</f>
        <v>0.20163000000000003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" si="7">AE12+AJ12</f>
        <v>0.76588776363467437</v>
      </c>
      <c r="AG12" s="103">
        <v>60</v>
      </c>
      <c r="AH12" s="103">
        <v>95</v>
      </c>
      <c r="AI12" s="129">
        <f t="shared" ref="AI12" si="8">((AG12*AH12)/43.052)/1000</f>
        <v>0.13239803028895289</v>
      </c>
      <c r="AJ12" s="532">
        <f>VLOOKUP(AD12,$AS$11:$AT$21,2,FALSE)*AI12</f>
        <v>1.5887763634674347E-2</v>
      </c>
      <c r="AK12" s="104">
        <v>0.23499999999999999</v>
      </c>
      <c r="AL12" s="106">
        <v>1.04</v>
      </c>
      <c r="AM12" s="107">
        <f>AK12*AL12</f>
        <v>0.24440000000000001</v>
      </c>
      <c r="AN12" s="108">
        <f>AF12*AM12</f>
        <v>0.18718296943231441</v>
      </c>
      <c r="AO12" s="85">
        <f t="shared" si="5"/>
        <v>1.444703056768562E-2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80">
        <f t="shared" ref="AI13:AI15" si="9">((AG13*AH13)/43.052)/1000</f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2.0778697500000005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1.9088151548127845</v>
      </c>
      <c r="AO16" s="154">
        <f t="shared" si="5"/>
        <v>0.16905459518721599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0.37353656418582315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0.105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0.11550000000000001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0.105</v>
      </c>
      <c r="AO19" s="85">
        <f t="shared" ref="AO19:AO40" si="14">S19-AN19</f>
        <v>1.0500000000000009E-2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0.35020000000000001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3"/>
        <v>0.35020000000000001</v>
      </c>
      <c r="AO20" s="85">
        <f t="shared" si="14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3.8848320000000006E-2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4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5.5977600000000002E-2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3"/>
        <v>5.5977600000000002E-2</v>
      </c>
      <c r="AO22" s="85">
        <f t="shared" si="14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1.2760000000000002E-2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1.4036000000000003E-2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3"/>
        <v>1.2760000000000002E-2</v>
      </c>
      <c r="AO34" s="85">
        <f t="shared" si="14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2.06E-2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3"/>
        <v>2.06E-2</v>
      </c>
      <c r="AO37" s="85">
        <f t="shared" si="14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9.9771106060606053E-3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3"/>
        <v>9.9771106060606053E-3</v>
      </c>
      <c r="AO38" s="85">
        <f t="shared" si="14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8mm</v>
      </c>
      <c r="G39" s="688"/>
      <c r="H39" s="688">
        <f t="shared" si="12"/>
        <v>0</v>
      </c>
      <c r="I39" s="689"/>
      <c r="J39" s="206">
        <f>AN39</f>
        <v>5.0181818181818175E-2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5.5199999999999999E-2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0.96</v>
      </c>
      <c r="AM39" s="214">
        <v>0.15</v>
      </c>
      <c r="AN39" s="215">
        <f t="shared" si="13"/>
        <v>5.0181818181818175E-2</v>
      </c>
      <c r="AO39" s="85">
        <f t="shared" si="14"/>
        <v>5.0181818181818244E-3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0.7078993336666668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0.64354484878787876</v>
      </c>
      <c r="AO40" s="154">
        <f t="shared" si="14"/>
        <v>6.4354484878788032E-2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0.12593546897907273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4"/>
        <v>0</v>
      </c>
      <c r="C48" s="708"/>
      <c r="D48" s="708">
        <f t="shared" si="19"/>
        <v>0</v>
      </c>
      <c r="E48" s="708"/>
      <c r="F48" s="709">
        <f t="shared" si="20"/>
        <v>0</v>
      </c>
      <c r="G48" s="709"/>
      <c r="H48" s="709">
        <f t="shared" si="21"/>
        <v>0</v>
      </c>
      <c r="I48" s="709"/>
      <c r="J48" s="237">
        <f t="shared" si="27"/>
        <v>0</v>
      </c>
      <c r="K48" s="174" t="str">
        <f t="shared" si="25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6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2"/>
        <v>0</v>
      </c>
      <c r="AO48" s="85">
        <f t="shared" si="23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6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3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2.9766056478501637E-2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2.9940612204556964E-3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7.9814857682650203E-2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0.15034794709166671</v>
      </c>
      <c r="AO67" s="85">
        <f>S66-AN67-AN66</f>
        <v>0.32965205290833327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2.3903479470916671</v>
      </c>
      <c r="AO70" s="154">
        <f>S70-AN70</f>
        <v>0.65365205290833295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0.46776784913614672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6.013917883666668</v>
      </c>
      <c r="AE72" s="13"/>
      <c r="AF72" s="13"/>
      <c r="AG72" s="13"/>
      <c r="AH72" s="13"/>
      <c r="AI72" s="333" t="s">
        <v>117</v>
      </c>
      <c r="AJ72" s="334">
        <f>AN73-AN72</f>
        <v>0.90380193297433742</v>
      </c>
      <c r="AK72" s="335">
        <f>AJ72/AN73</f>
        <v>0.15028504719510605</v>
      </c>
      <c r="AL72" s="13"/>
      <c r="AM72" s="331" t="s">
        <v>118</v>
      </c>
      <c r="AN72" s="332">
        <f>SUM(AN16,AN40,AN51,AN62,AN70)</f>
        <v>5.1101159506923306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6.013917883666668</v>
      </c>
      <c r="AO73" s="18">
        <v>5.26</v>
      </c>
      <c r="AQ73" s="332">
        <f>AN73-AO73</f>
        <v>0.75391788366666823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215AD1A1-E2B0-42F3-B967-B288134A9F05}">
      <formula1>$AQ$3:$AQ$8</formula1>
    </dataValidation>
    <dataValidation type="list" allowBlank="1" showInputMessage="1" showErrorMessage="1" sqref="J11:J15 AD11:AD15" xr:uid="{388084D8-6851-4652-90F9-4C7F24516700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0299-DA3E-4B6B-B420-9F667172E88D}">
  <sheetPr codeName="Sheet24">
    <tabColor theme="9" tint="0.59999389629810485"/>
  </sheetPr>
  <dimension ref="A1:BC116"/>
  <sheetViews>
    <sheetView topLeftCell="G1" zoomScale="85" zoomScaleNormal="85" zoomScaleSheetLayoutView="80" workbookViewId="0">
      <selection activeCell="Z31" sqref="Z31:AC31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975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975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656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0.64365000000000006</v>
      </c>
      <c r="Q11" s="73">
        <v>1.1000000000000001</v>
      </c>
      <c r="R11" s="74">
        <f>P11*Q11</f>
        <v>0.70801500000000017</v>
      </c>
      <c r="S11" s="75">
        <f>K11*R11</f>
        <v>1.7700375000000004</v>
      </c>
      <c r="U11" s="659"/>
      <c r="V11" s="517" t="s">
        <v>365</v>
      </c>
      <c r="W11" s="442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0.61299999999999999</v>
      </c>
      <c r="AL11" s="514">
        <v>1.05</v>
      </c>
      <c r="AM11" s="515">
        <f>AK11*AL11</f>
        <v>0.64365000000000006</v>
      </c>
      <c r="AN11" s="516">
        <f>AF11*AM11</f>
        <v>1.6261685984390972</v>
      </c>
      <c r="AO11" s="85">
        <f t="shared" ref="AO11:AO16" si="5">S11-AN11</f>
        <v>0.14386890156090315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0.24440000000000001</v>
      </c>
      <c r="Q12" s="73">
        <v>1.1000000000000001</v>
      </c>
      <c r="R12" s="74">
        <f>P12*Q12</f>
        <v>0.26884000000000002</v>
      </c>
      <c r="S12" s="97">
        <f>K12*R12</f>
        <v>0.20163000000000003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0.23499999999999999</v>
      </c>
      <c r="AL12" s="106">
        <v>1.04</v>
      </c>
      <c r="AM12" s="107">
        <f>AK12*AL12</f>
        <v>0.24440000000000001</v>
      </c>
      <c r="AN12" s="108">
        <f>AF12*AM12</f>
        <v>0.18718296943231441</v>
      </c>
      <c r="AO12" s="85">
        <f t="shared" si="5"/>
        <v>1.444703056768562E-2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80">
        <f t="shared" si="8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1.9716675000000004</v>
      </c>
      <c r="AA16" s="149"/>
      <c r="AB16" s="149"/>
      <c r="AC16" s="149"/>
      <c r="AD16" s="149"/>
      <c r="AE16" s="149"/>
      <c r="AF16" s="149">
        <f t="shared" si="7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1.8133515678714116</v>
      </c>
      <c r="AO16" s="154">
        <f t="shared" si="5"/>
        <v>0.15831593212858874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0.36180218316509249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0.105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0.11550000000000001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0.105</v>
      </c>
      <c r="AO19" s="85">
        <f t="shared" ref="AO19:AO40" si="13">S19-AN19</f>
        <v>1.0500000000000009E-2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0.35020000000000001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0.35020000000000001</v>
      </c>
      <c r="AO20" s="85">
        <f t="shared" si="13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3.8848320000000006E-2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3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5.5977600000000002E-2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2"/>
        <v>5.5977600000000002E-2</v>
      </c>
      <c r="AO22" s="85">
        <f t="shared" si="13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9.9771106060606053E-3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2"/>
        <v>9.9771106060606053E-3</v>
      </c>
      <c r="AO38" s="85">
        <f t="shared" si="13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8mm</v>
      </c>
      <c r="G39" s="688"/>
      <c r="H39" s="688">
        <f t="shared" si="11"/>
        <v>0</v>
      </c>
      <c r="I39" s="689"/>
      <c r="J39" s="206">
        <f>AN39</f>
        <v>5.0181818181818175E-2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5.5199999999999999E-2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0.96</v>
      </c>
      <c r="AM39" s="214">
        <v>0.15</v>
      </c>
      <c r="AN39" s="215">
        <f t="shared" si="12"/>
        <v>5.0181818181818175E-2</v>
      </c>
      <c r="AO39" s="85">
        <f t="shared" si="13"/>
        <v>5.0181818181818244E-3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0.7078993336666668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0.64354484878787876</v>
      </c>
      <c r="AO40" s="154">
        <f t="shared" si="13"/>
        <v>6.4354484878788032E-2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0.12840087679711026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3"/>
        <v>0</v>
      </c>
      <c r="C48" s="708"/>
      <c r="D48" s="708">
        <f t="shared" si="18"/>
        <v>0</v>
      </c>
      <c r="E48" s="708"/>
      <c r="F48" s="709">
        <f t="shared" si="19"/>
        <v>0</v>
      </c>
      <c r="G48" s="709"/>
      <c r="H48" s="709">
        <f t="shared" si="20"/>
        <v>0</v>
      </c>
      <c r="I48" s="709"/>
      <c r="J48" s="237">
        <f t="shared" si="26"/>
        <v>0</v>
      </c>
      <c r="K48" s="174" t="str">
        <f t="shared" si="24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5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1"/>
        <v>0</v>
      </c>
      <c r="AO48" s="85">
        <f t="shared" si="2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5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2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3.0348779272557688E-2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3.052675223329034E-3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8.1249679193188318E-2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0.14769289084166667</v>
      </c>
      <c r="AO67" s="85">
        <f>S66-AN67-AN66</f>
        <v>0.33230710915833328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2.387692890841667</v>
      </c>
      <c r="AO70" s="154">
        <f>S70-AN70</f>
        <v>0.65630710915833301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0.47639548554191058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5.9077156336666672</v>
      </c>
      <c r="AE72" s="13"/>
      <c r="AF72" s="13"/>
      <c r="AG72" s="13"/>
      <c r="AH72" s="13"/>
      <c r="AI72" s="333" t="s">
        <v>117</v>
      </c>
      <c r="AJ72" s="334">
        <f>AN73-AN72</f>
        <v>0.89571832616571001</v>
      </c>
      <c r="AK72" s="335">
        <f>AJ72/AN73</f>
        <v>0.15161838885088241</v>
      </c>
      <c r="AL72" s="13"/>
      <c r="AM72" s="331" t="s">
        <v>118</v>
      </c>
      <c r="AN72" s="332">
        <f>SUM(AN16,AN40,AN51,AN62,AN70)</f>
        <v>5.0119973075009572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5.9077156336666672</v>
      </c>
      <c r="AO73" s="18">
        <v>5.26</v>
      </c>
      <c r="AQ73" s="332">
        <f>AN73-AO73</f>
        <v>0.6477156336666674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disablePrompts="1" count="2">
    <dataValidation type="list" allowBlank="1" showInputMessage="1" showErrorMessage="1" sqref="J11:J15 AD11:AD15" xr:uid="{A240C1E2-9695-429A-84B3-FF0269BBC87F}">
      <formula1>$AQ$11:$AQ$21</formula1>
    </dataValidation>
    <dataValidation type="list" allowBlank="1" showInputMessage="1" showErrorMessage="1" sqref="AB4:AD4 H4:J4" xr:uid="{55075BE3-6BE1-4679-92D2-3D0622ED0DDF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6644-FCBD-4C38-A965-8FD66F68B325}">
  <sheetPr codeName="Sheet25">
    <tabColor theme="9" tint="0.59999389629810485"/>
  </sheetPr>
  <dimension ref="A1:BC116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795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795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656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0.64365000000000006</v>
      </c>
      <c r="Q11" s="73">
        <v>1.1000000000000001</v>
      </c>
      <c r="R11" s="74">
        <f>P11*Q11</f>
        <v>0.70801500000000017</v>
      </c>
      <c r="S11" s="75">
        <f>K11*R11</f>
        <v>1.9116405000000005</v>
      </c>
      <c r="U11" s="659"/>
      <c r="V11" s="517" t="s">
        <v>365</v>
      </c>
      <c r="W11" s="442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0.61299999999999999</v>
      </c>
      <c r="AL11" s="514">
        <v>1.05</v>
      </c>
      <c r="AM11" s="515">
        <f>AK11*AL11</f>
        <v>0.64365000000000006</v>
      </c>
      <c r="AN11" s="516">
        <f>AF11*AM11</f>
        <v>1.7548985984390972</v>
      </c>
      <c r="AO11" s="85">
        <f t="shared" ref="AO11:AO16" si="5">S11-AN11</f>
        <v>0.15674190156090329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0.24440000000000001</v>
      </c>
      <c r="Q12" s="73">
        <v>1.1000000000000001</v>
      </c>
      <c r="R12" s="74">
        <f>P12*Q12</f>
        <v>0.26884000000000002</v>
      </c>
      <c r="S12" s="97">
        <f>K12*R12</f>
        <v>0.20163000000000003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0.23499999999999999</v>
      </c>
      <c r="AL12" s="106">
        <v>1.04</v>
      </c>
      <c r="AM12" s="107">
        <f>AK12*AL12</f>
        <v>0.24440000000000001</v>
      </c>
      <c r="AN12" s="108">
        <f>AF12*AM12</f>
        <v>0.18718296943231441</v>
      </c>
      <c r="AO12" s="85">
        <f t="shared" si="5"/>
        <v>1.444703056768562E-2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80">
        <f t="shared" si="7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2.1132705000000005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1.9420815678714116</v>
      </c>
      <c r="AO16" s="154">
        <f t="shared" si="5"/>
        <v>0.17118893212858888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0.37832272182199256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0.105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0.11550000000000001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0.105</v>
      </c>
      <c r="AO19" s="85">
        <f t="shared" ref="AO19:AO40" si="12">S19-AN19</f>
        <v>1.0500000000000009E-2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2.8929600000000007E-2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3.1822560000000007E-2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1.05</v>
      </c>
      <c r="AM21" s="180">
        <v>0</v>
      </c>
      <c r="AN21" s="181">
        <f>AD21*AL21*(1+AM21)</f>
        <v>2.8929600000000007E-2</v>
      </c>
      <c r="AO21" s="85">
        <f t="shared" si="12"/>
        <v>2.89296E-3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5.5319040000000007E-2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6.0850944000000011E-2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1"/>
        <v>5.5319040000000007E-2</v>
      </c>
      <c r="AO22" s="85">
        <f t="shared" si="12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9.9771106060606053E-3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1"/>
        <v>9.9771106060606053E-3</v>
      </c>
      <c r="AO38" s="85">
        <f t="shared" si="12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8mm</v>
      </c>
      <c r="G39" s="688"/>
      <c r="H39" s="688">
        <f t="shared" si="10"/>
        <v>0</v>
      </c>
      <c r="I39" s="689"/>
      <c r="J39" s="206">
        <f>AN39</f>
        <v>5.0181818181818175E-2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5.5199999999999999E-2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0.96</v>
      </c>
      <c r="AM39" s="214">
        <v>0.15</v>
      </c>
      <c r="AN39" s="215">
        <f t="shared" si="11"/>
        <v>5.0181818181818175E-2</v>
      </c>
      <c r="AO39" s="85">
        <f t="shared" si="12"/>
        <v>5.0181818181818244E-3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0.69626432566666685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0.63296756878787885</v>
      </c>
      <c r="AO40" s="154">
        <f t="shared" si="12"/>
        <v>6.3296756878787996E-2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0.12330378775560011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2.9631048212857478E-2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2.9804812216104311E-3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7.9500687641114925E-2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0.15094209064166669</v>
      </c>
      <c r="AO67" s="85">
        <f>S66-AN67-AN66</f>
        <v>0.32905790935833329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2.390942090641667</v>
      </c>
      <c r="AO70" s="154">
        <f>S70-AN70</f>
        <v>0.65305790935833308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0.46576196098793943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6.0376836256666673</v>
      </c>
      <c r="AE72" s="13"/>
      <c r="AF72" s="13"/>
      <c r="AG72" s="13"/>
      <c r="AH72" s="13"/>
      <c r="AI72" s="333" t="s">
        <v>117</v>
      </c>
      <c r="AJ72" s="334">
        <f>AN73-AN72</f>
        <v>0.90428439836570984</v>
      </c>
      <c r="AK72" s="335">
        <f>AJ72/AN73</f>
        <v>0.14977339894417882</v>
      </c>
      <c r="AL72" s="13"/>
      <c r="AM72" s="331" t="s">
        <v>118</v>
      </c>
      <c r="AN72" s="332">
        <f>SUM(AN16,AN40,AN51,AN62,AN70)</f>
        <v>5.1333992273009574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6.0376836256666673</v>
      </c>
      <c r="AO73" s="18">
        <v>5.26</v>
      </c>
      <c r="AQ73" s="332">
        <f>AN73-AO73</f>
        <v>0.77768362566666749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8929782D-F32F-4748-AB63-8235EDC7E732}">
      <formula1>$AQ$3:$AQ$8</formula1>
    </dataValidation>
    <dataValidation type="list" allowBlank="1" showInputMessage="1" showErrorMessage="1" sqref="J11:J15 AD11:AD15" xr:uid="{7BCAF39E-09C1-49A3-85E8-A33BBECE09D2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EFEC-6751-4204-BF99-55C39AD511AF}">
  <sheetPr codeName="Sheet26">
    <tabColor theme="9" tint="0.59999389629810485"/>
  </sheetPr>
  <dimension ref="A1:BC116"/>
  <sheetViews>
    <sheetView topLeftCell="I1" zoomScale="85" zoomScaleNormal="85" zoomScaleSheetLayoutView="80" workbookViewId="0">
      <selection activeCell="AJ22" sqref="AJ22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803873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803873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0.64365000000000006</v>
      </c>
      <c r="Q11" s="73">
        <v>1.1000000000000001</v>
      </c>
      <c r="R11" s="74">
        <f>P11*Q11</f>
        <v>0.70801500000000017</v>
      </c>
      <c r="S11" s="75">
        <f>K11*R11</f>
        <v>3.0161439000000008</v>
      </c>
      <c r="U11" s="659"/>
      <c r="V11" s="64" t="s">
        <v>175</v>
      </c>
      <c r="W11" s="443" t="s">
        <v>182</v>
      </c>
      <c r="X11" s="506" t="s">
        <v>169</v>
      </c>
      <c r="Y11" s="507" t="s">
        <v>138</v>
      </c>
      <c r="Z11" s="753" t="s">
        <v>177</v>
      </c>
      <c r="AA11" s="754"/>
      <c r="AB11" s="754"/>
      <c r="AC11" s="755"/>
      <c r="AD11" s="508" t="s">
        <v>183</v>
      </c>
      <c r="AE11" s="509">
        <v>4.26</v>
      </c>
      <c r="AF11" s="509">
        <f t="shared" ref="AF11:AF16" si="4">AE11+AJ11</f>
        <v>4.2748773576140477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1.4877357614048127E-2</v>
      </c>
      <c r="AK11" s="512">
        <v>0.61299999999999999</v>
      </c>
      <c r="AL11" s="514">
        <v>1.05</v>
      </c>
      <c r="AM11" s="515">
        <f>AK11*AL11</f>
        <v>0.64365000000000006</v>
      </c>
      <c r="AN11" s="516">
        <f>AF11*AM11</f>
        <v>2.7515248112282822</v>
      </c>
      <c r="AO11" s="85">
        <f t="shared" ref="AO11:AO16" si="5">S11-AN11</f>
        <v>0.26461908877171858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0.24440000000000001</v>
      </c>
      <c r="Q12" s="73">
        <v>1.1000000000000001</v>
      </c>
      <c r="R12" s="74">
        <f>P12*Q12</f>
        <v>0.26884000000000002</v>
      </c>
      <c r="S12" s="97">
        <f>K12*R12</f>
        <v>0.20163000000000003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0.23499999999999999</v>
      </c>
      <c r="AL12" s="106">
        <v>1.04</v>
      </c>
      <c r="AM12" s="107">
        <f>AK12*AL12</f>
        <v>0.24440000000000001</v>
      </c>
      <c r="AN12" s="108">
        <f>AF12*AM12</f>
        <v>0.18718296943231441</v>
      </c>
      <c r="AO12" s="85">
        <f t="shared" si="5"/>
        <v>1.444703056768562E-2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80">
        <f t="shared" si="7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3.217773900000001</v>
      </c>
      <c r="AA16" s="149"/>
      <c r="AB16" s="149"/>
      <c r="AC16" s="149"/>
      <c r="AD16" s="149"/>
      <c r="AE16" s="149"/>
      <c r="AF16" s="149">
        <f t="shared" si="4"/>
        <v>3.0765121248722473E-2</v>
      </c>
      <c r="AG16" s="149"/>
      <c r="AH16" s="149"/>
      <c r="AI16" s="149"/>
      <c r="AJ16" s="152">
        <f>AJ11+AJ12+AJ13+AJ14+AJ15</f>
        <v>3.0765121248722473E-2</v>
      </c>
      <c r="AK16" s="149"/>
      <c r="AL16" s="149"/>
      <c r="AM16" s="149" t="s">
        <v>57</v>
      </c>
      <c r="AN16" s="153">
        <f>SUM(AN11:AN15)</f>
        <v>2.9387077806605966</v>
      </c>
      <c r="AO16" s="154">
        <f t="shared" si="5"/>
        <v>0.27906611933940439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0.47724594539114318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0.105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0.11550000000000001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0.105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0.105</v>
      </c>
      <c r="AO19" s="85">
        <f t="shared" ref="AO19:AO40" si="12">S19-AN19</f>
        <v>1.0500000000000009E-2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2.8929600000000007E-2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3.1822560000000007E-2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1.05</v>
      </c>
      <c r="AM21" s="180">
        <v>0</v>
      </c>
      <c r="AN21" s="181">
        <f>AD21*AL21*(1+AM21)</f>
        <v>2.8929600000000007E-2</v>
      </c>
      <c r="AO21" s="85">
        <f t="shared" si="12"/>
        <v>2.89296E-3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5.5319040000000007E-2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6.0850944000000011E-2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1"/>
        <v>5.5319040000000007E-2</v>
      </c>
      <c r="AO22" s="85">
        <f t="shared" si="12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9.9771106060606053E-3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1"/>
        <v>9.9771106060606053E-3</v>
      </c>
      <c r="AO38" s="85">
        <f t="shared" si="12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8mm</v>
      </c>
      <c r="G39" s="688"/>
      <c r="H39" s="688">
        <f t="shared" si="10"/>
        <v>0</v>
      </c>
      <c r="I39" s="689"/>
      <c r="J39" s="206">
        <f>AN39</f>
        <v>5.0181818181818175E-2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5.5199999999999999E-2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0.96</v>
      </c>
      <c r="AM39" s="214">
        <v>0.15</v>
      </c>
      <c r="AN39" s="215">
        <f t="shared" si="11"/>
        <v>5.0181818181818175E-2</v>
      </c>
      <c r="AO39" s="85">
        <f t="shared" si="12"/>
        <v>5.0181818181818244E-3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0.69626432566666685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0.63296756878787885</v>
      </c>
      <c r="AO40" s="154">
        <f t="shared" si="12"/>
        <v>6.3296756878787996E-2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0.10279389048345576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2.4702328941749264E-2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2.4847189681592276E-3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6.7206305054045512E-2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0.17855467564166669</v>
      </c>
      <c r="AO67" s="85">
        <f>S66-AN67-AN66</f>
        <v>0.30144532435833327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6.0765121248722478E-2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2.4185546756416669</v>
      </c>
      <c r="AO70" s="154">
        <f>S70-AN70</f>
        <v>0.62544532435833311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0.39277311621549266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7.1421870256666669</v>
      </c>
      <c r="AE72" s="13"/>
      <c r="AF72" s="13"/>
      <c r="AG72" s="13"/>
      <c r="AH72" s="13"/>
      <c r="AI72" s="333" t="s">
        <v>117</v>
      </c>
      <c r="AJ72" s="334">
        <f>AN73-AN72</f>
        <v>0.98454900057652495</v>
      </c>
      <c r="AK72" s="335">
        <f>AJ72/AN73</f>
        <v>0.13784979265291994</v>
      </c>
      <c r="AL72" s="13"/>
      <c r="AM72" s="331" t="s">
        <v>118</v>
      </c>
      <c r="AN72" s="332">
        <f>SUM(AN16,AN40,AN51,AN62,AN70)</f>
        <v>6.1576380250901419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7.1421870256666669</v>
      </c>
      <c r="AO73" s="18">
        <v>6.22</v>
      </c>
      <c r="AQ73" s="332">
        <f>AN73-AO73</f>
        <v>0.9221870256666671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E506C826-84E3-432D-B595-E77E66370A1E}">
      <formula1>$AQ$11:$AQ$21</formula1>
    </dataValidation>
    <dataValidation type="list" allowBlank="1" showInputMessage="1" showErrorMessage="1" sqref="AB4:AD4 H4:J4" xr:uid="{EA5B53E2-5FF6-432A-A102-5D015A8BDE1E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1CA4-F18C-4328-A595-A6D035A08199}">
  <sheetPr codeName="Sheet27">
    <tabColor theme="9" tint="0.59999389629810485"/>
  </sheetPr>
  <dimension ref="A1:BC116"/>
  <sheetViews>
    <sheetView topLeftCell="M1" zoomScale="85" zoomScaleNormal="85" zoomScaleSheetLayoutView="80" workbookViewId="0">
      <selection activeCell="AH32" sqref="AH32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427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0.76019999999999999</v>
      </c>
      <c r="Q11" s="73">
        <v>1.1000000000000001</v>
      </c>
      <c r="R11" s="74">
        <f>P11*Q11</f>
        <v>0.83622000000000007</v>
      </c>
      <c r="S11" s="75">
        <f>K11*R11</f>
        <v>2.215983</v>
      </c>
      <c r="U11" s="659"/>
      <c r="V11" s="64" t="s">
        <v>175</v>
      </c>
      <c r="W11" s="443" t="s">
        <v>179</v>
      </c>
      <c r="X11" s="506" t="s">
        <v>43</v>
      </c>
      <c r="Y11" s="507" t="s">
        <v>138</v>
      </c>
      <c r="Z11" s="753" t="s">
        <v>177</v>
      </c>
      <c r="AA11" s="754"/>
      <c r="AB11" s="754"/>
      <c r="AC11" s="755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0.72399999999999998</v>
      </c>
      <c r="AL11" s="514">
        <v>1.05</v>
      </c>
      <c r="AM11" s="515">
        <f>AK11*AL11</f>
        <v>0.76019999999999999</v>
      </c>
      <c r="AN11" s="516">
        <f>AF11*AM11</f>
        <v>2.0333796120969989</v>
      </c>
      <c r="AO11" s="85">
        <f t="shared" ref="AO11:AO16" si="5">S11-AN11</f>
        <v>0.18260338790300112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0.30368000000000001</v>
      </c>
      <c r="Q12" s="73">
        <v>1.1000000000000001</v>
      </c>
      <c r="R12" s="74">
        <f>P12*Q12</f>
        <v>0.33404800000000001</v>
      </c>
      <c r="S12" s="97">
        <f>K12*R12</f>
        <v>0.25053599999999998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0.29199999999999998</v>
      </c>
      <c r="AL12" s="106">
        <v>1.04</v>
      </c>
      <c r="AM12" s="107">
        <f>AK12*AL12</f>
        <v>0.30368000000000001</v>
      </c>
      <c r="AN12" s="108">
        <f>AF12*AM12</f>
        <v>0.23258479606057791</v>
      </c>
      <c r="AO12" s="85">
        <f t="shared" si="5"/>
        <v>1.7951203939422067E-2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80">
        <f t="shared" si="7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2.4665189999999999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2.2659644081575769</v>
      </c>
      <c r="AO16" s="154">
        <f t="shared" si="5"/>
        <v>0.20055459184242297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0.40665990008805741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0.115</v>
      </c>
      <c r="AO19" s="85">
        <f t="shared" ref="AO19:AO40" si="12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3.8848320000000006E-2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2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5.5977600000000002E-2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1"/>
        <v>5.5977600000000002E-2</v>
      </c>
      <c r="AO22" s="85">
        <f t="shared" si="12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1.5950000000000002E-2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1.7545000000000005E-2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0.5</v>
      </c>
      <c r="AM34" s="180">
        <v>0.1</v>
      </c>
      <c r="AN34" s="181">
        <f t="shared" si="11"/>
        <v>1.5950000000000002E-2</v>
      </c>
      <c r="AO34" s="85">
        <f t="shared" si="12"/>
        <v>1.5950000000000027E-3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9.9771106060606053E-3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1"/>
        <v>9.9771106060606053E-3</v>
      </c>
      <c r="AO38" s="85">
        <f t="shared" si="12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8mm</v>
      </c>
      <c r="G39" s="688"/>
      <c r="H39" s="688">
        <f t="shared" si="10"/>
        <v>0</v>
      </c>
      <c r="I39" s="689"/>
      <c r="J39" s="206">
        <f>AN39</f>
        <v>5.7499999999999996E-2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6.3250000000000001E-2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1.1000000000000001</v>
      </c>
      <c r="AM39" s="214">
        <v>0.15</v>
      </c>
      <c r="AN39" s="215">
        <f t="shared" si="11"/>
        <v>5.7499999999999996E-2</v>
      </c>
      <c r="AO39" s="85">
        <f t="shared" si="12"/>
        <v>5.7500000000000051E-3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0.80976833366666678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0.73615303060606063</v>
      </c>
      <c r="AO40" s="154">
        <f t="shared" si="12"/>
        <v>7.3615303060606152E-2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0.13211324802722291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2.7297968079246508E-2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2.7458050307181186E-3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7.3795789540547829E-2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0.1626109033416667</v>
      </c>
      <c r="AO67" s="85">
        <f>S66-AN67-AN66</f>
        <v>0.31738909665833326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2.4026109033416669</v>
      </c>
      <c r="AO70" s="154">
        <f>S70-AN70</f>
        <v>0.6413890966583331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0.43118307877475504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6.5044361336666672</v>
      </c>
      <c r="AE72" s="13"/>
      <c r="AF72" s="13"/>
      <c r="AG72" s="13"/>
      <c r="AH72" s="13"/>
      <c r="AI72" s="333" t="s">
        <v>117</v>
      </c>
      <c r="AJ72" s="334">
        <f>AN73-AN72</f>
        <v>0.93229979156136267</v>
      </c>
      <c r="AK72" s="335">
        <f>AJ72/AN73</f>
        <v>0.1433329150140811</v>
      </c>
      <c r="AL72" s="13"/>
      <c r="AM72" s="331" t="s">
        <v>118</v>
      </c>
      <c r="AN72" s="332">
        <f>SUM(AN16,AN40,AN51,AN62,AN70)</f>
        <v>5.5721363421053045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6.5044361336666672</v>
      </c>
      <c r="AO73" s="18">
        <v>6.08</v>
      </c>
      <c r="AQ73" s="332">
        <f>AN73-AO73</f>
        <v>0.4244361336666671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2E92BD86-8009-41F7-8EAE-0CE2B5FBD57C}">
      <formula1>$AQ$11:$AQ$21</formula1>
    </dataValidation>
    <dataValidation type="list" allowBlank="1" showInputMessage="1" showErrorMessage="1" sqref="AB4:AD4 H4:J4" xr:uid="{BB732AB8-EE2E-4B5C-98FC-72A0F6DCCE0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A670-6ECC-4180-B6F8-77B777DAB9B6}">
  <sheetPr codeName="Sheet28">
    <tabColor theme="9" tint="0.59999389629810485"/>
  </sheetPr>
  <dimension ref="A1:BC116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427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762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0.76019999999999999</v>
      </c>
      <c r="Q11" s="73">
        <v>1.1000000000000001</v>
      </c>
      <c r="R11" s="74">
        <f>P11*Q11</f>
        <v>0.83622000000000007</v>
      </c>
      <c r="S11" s="75">
        <f>K11*R11</f>
        <v>2.0905500000000004</v>
      </c>
      <c r="U11" s="659"/>
      <c r="V11" s="90" t="s">
        <v>365</v>
      </c>
      <c r="W11" s="442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0.72399999999999998</v>
      </c>
      <c r="AL11" s="514">
        <v>1.05</v>
      </c>
      <c r="AM11" s="515">
        <f>AK11*AL11</f>
        <v>0.76019999999999999</v>
      </c>
      <c r="AN11" s="516">
        <f>AF11*AM11</f>
        <v>1.9206297965251324</v>
      </c>
      <c r="AO11" s="85">
        <f t="shared" ref="AO11:AO16" si="5">S11-AN11</f>
        <v>0.16992020347486791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0.30368000000000001</v>
      </c>
      <c r="Q12" s="73">
        <v>1.1000000000000001</v>
      </c>
      <c r="R12" s="74">
        <f>P12*Q12</f>
        <v>0.33404800000000001</v>
      </c>
      <c r="S12" s="97">
        <f>K12*R12</f>
        <v>0.25053599999999998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0.29199999999999998</v>
      </c>
      <c r="AL12" s="106">
        <v>1.04</v>
      </c>
      <c r="AM12" s="107">
        <f>AK12*AL12</f>
        <v>0.30368000000000001</v>
      </c>
      <c r="AN12" s="108">
        <f>AF12*AM12</f>
        <v>0.23258479606057791</v>
      </c>
      <c r="AO12" s="85">
        <f t="shared" si="5"/>
        <v>1.7951203939422067E-2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80">
        <f t="shared" si="8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2.3410860000000002</v>
      </c>
      <c r="AA16" s="149"/>
      <c r="AB16" s="149"/>
      <c r="AC16" s="149"/>
      <c r="AD16" s="149"/>
      <c r="AE16" s="149"/>
      <c r="AF16" s="149">
        <f t="shared" si="7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2.1532145925857105</v>
      </c>
      <c r="AO16" s="154">
        <f t="shared" si="5"/>
        <v>0.18787140741428976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0.39463263518675301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0.115</v>
      </c>
      <c r="AO19" s="85">
        <f t="shared" ref="AO19:AO40" si="13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0.42230000000000001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0.42230000000000001</v>
      </c>
      <c r="AO20" s="85">
        <f t="shared" si="13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3.8848320000000006E-2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3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5.5977600000000002E-2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2"/>
        <v>5.5977600000000002E-2</v>
      </c>
      <c r="AO22" s="85">
        <f t="shared" si="13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1.5950000000000002E-2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1.7545000000000005E-2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0.5</v>
      </c>
      <c r="AM34" s="180">
        <v>0.1</v>
      </c>
      <c r="AN34" s="181">
        <f t="shared" si="12"/>
        <v>1.5950000000000002E-2</v>
      </c>
      <c r="AO34" s="85">
        <f t="shared" si="13"/>
        <v>1.5950000000000027E-3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9.9771106060606053E-3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2"/>
        <v>9.9771106060606053E-3</v>
      </c>
      <c r="AO38" s="85">
        <f t="shared" si="13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8mm</v>
      </c>
      <c r="G39" s="688"/>
      <c r="H39" s="688">
        <f t="shared" si="11"/>
        <v>0</v>
      </c>
      <c r="I39" s="689"/>
      <c r="J39" s="206">
        <f>AN39</f>
        <v>5.7499999999999996E-2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6.3250000000000001E-2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1.1000000000000001</v>
      </c>
      <c r="AM39" s="214">
        <v>0.15</v>
      </c>
      <c r="AN39" s="215">
        <f t="shared" si="12"/>
        <v>5.7499999999999996E-2</v>
      </c>
      <c r="AO39" s="85">
        <f t="shared" si="13"/>
        <v>5.7500000000000051E-3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0.80976833366666678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0.73615303060606063</v>
      </c>
      <c r="AO40" s="154">
        <f t="shared" si="13"/>
        <v>7.3615303060606152E-2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0.13491920933896429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3"/>
        <v>0</v>
      </c>
      <c r="C48" s="708"/>
      <c r="D48" s="708">
        <f t="shared" si="18"/>
        <v>0</v>
      </c>
      <c r="E48" s="708"/>
      <c r="F48" s="709">
        <f t="shared" si="19"/>
        <v>0</v>
      </c>
      <c r="G48" s="709"/>
      <c r="H48" s="709">
        <f t="shared" si="20"/>
        <v>0</v>
      </c>
      <c r="I48" s="709"/>
      <c r="J48" s="237">
        <f t="shared" si="26"/>
        <v>0</v>
      </c>
      <c r="K48" s="174" t="str">
        <f t="shared" si="24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5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1"/>
        <v>0</v>
      </c>
      <c r="AO48" s="85">
        <f t="shared" si="2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5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2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2.7877751283908413E-2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2.8041233508020536E-3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7.5246866938611268E-2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0.15947507834166669</v>
      </c>
      <c r="AO67" s="85">
        <f>S66-AN67-AN66</f>
        <v>0.32052492165833329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2.3994750783416667</v>
      </c>
      <c r="AO70" s="154">
        <f>S70-AN70</f>
        <v>0.64452492165833331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0.4397662808395722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6.379003133666667</v>
      </c>
      <c r="AE72" s="13"/>
      <c r="AF72" s="13"/>
      <c r="AG72" s="13"/>
      <c r="AH72" s="13"/>
      <c r="AI72" s="333" t="s">
        <v>117</v>
      </c>
      <c r="AJ72" s="334">
        <f>AN73-AN72</f>
        <v>0.92275243213322877</v>
      </c>
      <c r="AK72" s="335">
        <f>AJ72/AN73</f>
        <v>0.14465464474585207</v>
      </c>
      <c r="AL72" s="13"/>
      <c r="AM72" s="331" t="s">
        <v>118</v>
      </c>
      <c r="AN72" s="332">
        <f>SUM(AN16,AN40,AN51,AN62,AN70)</f>
        <v>5.4562507015334383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6.379003133666667</v>
      </c>
      <c r="AO73" s="18">
        <v>6.08</v>
      </c>
      <c r="AQ73" s="332">
        <f>AN73-AO73</f>
        <v>0.29900313366666698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DC2E30DA-9DA7-47C1-9905-8A209B004B23}">
      <formula1>$AQ$3:$AQ$8</formula1>
    </dataValidation>
    <dataValidation type="list" allowBlank="1" showInputMessage="1" showErrorMessage="1" sqref="J11:J15 AD11:AD15" xr:uid="{D8DF31D5-46C3-488F-B241-955E3950FF68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B61E-E7BB-49E0-A228-F00120C0C071}">
  <sheetPr codeName="Sheet29">
    <tabColor theme="9" tint="0.59999389629810485"/>
  </sheetPr>
  <dimension ref="A1:BC116"/>
  <sheetViews>
    <sheetView topLeftCell="G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427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22" t="s">
        <v>28</v>
      </c>
      <c r="Y10" s="422" t="s">
        <v>29</v>
      </c>
      <c r="Z10" s="656" t="s">
        <v>30</v>
      </c>
      <c r="AA10" s="656"/>
      <c r="AB10" s="656"/>
      <c r="AC10" s="762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443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0.76019999999999999</v>
      </c>
      <c r="Q11" s="73">
        <v>1.1000000000000001</v>
      </c>
      <c r="R11" s="74">
        <f>P11*Q11</f>
        <v>0.83622000000000007</v>
      </c>
      <c r="S11" s="75">
        <f>K11*R11</f>
        <v>2.2577940000000005</v>
      </c>
      <c r="U11" s="659"/>
      <c r="V11" s="90" t="s">
        <v>365</v>
      </c>
      <c r="W11" s="442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0.72399999999999998</v>
      </c>
      <c r="AL11" s="514">
        <v>1.05</v>
      </c>
      <c r="AM11" s="515">
        <f>AK11*AL11</f>
        <v>0.76019999999999999</v>
      </c>
      <c r="AN11" s="516">
        <f>AF11*AM11</f>
        <v>2.0726697965251328</v>
      </c>
      <c r="AO11" s="85">
        <f t="shared" ref="AO11:AO16" si="5">S11-AN11</f>
        <v>0.18512420347486769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0.30368000000000001</v>
      </c>
      <c r="Q12" s="73">
        <v>1.1000000000000001</v>
      </c>
      <c r="R12" s="74">
        <f>P12*Q12</f>
        <v>0.33404800000000001</v>
      </c>
      <c r="S12" s="97">
        <f>K12*R12</f>
        <v>0.25053599999999998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0.29199999999999998</v>
      </c>
      <c r="AL12" s="106">
        <v>1.04</v>
      </c>
      <c r="AM12" s="107">
        <f>AK12*AL12</f>
        <v>0.30368000000000001</v>
      </c>
      <c r="AN12" s="108">
        <f>AF12*AM12</f>
        <v>0.23258479606057791</v>
      </c>
      <c r="AO12" s="85">
        <f t="shared" si="5"/>
        <v>1.7951203939422067E-2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80">
        <f t="shared" si="7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2.5083300000000004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2.3052545925857109</v>
      </c>
      <c r="AO16" s="154">
        <f t="shared" si="5"/>
        <v>0.20307540741428953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0.41073784851014661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0.115</v>
      </c>
      <c r="AO19" s="85">
        <f t="shared" ref="AO19:AO40" si="12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0.42230000000000001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0.42230000000000001</v>
      </c>
      <c r="AO20" s="85">
        <f t="shared" si="12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3.8848320000000006E-2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2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5.5977600000000002E-2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1"/>
        <v>5.5977600000000002E-2</v>
      </c>
      <c r="AO22" s="85">
        <f t="shared" si="12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1.5950000000000002E-2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1.7545000000000005E-2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0.5</v>
      </c>
      <c r="AM34" s="180">
        <v>0.1</v>
      </c>
      <c r="AN34" s="181">
        <f t="shared" si="11"/>
        <v>1.5950000000000002E-2</v>
      </c>
      <c r="AO34" s="85">
        <f t="shared" si="12"/>
        <v>1.5950000000000027E-3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9.9771106060606053E-3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1"/>
        <v>9.9771106060606053E-3</v>
      </c>
      <c r="AO38" s="85">
        <f t="shared" si="12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8mm</v>
      </c>
      <c r="G39" s="688"/>
      <c r="H39" s="688">
        <f t="shared" si="10"/>
        <v>0</v>
      </c>
      <c r="I39" s="689"/>
      <c r="J39" s="206">
        <f>AN39</f>
        <v>5.7499999999999996E-2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6.3250000000000001E-2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1.1000000000000001</v>
      </c>
      <c r="AM39" s="214">
        <v>0.15</v>
      </c>
      <c r="AN39" s="215">
        <f t="shared" si="11"/>
        <v>5.7499999999999996E-2</v>
      </c>
      <c r="AO39" s="85">
        <f t="shared" si="12"/>
        <v>5.7500000000000051E-3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0.80976833366666678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0.73615303060606063</v>
      </c>
      <c r="AO40" s="154">
        <f t="shared" si="12"/>
        <v>7.3615303060606152E-2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0.13116378248972746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4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4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2.7101784272384421E-2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2.7260716028577174E-3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7.3324454484984231E-2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0.16365617834166668</v>
      </c>
      <c r="AO67" s="85">
        <f>S66-AN67-AN66</f>
        <v>0.3163438216583333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2.403656178341667</v>
      </c>
      <c r="AO70" s="154">
        <f>S70-AN70</f>
        <v>0.64034382165833303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0.4282705131248839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6.5462471336666672</v>
      </c>
      <c r="AE72" s="13"/>
      <c r="AF72" s="13"/>
      <c r="AG72" s="13"/>
      <c r="AH72" s="13"/>
      <c r="AI72" s="333" t="s">
        <v>117</v>
      </c>
      <c r="AJ72" s="334">
        <f>AN73-AN72</f>
        <v>0.93377533213322916</v>
      </c>
      <c r="AK72" s="335">
        <f>AJ72/AN73</f>
        <v>0.14264284758375831</v>
      </c>
      <c r="AL72" s="13"/>
      <c r="AM72" s="331" t="s">
        <v>118</v>
      </c>
      <c r="AN72" s="332">
        <f>SUM(AN16,AN40,AN51,AN62,AN70)</f>
        <v>5.6124718015334381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6.5462471336666672</v>
      </c>
      <c r="AO73" s="18">
        <v>6.08</v>
      </c>
      <c r="AQ73" s="332">
        <f>AN73-AO73</f>
        <v>0.46624713366666715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1FFCA2CB-5CEA-40F2-86D5-B827E14C33ED}">
      <formula1>$AQ$11:$AQ$21</formula1>
    </dataValidation>
    <dataValidation type="list" allowBlank="1" showInputMessage="1" showErrorMessage="1" sqref="AB4:AD4 H4:J4" xr:uid="{1A521927-BDA3-4B26-8D02-253BFCF34F9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13165-81A7-442A-9617-93B239CBE58F}">
  <sheetPr codeName="Sheet30">
    <tabColor theme="9" tint="0.59999389629810485"/>
  </sheetPr>
  <dimension ref="A1:BC116"/>
  <sheetViews>
    <sheetView topLeftCell="G1" zoomScale="85" zoomScaleNormal="85" zoomScaleSheetLayoutView="80" workbookViewId="0">
      <selection activeCell="U8" sqref="U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ESGM22755KMW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427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PEPLUM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" t="s">
        <v>26</v>
      </c>
      <c r="C10" s="55" t="s">
        <v>27</v>
      </c>
      <c r="D10" s="422" t="s">
        <v>28</v>
      </c>
      <c r="E10" s="57" t="s">
        <v>29</v>
      </c>
      <c r="F10" s="654" t="s">
        <v>30</v>
      </c>
      <c r="G10" s="654"/>
      <c r="H10" s="654"/>
      <c r="I10" s="654"/>
      <c r="J10" s="422" t="s">
        <v>31</v>
      </c>
      <c r="K10" s="422" t="s">
        <v>32</v>
      </c>
      <c r="L10" s="422" t="s">
        <v>33</v>
      </c>
      <c r="M10" s="422" t="s">
        <v>34</v>
      </c>
      <c r="N10" s="422" t="s">
        <v>34</v>
      </c>
      <c r="O10" s="423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422" t="s">
        <v>28</v>
      </c>
      <c r="Y10" s="57" t="s">
        <v>29</v>
      </c>
      <c r="Z10" s="654" t="s">
        <v>30</v>
      </c>
      <c r="AA10" s="654"/>
      <c r="AB10" s="654"/>
      <c r="AC10" s="654"/>
      <c r="AD10" s="422" t="s">
        <v>31</v>
      </c>
      <c r="AE10" s="422" t="s">
        <v>32</v>
      </c>
      <c r="AF10" s="422" t="s">
        <v>143</v>
      </c>
      <c r="AG10" s="422" t="s">
        <v>33</v>
      </c>
      <c r="AH10" s="422" t="s">
        <v>34</v>
      </c>
      <c r="AI10" s="422" t="s">
        <v>34</v>
      </c>
      <c r="AJ10" s="423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43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0.76019999999999999</v>
      </c>
      <c r="Q11" s="73">
        <v>1.1000000000000001</v>
      </c>
      <c r="R11" s="74">
        <f>P11*Q11</f>
        <v>0.83622000000000007</v>
      </c>
      <c r="S11" s="75">
        <f>K11*R11</f>
        <v>3.5622972000000002</v>
      </c>
      <c r="U11" s="659"/>
      <c r="V11" s="64" t="s">
        <v>175</v>
      </c>
      <c r="W11" s="443" t="s">
        <v>182</v>
      </c>
      <c r="X11" s="506" t="s">
        <v>169</v>
      </c>
      <c r="Y11" s="507" t="s">
        <v>138</v>
      </c>
      <c r="Z11" s="753" t="s">
        <v>177</v>
      </c>
      <c r="AA11" s="754"/>
      <c r="AB11" s="754"/>
      <c r="AC11" s="755"/>
      <c r="AD11" s="508" t="s">
        <v>183</v>
      </c>
      <c r="AE11" s="509">
        <v>4.26</v>
      </c>
      <c r="AF11" s="509">
        <f t="shared" ref="AF11:AF12" si="4">AE11+AJ11</f>
        <v>4.2748773576140477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1.4877357614048127E-2</v>
      </c>
      <c r="AK11" s="512">
        <v>0.72399999999999998</v>
      </c>
      <c r="AL11" s="514">
        <v>1.05</v>
      </c>
      <c r="AM11" s="515">
        <f>AK11*AL11</f>
        <v>0.76019999999999999</v>
      </c>
      <c r="AN11" s="516">
        <f>AF11*AM11</f>
        <v>3.2497617672581991</v>
      </c>
      <c r="AO11" s="85">
        <f t="shared" ref="AO11:AO16" si="5">S11-AN11</f>
        <v>0.31253543274180107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42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0.30368000000000001</v>
      </c>
      <c r="Q12" s="73">
        <v>1.1000000000000001</v>
      </c>
      <c r="R12" s="74">
        <f>P12*Q12</f>
        <v>0.33404800000000001</v>
      </c>
      <c r="S12" s="97">
        <f>K12*R12</f>
        <v>0.25053599999999998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0.29199999999999998</v>
      </c>
      <c r="AL12" s="106">
        <v>1.04</v>
      </c>
      <c r="AM12" s="107">
        <f>AK12*AL12</f>
        <v>0.30368000000000001</v>
      </c>
      <c r="AN12" s="108">
        <f>AF12*AM12</f>
        <v>0.23258479606057791</v>
      </c>
      <c r="AO12" s="85">
        <f t="shared" si="5"/>
        <v>1.7951203939422067E-2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ref="AF13:AF16" si="8">AE13+AJ13</f>
        <v>0</v>
      </c>
      <c r="AG13" s="103"/>
      <c r="AH13" s="103"/>
      <c r="AI13" s="80">
        <f t="shared" si="7"/>
        <v>0</v>
      </c>
      <c r="AJ13" s="81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45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45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3.8128332</v>
      </c>
      <c r="AA16" s="149"/>
      <c r="AB16" s="149"/>
      <c r="AC16" s="149"/>
      <c r="AD16" s="149"/>
      <c r="AE16" s="149"/>
      <c r="AF16" s="149">
        <f t="shared" si="8"/>
        <v>3.0765121248722473E-2</v>
      </c>
      <c r="AG16" s="149"/>
      <c r="AH16" s="149"/>
      <c r="AI16" s="149"/>
      <c r="AJ16" s="152">
        <f>AJ11+AJ12+AJ13+AJ14+AJ15</f>
        <v>3.0765121248722473E-2</v>
      </c>
      <c r="AK16" s="149"/>
      <c r="AL16" s="149"/>
      <c r="AM16" s="149" t="s">
        <v>57</v>
      </c>
      <c r="AN16" s="153">
        <f>SUM(AN11:AN15)</f>
        <v>3.4823465633187771</v>
      </c>
      <c r="AO16" s="154">
        <f t="shared" si="5"/>
        <v>0.33048663668122291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0.51044511069577536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44"/>
      <c r="M18" s="444"/>
      <c r="N18" s="444"/>
      <c r="O18" s="444"/>
      <c r="P18" s="444"/>
      <c r="Q18" s="421"/>
      <c r="R18" s="423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44"/>
      <c r="AG18" s="444"/>
      <c r="AH18" s="444"/>
      <c r="AI18" s="444"/>
      <c r="AJ18" s="444"/>
      <c r="AK18" s="444"/>
      <c r="AL18" s="423" t="s">
        <v>63</v>
      </c>
      <c r="AM18" s="423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0.115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0.12650000000000003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0.115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0.115</v>
      </c>
      <c r="AO19" s="85">
        <f t="shared" ref="AO19:AO40" si="13">S19-AN19</f>
        <v>1.1500000000000024E-2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0.42230000000000001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0.46453000000000005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0.41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0.42230000000000001</v>
      </c>
      <c r="AO20" s="85">
        <f t="shared" si="13"/>
        <v>4.2230000000000045E-2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3.8848320000000006E-2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4.273315200000001E-2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1.41</v>
      </c>
      <c r="AM21" s="180">
        <v>0</v>
      </c>
      <c r="AN21" s="181">
        <f>AD21*AL21*(1+AM21)</f>
        <v>3.8848320000000006E-2</v>
      </c>
      <c r="AO21" s="85">
        <f t="shared" si="13"/>
        <v>3.8848320000000047E-3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5.5977600000000002E-2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6.157536000000001E-2</v>
      </c>
      <c r="U22" s="659"/>
      <c r="V22" s="623" t="s">
        <v>159</v>
      </c>
      <c r="W22" s="624"/>
      <c r="X22" s="693" t="s">
        <v>160</v>
      </c>
      <c r="Y22" s="624"/>
      <c r="Z22" s="426" t="s">
        <v>222</v>
      </c>
      <c r="AA22" s="427"/>
      <c r="AB22" s="427"/>
      <c r="AC22" s="428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2.5499999999999998</v>
      </c>
      <c r="AM22" s="180">
        <v>0</v>
      </c>
      <c r="AN22" s="181">
        <f t="shared" si="12"/>
        <v>5.5977600000000002E-2</v>
      </c>
      <c r="AO22" s="85">
        <f t="shared" si="13"/>
        <v>5.5977600000000072E-3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26" t="s">
        <v>227</v>
      </c>
      <c r="AA23" s="427"/>
      <c r="AB23" s="427"/>
      <c r="AC23" s="428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439"/>
      <c r="W32" s="424"/>
      <c r="X32" s="695" t="s">
        <v>185</v>
      </c>
      <c r="Y32" s="746"/>
      <c r="Z32" s="426" t="s">
        <v>161</v>
      </c>
      <c r="AA32" s="427"/>
      <c r="AB32" s="427"/>
      <c r="AC32" s="428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39"/>
      <c r="W33" s="424"/>
      <c r="X33" s="695" t="s">
        <v>185</v>
      </c>
      <c r="Y33" s="746"/>
      <c r="Z33" s="426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1.5950000000000002E-2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1.7545000000000005E-2</v>
      </c>
      <c r="U34" s="659"/>
      <c r="V34" s="439"/>
      <c r="W34" s="424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0.5</v>
      </c>
      <c r="AM34" s="180">
        <v>0.1</v>
      </c>
      <c r="AN34" s="181">
        <f t="shared" si="12"/>
        <v>1.5950000000000002E-2</v>
      </c>
      <c r="AO34" s="85">
        <f t="shared" si="13"/>
        <v>1.5950000000000027E-3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426" t="s">
        <v>162</v>
      </c>
      <c r="AA35" s="427"/>
      <c r="AB35" s="427"/>
      <c r="AC35" s="428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26" t="s">
        <v>224</v>
      </c>
      <c r="AA36" s="427"/>
      <c r="AB36" s="427"/>
      <c r="AC36" s="428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426" t="s">
        <v>225</v>
      </c>
      <c r="AA37" s="427"/>
      <c r="AB37" s="427"/>
      <c r="AC37" s="428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9.9771106060606053E-3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1.0974821666666667E-2</v>
      </c>
      <c r="U38" s="659"/>
      <c r="V38" s="696" t="s">
        <v>403</v>
      </c>
      <c r="W38" s="679"/>
      <c r="X38" s="695" t="s">
        <v>185</v>
      </c>
      <c r="Y38" s="746"/>
      <c r="Z38" s="426" t="s">
        <v>404</v>
      </c>
      <c r="AA38" s="427"/>
      <c r="AB38" s="427"/>
      <c r="AC38" s="428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2</v>
      </c>
      <c r="AM38" s="180">
        <v>0.03</v>
      </c>
      <c r="AN38" s="181">
        <f t="shared" si="12"/>
        <v>9.9771106060606053E-3</v>
      </c>
      <c r="AO38" s="85">
        <f t="shared" si="13"/>
        <v>9.9771106060606192E-4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8mm</v>
      </c>
      <c r="G39" s="688"/>
      <c r="H39" s="688">
        <f t="shared" si="11"/>
        <v>0</v>
      </c>
      <c r="I39" s="689"/>
      <c r="J39" s="206">
        <f>AN39</f>
        <v>5.7499999999999996E-2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6.3250000000000001E-2</v>
      </c>
      <c r="U39" s="660"/>
      <c r="V39" s="684" t="s">
        <v>387</v>
      </c>
      <c r="W39" s="685"/>
      <c r="X39" s="747" t="s">
        <v>185</v>
      </c>
      <c r="Y39" s="685"/>
      <c r="Z39" s="687" t="s">
        <v>426</v>
      </c>
      <c r="AA39" s="688"/>
      <c r="AB39" s="688"/>
      <c r="AC39" s="689"/>
      <c r="AD39" s="212">
        <f>50/1100</f>
        <v>4.5454545454545456E-2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1.1000000000000001</v>
      </c>
      <c r="AM39" s="214">
        <v>0.15</v>
      </c>
      <c r="AN39" s="215">
        <f t="shared" si="12"/>
        <v>5.7499999999999996E-2</v>
      </c>
      <c r="AO39" s="85">
        <f t="shared" si="13"/>
        <v>5.7500000000000051E-3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0.80976833366666678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0.73615303060606063</v>
      </c>
      <c r="AO40" s="154">
        <f t="shared" si="13"/>
        <v>7.3615303060606152E-2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0.10790589286972792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41"/>
      <c r="M42" s="441"/>
      <c r="N42" s="441"/>
      <c r="O42" s="441"/>
      <c r="P42" s="441"/>
      <c r="Q42" s="444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41"/>
      <c r="AG42" s="441"/>
      <c r="AH42" s="441"/>
      <c r="AI42" s="441"/>
      <c r="AJ42" s="441"/>
      <c r="AK42" s="441"/>
      <c r="AL42" s="423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36" t="s">
        <v>164</v>
      </c>
      <c r="AA43" s="437"/>
      <c r="AB43" s="437"/>
      <c r="AC43" s="438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29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26" t="s">
        <v>165</v>
      </c>
      <c r="AA44" s="427"/>
      <c r="AB44" s="427"/>
      <c r="AC44" s="428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30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29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27"/>
      <c r="AB45" s="427"/>
      <c r="AC45" s="428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30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29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26" t="s">
        <v>354</v>
      </c>
      <c r="AA46" s="427"/>
      <c r="AB46" s="427"/>
      <c r="AC46" s="428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30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29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26" t="s">
        <v>361</v>
      </c>
      <c r="AA47" s="427"/>
      <c r="AB47" s="427"/>
      <c r="AC47" s="428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30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3"/>
        <v>0</v>
      </c>
      <c r="C48" s="708"/>
      <c r="D48" s="708">
        <f t="shared" si="18"/>
        <v>0</v>
      </c>
      <c r="E48" s="708"/>
      <c r="F48" s="709">
        <f t="shared" si="19"/>
        <v>0</v>
      </c>
      <c r="G48" s="709"/>
      <c r="H48" s="709">
        <f t="shared" si="20"/>
        <v>0</v>
      </c>
      <c r="I48" s="709"/>
      <c r="J48" s="237">
        <f t="shared" si="26"/>
        <v>0</v>
      </c>
      <c r="K48" s="174" t="str">
        <f t="shared" si="24"/>
        <v>/ PC</v>
      </c>
      <c r="L48" s="175"/>
      <c r="M48" s="175"/>
      <c r="N48" s="175"/>
      <c r="O48" s="175"/>
      <c r="P48" s="175"/>
      <c r="Q48" s="429"/>
      <c r="R48" s="239">
        <v>1.1000000000000001</v>
      </c>
      <c r="S48" s="249">
        <f t="shared" si="25"/>
        <v>0</v>
      </c>
      <c r="U48" s="701"/>
      <c r="V48" s="439"/>
      <c r="W48" s="424"/>
      <c r="X48" s="425"/>
      <c r="Y48" s="424"/>
      <c r="Z48" s="426"/>
      <c r="AA48" s="427"/>
      <c r="AB48" s="427"/>
      <c r="AC48" s="428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30"/>
      <c r="AM48" s="244">
        <v>0.02</v>
      </c>
      <c r="AN48" s="249">
        <f t="shared" si="21"/>
        <v>0</v>
      </c>
      <c r="AO48" s="85">
        <f t="shared" si="2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29"/>
      <c r="R49" s="239">
        <v>1.1000000000000001</v>
      </c>
      <c r="S49" s="253">
        <f t="shared" si="25"/>
        <v>0</v>
      </c>
      <c r="U49" s="701"/>
      <c r="V49" s="254"/>
      <c r="W49" s="255"/>
      <c r="X49" s="425"/>
      <c r="Y49" s="424"/>
      <c r="Z49" s="426"/>
      <c r="AA49" s="427"/>
      <c r="AB49" s="427"/>
      <c r="AC49" s="428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30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31"/>
      <c r="X50" s="432"/>
      <c r="Y50" s="431"/>
      <c r="Z50" s="433"/>
      <c r="AA50" s="434"/>
      <c r="AB50" s="434"/>
      <c r="AC50" s="435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46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2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2.2296110822386722E-2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41"/>
      <c r="M53" s="441"/>
      <c r="N53" s="441"/>
      <c r="O53" s="441"/>
      <c r="P53" s="441"/>
      <c r="Q53" s="444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41"/>
      <c r="AG53" s="441"/>
      <c r="AH53" s="441"/>
      <c r="AI53" s="441"/>
      <c r="AJ53" s="441"/>
      <c r="AK53" s="441"/>
      <c r="AL53" s="423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36" t="s">
        <v>97</v>
      </c>
      <c r="AA54" s="437"/>
      <c r="AB54" s="437"/>
      <c r="AC54" s="438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29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26" t="s">
        <v>99</v>
      </c>
      <c r="AA55" s="427"/>
      <c r="AB55" s="427"/>
      <c r="AC55" s="428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30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29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26" t="s">
        <v>101</v>
      </c>
      <c r="AA56" s="427"/>
      <c r="AB56" s="427"/>
      <c r="AC56" s="428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30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29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26" t="s">
        <v>102</v>
      </c>
      <c r="AA57" s="427"/>
      <c r="AB57" s="427"/>
      <c r="AC57" s="428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30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29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26" t="s">
        <v>364</v>
      </c>
      <c r="AA58" s="427"/>
      <c r="AB58" s="427"/>
      <c r="AC58" s="428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30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29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26" t="s">
        <v>363</v>
      </c>
      <c r="AA59" s="427"/>
      <c r="AB59" s="427"/>
      <c r="AC59" s="428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30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29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26" t="s">
        <v>104</v>
      </c>
      <c r="AA60" s="427"/>
      <c r="AB60" s="427"/>
      <c r="AC60" s="428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30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8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46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2.2426860887166809E-3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40"/>
      <c r="M64" s="441"/>
      <c r="N64" s="441"/>
      <c r="O64" s="441"/>
      <c r="P64" s="441"/>
      <c r="Q64" s="441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41"/>
      <c r="AG64" s="440"/>
      <c r="AH64" s="441"/>
      <c r="AI64" s="441"/>
      <c r="AJ64" s="441"/>
      <c r="AK64" s="441"/>
      <c r="AL64" s="441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2.2400000000000002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2.4640000000000004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2.2400000000000002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2.2400000000000002</v>
      </c>
      <c r="AO65" s="85">
        <f>S65-AN65</f>
        <v>0.2240000000000002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0.48</v>
      </c>
      <c r="K66" s="199" t="s">
        <v>108</v>
      </c>
      <c r="L66" s="311"/>
      <c r="M66" s="312">
        <f>J66/S72</f>
        <v>6.114065275284554E-2</v>
      </c>
      <c r="N66" s="199"/>
      <c r="O66" s="199"/>
      <c r="P66" s="199"/>
      <c r="Q66" s="199"/>
      <c r="R66" s="313">
        <v>1</v>
      </c>
      <c r="S66" s="128">
        <f>J66*R66</f>
        <v>0.48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0.19626875834166668</v>
      </c>
      <c r="AO67" s="85">
        <f>S66-AN67-AN66</f>
        <v>0.2837312416583333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6.0765121248722478E-2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3.044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2.4362687583416669</v>
      </c>
      <c r="AO70" s="154">
        <f>S70-AN70</f>
        <v>0.60773124165833314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0.35711019952339329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7.8507503336666673</v>
      </c>
      <c r="AE72" s="13"/>
      <c r="AF72" s="13"/>
      <c r="AG72" s="13"/>
      <c r="AH72" s="13"/>
      <c r="AI72" s="333" t="s">
        <v>117</v>
      </c>
      <c r="AJ72" s="334">
        <f>AN73-AN72</f>
        <v>1.0285739814001627</v>
      </c>
      <c r="AK72" s="335">
        <f>AJ72/AN73</f>
        <v>0.1310160096404149</v>
      </c>
      <c r="AL72" s="13"/>
      <c r="AM72" s="331" t="s">
        <v>118</v>
      </c>
      <c r="AN72" s="332">
        <f>SUM(AN16,AN40,AN51,AN62,AN70)</f>
        <v>6.8221763522665047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7.8507503336666673</v>
      </c>
      <c r="AO73" s="18">
        <v>7.21</v>
      </c>
      <c r="AQ73" s="332">
        <f>AN73-AO73</f>
        <v>0.64075033366666734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65482BF1-8CAF-4C12-AA92-D19EECE9182D}">
      <formula1>$AQ$11:$AQ$21</formula1>
    </dataValidation>
    <dataValidation type="list" allowBlank="1" showInputMessage="1" showErrorMessage="1" sqref="AB4:AD4 H4:J4" xr:uid="{15157F8B-0E60-45AE-8747-31B623571891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79CCE-EAF2-45C2-B627-8214AB83B33E}">
  <sheetPr codeName="Sheet31">
    <tabColor theme="9" tint="0.59999389629810485"/>
  </sheetPr>
  <dimension ref="A1:BC116"/>
  <sheetViews>
    <sheetView topLeftCell="O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803843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ESGM21708J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428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BLOUSON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429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5355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5355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476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61" t="str">
        <f t="shared" ref="C11:I15" si="2">W11</f>
        <v>YH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0.61739999999999995</v>
      </c>
      <c r="Q11" s="73">
        <v>1.1000000000000001</v>
      </c>
      <c r="R11" s="74">
        <f>P11*Q11</f>
        <v>0.67913999999999997</v>
      </c>
      <c r="S11" s="75">
        <f>K11*R11</f>
        <v>1.4194025999999997</v>
      </c>
      <c r="U11" s="659"/>
      <c r="V11" s="504" t="s">
        <v>415</v>
      </c>
      <c r="W11" s="505" t="s">
        <v>182</v>
      </c>
      <c r="X11" s="506" t="s">
        <v>43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2.09</v>
      </c>
      <c r="AF11" s="509">
        <f t="shared" ref="AF11:AF16" si="4">AE11+AJ11</f>
        <v>2.1092325559788163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0.58799999999999997</v>
      </c>
      <c r="AL11" s="514">
        <v>1.05</v>
      </c>
      <c r="AM11" s="515">
        <f>AK11*AL11</f>
        <v>0.61739999999999995</v>
      </c>
      <c r="AN11" s="516">
        <f>AF11*AM11</f>
        <v>1.302240180061321</v>
      </c>
      <c r="AO11" s="85">
        <f t="shared" ref="AO11:AO16" si="5">S11-AN11</f>
        <v>0.11716241993867871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58" t="str">
        <f t="shared" si="2"/>
        <v>YH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2.09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5.7599999999999998E-2</v>
      </c>
      <c r="Q12" s="73">
        <v>1.1000000000000001</v>
      </c>
      <c r="R12" s="74">
        <f>P12*Q12</f>
        <v>6.336E-2</v>
      </c>
      <c r="S12" s="97">
        <f>K12*R12</f>
        <v>0.1324224</v>
      </c>
      <c r="U12" s="659"/>
      <c r="V12" s="517" t="s">
        <v>415</v>
      </c>
      <c r="W12" s="518" t="s">
        <v>182</v>
      </c>
      <c r="X12" s="92" t="s">
        <v>43</v>
      </c>
      <c r="Y12" s="93" t="s">
        <v>369</v>
      </c>
      <c r="Z12" s="666" t="s">
        <v>416</v>
      </c>
      <c r="AA12" s="748"/>
      <c r="AB12" s="748"/>
      <c r="AC12" s="749"/>
      <c r="AD12" s="101" t="s">
        <v>183</v>
      </c>
      <c r="AE12" s="102">
        <v>2.09</v>
      </c>
      <c r="AF12" s="102">
        <f t="shared" si="4"/>
        <v>2.1092325559788163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4.8000000000000001E-2</v>
      </c>
      <c r="AL12" s="106">
        <v>1.2</v>
      </c>
      <c r="AM12" s="83">
        <f>AK12*AL12</f>
        <v>5.7599999999999998E-2</v>
      </c>
      <c r="AN12" s="108">
        <f>AF12*AM12</f>
        <v>0.12149179522437982</v>
      </c>
      <c r="AO12" s="85">
        <f t="shared" si="5"/>
        <v>1.0930604775620176E-2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0.10607999999999999</v>
      </c>
      <c r="Q13" s="121">
        <v>1.1000000000000001</v>
      </c>
      <c r="R13" s="74">
        <f>P13*Q13</f>
        <v>0.116688</v>
      </c>
      <c r="S13" s="97">
        <f>K13*R13</f>
        <v>8.7515999999999997E-2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80">
        <f t="shared" ref="AI13:AI15" si="7">((AG13*AH13)/43.052)/1000</f>
        <v>0.13239803028895289</v>
      </c>
      <c r="AJ13" s="81">
        <f>VLOOKUP(AD13,$AS$11:$AT$21,2,FALSE)*AI13</f>
        <v>1.5887763634674347E-2</v>
      </c>
      <c r="AK13" s="104">
        <v>0.10199999999999999</v>
      </c>
      <c r="AL13" s="106">
        <v>1.04</v>
      </c>
      <c r="AM13" s="107">
        <f>AK13*AL13</f>
        <v>0.10607999999999999</v>
      </c>
      <c r="AN13" s="108">
        <f>AF13*AM13</f>
        <v>8.1245373966366247E-2</v>
      </c>
      <c r="AO13" s="85">
        <f t="shared" si="5"/>
        <v>6.2706260336337499E-3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1.6393409999999997</v>
      </c>
      <c r="AA16" s="149"/>
      <c r="AB16" s="149"/>
      <c r="AC16" s="149"/>
      <c r="AD16" s="149"/>
      <c r="AE16" s="149"/>
      <c r="AF16" s="149">
        <f t="shared" si="4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1.5049773492520673</v>
      </c>
      <c r="AO16" s="154">
        <f t="shared" si="5"/>
        <v>0.13436365074793244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0.33319134047626431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8.4000000000000005E-2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9.240000000000001E-2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8.4000000000000005E-2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8.4000000000000005E-2</v>
      </c>
      <c r="AO19" s="85">
        <f t="shared" ref="AO19:AO40" si="12">S19-AN19</f>
        <v>8.4000000000000047E-3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5.5780032000000007E-2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6.1358035200000015E-2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2.5409999999999999</v>
      </c>
      <c r="AM22" s="180">
        <v>0</v>
      </c>
      <c r="AN22" s="181">
        <f t="shared" si="11"/>
        <v>5.5780032000000007E-2</v>
      </c>
      <c r="AO22" s="85">
        <f t="shared" si="12"/>
        <v>5.5780032000000077E-3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8.6145454545454539E-2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9.4759999999999997E-2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>
        <v>4</v>
      </c>
      <c r="AM24" s="180">
        <v>0.03</v>
      </c>
      <c r="AN24" s="181">
        <f t="shared" si="11"/>
        <v>8.6145454545454539E-2</v>
      </c>
      <c r="AO24" s="85">
        <f t="shared" si="12"/>
        <v>8.6145454545454581E-3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4.3072727272727269E-2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4.7379999999999999E-2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>
        <v>2</v>
      </c>
      <c r="AM27" s="180">
        <v>0.03</v>
      </c>
      <c r="AN27" s="181">
        <f t="shared" si="11"/>
        <v>4.3072727272727269E-2</v>
      </c>
      <c r="AO27" s="85">
        <f t="shared" si="12"/>
        <v>4.307272727272729E-3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0.18347727272727271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0.201825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0.9</v>
      </c>
      <c r="AM32" s="180">
        <v>0.15</v>
      </c>
      <c r="AN32" s="181">
        <f t="shared" si="11"/>
        <v>0.18347727272727271</v>
      </c>
      <c r="AO32" s="85">
        <f t="shared" si="12"/>
        <v>1.8347727272727293E-2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3.509000000000001E-2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3.8599000000000015E-2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1.1000000000000001</v>
      </c>
      <c r="AM34" s="180">
        <v>0.1</v>
      </c>
      <c r="AN34" s="181">
        <f t="shared" si="11"/>
        <v>3.509000000000001E-2</v>
      </c>
      <c r="AO34" s="85">
        <f t="shared" si="12"/>
        <v>3.5090000000000052E-3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3/8" 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0.94772203520000009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0.86156548654545462</v>
      </c>
      <c r="AO40" s="154">
        <f t="shared" si="12"/>
        <v>8.6156548654545473E-2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0.19074450490090694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0</v>
      </c>
      <c r="U48" s="701"/>
      <c r="V48" s="448"/>
      <c r="W48" s="449"/>
      <c r="X48" s="456"/>
      <c r="Y48" s="449"/>
      <c r="Z48" s="468"/>
      <c r="AA48" s="469"/>
      <c r="AB48" s="469"/>
      <c r="AC48" s="470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53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3.3675635345841393E-2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3.3873117836758972E-3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1.85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2.0350000000000001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1.85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1.85</v>
      </c>
      <c r="AO65" s="85">
        <f>S65-AN65</f>
        <v>0.18500000000000005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0.41</v>
      </c>
      <c r="K66" s="199" t="s">
        <v>108</v>
      </c>
      <c r="L66" s="311"/>
      <c r="M66" s="312">
        <f>J66/S72</f>
        <v>7.7122585162104532E-2</v>
      </c>
      <c r="N66" s="199"/>
      <c r="O66" s="199"/>
      <c r="P66" s="199"/>
      <c r="Q66" s="199"/>
      <c r="R66" s="313">
        <v>1</v>
      </c>
      <c r="S66" s="128">
        <f>J66*R66</f>
        <v>0.41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0.13290529588</v>
      </c>
      <c r="AO67" s="85">
        <f>S66-AN67-AN66</f>
        <v>0.27709470411999998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2.5449999999999999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1.9829052958800002</v>
      </c>
      <c r="AO70" s="154">
        <f>S70-AN70</f>
        <v>0.56209470411999973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0.43900120749331151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5.3162118351999998</v>
      </c>
      <c r="AE72" s="13"/>
      <c r="AF72" s="13"/>
      <c r="AG72" s="13"/>
      <c r="AH72" s="13"/>
      <c r="AI72" s="333" t="s">
        <v>117</v>
      </c>
      <c r="AJ72" s="334">
        <f>AN73-AN72</f>
        <v>0.79935570352247787</v>
      </c>
      <c r="AK72" s="335">
        <f>AJ72/AN73</f>
        <v>0.1503618983407958</v>
      </c>
      <c r="AL72" s="13"/>
      <c r="AM72" s="331" t="s">
        <v>118</v>
      </c>
      <c r="AN72" s="332">
        <f>SUM(AN16,AN40,AN51,AN62,AN70)</f>
        <v>4.516856131677522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5.3162118351999998</v>
      </c>
      <c r="AO73" s="18">
        <v>4.87</v>
      </c>
      <c r="AQ73" s="332">
        <f>AN73-AO73</f>
        <v>0.44621183519999974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J11:J15 AD11:AD15" xr:uid="{D615A843-F4BA-483D-BEDC-BA58920D4413}">
      <formula1>$AQ$11:$AQ$21</formula1>
    </dataValidation>
    <dataValidation type="list" allowBlank="1" showInputMessage="1" showErrorMessage="1" sqref="AB4:AD4 H4:J4" xr:uid="{C56F76FE-8172-487A-9420-1487E89CAF7E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FBF2-900A-49B5-B0A9-FBA16C810BAE}">
  <sheetPr codeName="Sheet32">
    <tabColor theme="9" tint="0.59999389629810485"/>
  </sheetPr>
  <dimension ref="A1:BC116"/>
  <sheetViews>
    <sheetView topLeftCell="K1" zoomScale="85" zoomScaleNormal="85" zoomScaleSheetLayoutView="80" workbookViewId="0">
      <selection activeCell="U8" sqref="U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803863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803863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ESGM21708J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428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BLOUSON TANKINI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429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5355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5355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476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461" t="str">
        <f t="shared" ref="C11:I15" si="2">W11</f>
        <v>YH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0.61739999999999995</v>
      </c>
      <c r="Q11" s="73">
        <v>1.1000000000000001</v>
      </c>
      <c r="R11" s="74">
        <f>P11*Q11</f>
        <v>0.67913999999999997</v>
      </c>
      <c r="S11" s="75">
        <f>K11*R11</f>
        <v>1.6163531999999998</v>
      </c>
      <c r="U11" s="659"/>
      <c r="V11" s="504" t="s">
        <v>415</v>
      </c>
      <c r="W11" s="505" t="s">
        <v>182</v>
      </c>
      <c r="X11" s="506" t="s">
        <v>169</v>
      </c>
      <c r="Y11" s="507" t="s">
        <v>138</v>
      </c>
      <c r="Z11" s="753" t="s">
        <v>416</v>
      </c>
      <c r="AA11" s="754"/>
      <c r="AB11" s="754"/>
      <c r="AC11" s="755"/>
      <c r="AD11" s="508" t="s">
        <v>183</v>
      </c>
      <c r="AE11" s="509">
        <v>2.38</v>
      </c>
      <c r="AF11" s="509">
        <f t="shared" ref="AF11:AF12" si="4">AE11+AJ11</f>
        <v>2.3992325559788164</v>
      </c>
      <c r="AG11" s="510">
        <v>60</v>
      </c>
      <c r="AH11" s="511">
        <v>230</v>
      </c>
      <c r="AI11" s="512">
        <f>((AG11*AH11)/43.052)/1000</f>
        <v>0.3205425996469386</v>
      </c>
      <c r="AJ11" s="513">
        <f>VLOOKUP(AD11,$AS$11:$AT$21,2,FALSE)*AI11</f>
        <v>1.9232555978816315E-2</v>
      </c>
      <c r="AK11" s="512">
        <v>0.58799999999999997</v>
      </c>
      <c r="AL11" s="514">
        <v>1.05</v>
      </c>
      <c r="AM11" s="515">
        <f>AK11*AL11</f>
        <v>0.61739999999999995</v>
      </c>
      <c r="AN11" s="516">
        <f>AF11*AM11</f>
        <v>1.4812861800613211</v>
      </c>
      <c r="AO11" s="85">
        <f t="shared" ref="AO11:AO16" si="5">S11-AN11</f>
        <v>0.13506701993867876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K80S2-230</v>
      </c>
      <c r="C12" s="458" t="str">
        <f t="shared" si="2"/>
        <v>YH</v>
      </c>
      <c r="D12" s="92" t="str">
        <f t="shared" si="2"/>
        <v>PRINT</v>
      </c>
      <c r="E12" s="93" t="str">
        <f t="shared" si="2"/>
        <v>BODY</v>
      </c>
      <c r="F12" s="665" t="str">
        <f t="shared" si="2"/>
        <v>95% POLY ITY 5% SPNADEX SINGLE SPAN JERSEY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KOR-VTN</v>
      </c>
      <c r="K12" s="95">
        <f t="shared" ref="K12:K15" si="6">AE12</f>
        <v>2.38</v>
      </c>
      <c r="L12" s="96">
        <f t="shared" si="3"/>
        <v>60</v>
      </c>
      <c r="M12" s="96">
        <f t="shared" si="3"/>
        <v>230</v>
      </c>
      <c r="N12" s="71">
        <f>L12*M12*2.54*91.44/10000000</f>
        <v>0.32051548800000002</v>
      </c>
      <c r="O12" s="72">
        <f>VLOOKUP($J$12,$AQ$11:$AR$21,2,FALSE)*N12*R12</f>
        <v>0</v>
      </c>
      <c r="P12" s="71">
        <f>AM12</f>
        <v>5.7599999999999998E-2</v>
      </c>
      <c r="Q12" s="73">
        <v>1.1000000000000001</v>
      </c>
      <c r="R12" s="74">
        <f>P12*Q12</f>
        <v>6.336E-2</v>
      </c>
      <c r="S12" s="97">
        <f>K12*R12</f>
        <v>0.15079679999999998</v>
      </c>
      <c r="U12" s="659"/>
      <c r="V12" s="517" t="s">
        <v>415</v>
      </c>
      <c r="W12" s="518" t="s">
        <v>182</v>
      </c>
      <c r="X12" s="92" t="s">
        <v>169</v>
      </c>
      <c r="Y12" s="93" t="s">
        <v>138</v>
      </c>
      <c r="Z12" s="666" t="s">
        <v>416</v>
      </c>
      <c r="AA12" s="748"/>
      <c r="AB12" s="748"/>
      <c r="AC12" s="749"/>
      <c r="AD12" s="101" t="s">
        <v>183</v>
      </c>
      <c r="AE12" s="102">
        <v>2.38</v>
      </c>
      <c r="AF12" s="102">
        <f t="shared" si="4"/>
        <v>2.3992325559788164</v>
      </c>
      <c r="AG12" s="519">
        <v>60</v>
      </c>
      <c r="AH12" s="520">
        <v>230</v>
      </c>
      <c r="AI12" s="129">
        <f>((AG12*AH12)/43.052)/1000</f>
        <v>0.3205425996469386</v>
      </c>
      <c r="AJ12" s="521">
        <f>VLOOKUP(AD12,$AS$11:$AT$21,2,FALSE)*AI12</f>
        <v>1.9232555978816315E-2</v>
      </c>
      <c r="AK12" s="129">
        <v>4.8000000000000001E-2</v>
      </c>
      <c r="AL12" s="106">
        <v>1.2</v>
      </c>
      <c r="AM12" s="83">
        <f>AK12*AL12</f>
        <v>5.7599999999999998E-2</v>
      </c>
      <c r="AN12" s="108">
        <f>AF12*AM12</f>
        <v>0.13819579522437983</v>
      </c>
      <c r="AO12" s="85">
        <f t="shared" si="5"/>
        <v>1.260100477562015E-2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0.10607999999999999</v>
      </c>
      <c r="Q13" s="121">
        <v>1.1000000000000001</v>
      </c>
      <c r="R13" s="74">
        <f>P13*Q13</f>
        <v>0.116688</v>
      </c>
      <c r="S13" s="97">
        <f>K13*R13</f>
        <v>8.7515999999999997E-2</v>
      </c>
      <c r="U13" s="659"/>
      <c r="V13" s="98" t="s">
        <v>48</v>
      </c>
      <c r="W13" s="99" t="s">
        <v>156</v>
      </c>
      <c r="X13" s="573" t="s">
        <v>43</v>
      </c>
      <c r="Y13" s="573" t="s">
        <v>139</v>
      </c>
      <c r="Z13" s="763" t="s">
        <v>176</v>
      </c>
      <c r="AA13" s="764"/>
      <c r="AB13" s="764"/>
      <c r="AC13" s="765"/>
      <c r="AD13" s="124" t="s">
        <v>178</v>
      </c>
      <c r="AE13" s="125">
        <v>0.75</v>
      </c>
      <c r="AF13" s="125">
        <f t="shared" ref="AF13:AF16" si="7">AE13+AJ13</f>
        <v>0.76588776363467437</v>
      </c>
      <c r="AG13" s="574">
        <v>60</v>
      </c>
      <c r="AH13" s="574">
        <v>95</v>
      </c>
      <c r="AI13" s="80">
        <f t="shared" ref="AI13:AI15" si="8">((AG13*AH13)/43.052)/1000</f>
        <v>0.13239803028895289</v>
      </c>
      <c r="AJ13" s="81">
        <f>VLOOKUP(AD13,$AS$11:$AT$21,2,FALSE)*AI13</f>
        <v>1.5887763634674347E-2</v>
      </c>
      <c r="AK13" s="104">
        <v>0.10199999999999999</v>
      </c>
      <c r="AL13" s="106">
        <v>1.04</v>
      </c>
      <c r="AM13" s="107">
        <f>AK13*AL13</f>
        <v>0.10607999999999999</v>
      </c>
      <c r="AN13" s="108">
        <f>AF13*AM13</f>
        <v>8.1245373966366247E-2</v>
      </c>
      <c r="AO13" s="85">
        <f t="shared" si="5"/>
        <v>6.2706260336337499E-3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1.8546659999999997</v>
      </c>
      <c r="AA16" s="149"/>
      <c r="AB16" s="149"/>
      <c r="AC16" s="149"/>
      <c r="AD16" s="149"/>
      <c r="AE16" s="149"/>
      <c r="AF16" s="149">
        <f t="shared" si="7"/>
        <v>5.4352875592306976E-2</v>
      </c>
      <c r="AG16" s="149"/>
      <c r="AH16" s="149"/>
      <c r="AI16" s="149"/>
      <c r="AJ16" s="152">
        <f>AJ11+AJ12+AJ13+AJ14+AJ15</f>
        <v>5.4352875592306976E-2</v>
      </c>
      <c r="AK16" s="149"/>
      <c r="AL16" s="149"/>
      <c r="AM16" s="149" t="s">
        <v>57</v>
      </c>
      <c r="AN16" s="153">
        <f>SUM(AN11:AN15)</f>
        <v>1.7007273492520671</v>
      </c>
      <c r="AO16" s="154">
        <f t="shared" si="5"/>
        <v>0.15393865074793256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0.36047715599287838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8.4000000000000005E-2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9.240000000000001E-2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8.4000000000000005E-2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8.4000000000000005E-2</v>
      </c>
      <c r="AO19" s="85">
        <f t="shared" ref="AO19:AO40" si="13">S19-AN19</f>
        <v>8.4000000000000047E-3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0.35020000000000001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0.35020000000000001</v>
      </c>
      <c r="AO20" s="85">
        <f t="shared" si="13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0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3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5.5780032000000007E-2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6.1358035200000015E-2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2.5409999999999999</v>
      </c>
      <c r="AM22" s="180">
        <v>0</v>
      </c>
      <c r="AN22" s="181">
        <f t="shared" si="12"/>
        <v>5.5780032000000007E-2</v>
      </c>
      <c r="AO22" s="85">
        <f t="shared" si="13"/>
        <v>5.5780032000000077E-3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8.6145454545454539E-2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9.4759999999999997E-2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>
        <v>4</v>
      </c>
      <c r="AM24" s="180">
        <v>0.03</v>
      </c>
      <c r="AN24" s="181">
        <f t="shared" si="12"/>
        <v>8.6145454545454539E-2</v>
      </c>
      <c r="AO24" s="85">
        <f t="shared" si="13"/>
        <v>8.6145454545454581E-3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467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317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4.3072727272727269E-2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4.7379999999999999E-2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>
        <v>2</v>
      </c>
      <c r="AM27" s="180">
        <v>0.03</v>
      </c>
      <c r="AN27" s="181">
        <f t="shared" si="12"/>
        <v>4.3072727272727269E-2</v>
      </c>
      <c r="AO27" s="85">
        <f t="shared" si="13"/>
        <v>4.307272727272729E-3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0.18347727272727271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0.201825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0.9</v>
      </c>
      <c r="AM32" s="180">
        <v>0.15</v>
      </c>
      <c r="AN32" s="181">
        <f t="shared" si="12"/>
        <v>0.18347727272727271</v>
      </c>
      <c r="AO32" s="85">
        <f t="shared" si="13"/>
        <v>1.8347727272727293E-2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3.509000000000001E-2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3.8599000000000015E-2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1.1000000000000001</v>
      </c>
      <c r="AM34" s="180">
        <v>0.1</v>
      </c>
      <c r="AN34" s="181">
        <f t="shared" si="12"/>
        <v>3.509000000000001E-2</v>
      </c>
      <c r="AO34" s="85">
        <f t="shared" si="13"/>
        <v>3.5090000000000052E-3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CONE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</f>
        <v>3.1818181818181817</v>
      </c>
      <c r="AE38" s="174" t="s">
        <v>420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3/8" 9.5mm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388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0.94772203520000009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0.86156548654545462</v>
      </c>
      <c r="AO40" s="154">
        <f t="shared" si="13"/>
        <v>8.6156548654545473E-2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0.18261285468720673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3"/>
        <v>0</v>
      </c>
      <c r="C48" s="708"/>
      <c r="D48" s="708">
        <f t="shared" si="18"/>
        <v>0</v>
      </c>
      <c r="E48" s="708"/>
      <c r="F48" s="709">
        <f t="shared" si="19"/>
        <v>0</v>
      </c>
      <c r="G48" s="709"/>
      <c r="H48" s="709">
        <f t="shared" si="20"/>
        <v>0</v>
      </c>
      <c r="I48" s="709"/>
      <c r="J48" s="237">
        <f t="shared" si="26"/>
        <v>0</v>
      </c>
      <c r="K48" s="174" t="str">
        <f t="shared" si="24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5"/>
        <v>0</v>
      </c>
      <c r="U48" s="701"/>
      <c r="V48" s="448"/>
      <c r="W48" s="449"/>
      <c r="X48" s="456"/>
      <c r="Y48" s="449"/>
      <c r="Z48" s="468"/>
      <c r="AA48" s="469"/>
      <c r="AB48" s="469"/>
      <c r="AC48" s="470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53"/>
      <c r="AM48" s="244">
        <v>0.02</v>
      </c>
      <c r="AN48" s="249">
        <f t="shared" si="21"/>
        <v>0</v>
      </c>
      <c r="AO48" s="85">
        <f t="shared" si="2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5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2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3.2240005588125634E-2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3.2429069180997861E-3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1.85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2.0350000000000001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1.85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1.85</v>
      </c>
      <c r="AO65" s="85">
        <f>S65-AN65</f>
        <v>0.18500000000000005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0.41</v>
      </c>
      <c r="K66" s="199" t="s">
        <v>108</v>
      </c>
      <c r="L66" s="311"/>
      <c r="M66" s="312">
        <f>J66/S72</f>
        <v>7.4120450105468E-2</v>
      </c>
      <c r="N66" s="199"/>
      <c r="O66" s="199"/>
      <c r="P66" s="199"/>
      <c r="Q66" s="199"/>
      <c r="R66" s="313">
        <v>1</v>
      </c>
      <c r="S66" s="128">
        <f>J66*R66</f>
        <v>0.41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0.13828842088000001</v>
      </c>
      <c r="AO67" s="85">
        <f>S66-AN67-AN66</f>
        <v>0.27171157911999999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8.4352875592306975E-2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2.5449999999999999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1.98828842088</v>
      </c>
      <c r="AO70" s="154">
        <f>S70-AN70</f>
        <v>0.55671157911999991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0.42142707681368957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5.5315368351999998</v>
      </c>
      <c r="AE72" s="13"/>
      <c r="AF72" s="13"/>
      <c r="AG72" s="13"/>
      <c r="AH72" s="13"/>
      <c r="AI72" s="333" t="s">
        <v>117</v>
      </c>
      <c r="AJ72" s="334">
        <f>AN73-AN72</f>
        <v>0.81354757852247861</v>
      </c>
      <c r="AK72" s="335">
        <f>AJ72/AN73</f>
        <v>0.14707442122512121</v>
      </c>
      <c r="AL72" s="13"/>
      <c r="AM72" s="331" t="s">
        <v>118</v>
      </c>
      <c r="AN72" s="332">
        <f>SUM(AN16,AN40,AN51,AN62,AN70)</f>
        <v>4.7179892566775212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5.5315368351999998</v>
      </c>
      <c r="AO73" s="18">
        <v>5.01</v>
      </c>
      <c r="AQ73" s="332">
        <f>AN73-AO73</f>
        <v>0.52153683520000005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1CF7985F-19FC-4490-B30D-60CB5C15F535}">
      <formula1>$AQ$3:$AQ$8</formula1>
    </dataValidation>
    <dataValidation type="list" allowBlank="1" showInputMessage="1" showErrorMessage="1" sqref="J11:J15 AD11:AD15" xr:uid="{83BBB5AF-CB50-4314-9A52-0C5E2DD7FC16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1C2D-8F4E-4187-A959-502C5FBAD3AE}">
  <sheetPr codeName="Sheet33">
    <tabColor theme="9" tint="0.59999389629810485"/>
  </sheetPr>
  <dimension ref="A1:BC116"/>
  <sheetViews>
    <sheetView topLeftCell="M1" zoomScale="85" zoomScaleNormal="85" zoomScaleSheetLayoutView="80" workbookViewId="0">
      <selection activeCell="U8" sqref="U8:W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ESGM22768K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431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TANKINI W/PORTRAIT BACK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477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61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0.48930000000000007</v>
      </c>
      <c r="Q11" s="73">
        <v>1.1000000000000001</v>
      </c>
      <c r="R11" s="74">
        <f>P11*Q11</f>
        <v>0.5382300000000001</v>
      </c>
      <c r="S11" s="75">
        <f>K11*R11</f>
        <v>1.4263095000000001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0.46600000000000003</v>
      </c>
      <c r="AL11" s="514">
        <v>1.05</v>
      </c>
      <c r="AM11" s="515">
        <f>AK11*AL11</f>
        <v>0.48930000000000007</v>
      </c>
      <c r="AN11" s="516">
        <f>AF11*AM11</f>
        <v>1.3087774851342564</v>
      </c>
      <c r="AO11" s="85">
        <f t="shared" ref="AO11:AO16" si="5">S11-AN11</f>
        <v>0.11753201486574372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458" t="str">
        <f t="shared" si="2"/>
        <v>HY K&amp;D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7.4399999999999994E-2</v>
      </c>
      <c r="Q12" s="73">
        <v>1.1000000000000001</v>
      </c>
      <c r="R12" s="74">
        <f>P12*Q12</f>
        <v>8.1839999999999996E-2</v>
      </c>
      <c r="S12" s="97">
        <f>K12*R12</f>
        <v>0.21687599999999999</v>
      </c>
      <c r="U12" s="659"/>
      <c r="V12" s="517" t="s">
        <v>175</v>
      </c>
      <c r="W12" s="518" t="s">
        <v>179</v>
      </c>
      <c r="X12" s="92" t="s">
        <v>43</v>
      </c>
      <c r="Y12" s="93" t="s">
        <v>138</v>
      </c>
      <c r="Z12" s="766" t="s">
        <v>177</v>
      </c>
      <c r="AA12" s="767"/>
      <c r="AB12" s="767"/>
      <c r="AC12" s="768"/>
      <c r="AD12" s="101" t="s">
        <v>167</v>
      </c>
      <c r="AE12" s="102">
        <v>2.65</v>
      </c>
      <c r="AF12" s="102">
        <f t="shared" ref="AF12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6.2E-2</v>
      </c>
      <c r="AL12" s="106">
        <v>1.2</v>
      </c>
      <c r="AM12" s="575">
        <f>AK12*AL12</f>
        <v>7.4399999999999994E-2</v>
      </c>
      <c r="AN12" s="108">
        <f>AF12*AM12</f>
        <v>0.19900479234414192</v>
      </c>
      <c r="AO12" s="85">
        <f t="shared" si="5"/>
        <v>1.7871207655858062E-2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0.20176000000000002</v>
      </c>
      <c r="Q13" s="121">
        <v>1.1000000000000001</v>
      </c>
      <c r="R13" s="74">
        <f>P13*Q13</f>
        <v>0.22193600000000005</v>
      </c>
      <c r="S13" s="97">
        <f>K13*R13</f>
        <v>0.16645200000000004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" si="8">AE13+AJ13</f>
        <v>0.76588776363467437</v>
      </c>
      <c r="AG13" s="103">
        <v>60</v>
      </c>
      <c r="AH13" s="103">
        <v>95</v>
      </c>
      <c r="AI13" s="129">
        <f t="shared" ref="AI13" si="9">((AG13*AH13)/43.052)/1000</f>
        <v>0.13239803028895289</v>
      </c>
      <c r="AJ13" s="532">
        <f>VLOOKUP(AD13,$AS$11:$AT$21,2,FALSE)*AI13</f>
        <v>1.5887763634674347E-2</v>
      </c>
      <c r="AK13" s="104">
        <v>0.19400000000000001</v>
      </c>
      <c r="AL13" s="106">
        <v>1.04</v>
      </c>
      <c r="AM13" s="107">
        <f>AK13*AL13</f>
        <v>0.20176000000000002</v>
      </c>
      <c r="AN13" s="108">
        <f>AF13*AM13</f>
        <v>0.15452551519093191</v>
      </c>
      <c r="AO13" s="85">
        <f t="shared" si="5"/>
        <v>1.1926484809068133E-2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ref="AI14:AI15" si="10">((AG14*AH14)/43.052)/1000</f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10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1.8096375000000002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1.6623077926693302</v>
      </c>
      <c r="AO16" s="154">
        <f t="shared" si="5"/>
        <v>0.14732970733067008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0.34186649643027867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1">X19</f>
        <v>선오</v>
      </c>
      <c r="E19" s="621"/>
      <c r="F19" s="599" t="str">
        <f t="shared" ref="F19:F39" si="12">Z19</f>
        <v xml:space="preserve">THREAD </v>
      </c>
      <c r="G19" s="600"/>
      <c r="H19" s="600">
        <f t="shared" ref="H19:H39" si="13">AB19</f>
        <v>0</v>
      </c>
      <c r="I19" s="601"/>
      <c r="J19" s="164">
        <f>AN19</f>
        <v>8.8999999999999996E-2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9.7900000000000001E-2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8.8999999999999996E-2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4">AD19*AL19*(1+AM19)</f>
        <v>8.8999999999999996E-2</v>
      </c>
      <c r="AO19" s="85">
        <f t="shared" ref="AO19:AO40" si="15">S19-AN19</f>
        <v>8.9000000000000051E-3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6">V20</f>
        <v>Z-11</v>
      </c>
      <c r="C20" s="624"/>
      <c r="D20" s="625" t="str">
        <f t="shared" si="11"/>
        <v>CCL</v>
      </c>
      <c r="E20" s="624"/>
      <c r="F20" s="626" t="str">
        <f t="shared" si="12"/>
        <v xml:space="preserve">BRA CUP </v>
      </c>
      <c r="G20" s="627"/>
      <c r="H20" s="627">
        <f t="shared" si="13"/>
        <v>0</v>
      </c>
      <c r="I20" s="628"/>
      <c r="J20" s="164">
        <f>AN20</f>
        <v>0.35020000000000001</v>
      </c>
      <c r="K20" s="174" t="str">
        <f t="shared" ref="K20:K39" si="17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8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4"/>
        <v>0.35020000000000001</v>
      </c>
      <c r="AO20" s="85">
        <f t="shared" si="15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6"/>
        <v>RAW RUBBER</v>
      </c>
      <c r="C21" s="671"/>
      <c r="D21" s="692" t="str">
        <f t="shared" si="11"/>
        <v>삼성 고무</v>
      </c>
      <c r="E21" s="671"/>
      <c r="F21" s="675" t="str">
        <f t="shared" si="12"/>
        <v>RAW RUBBER 10mm X 0.6mm</v>
      </c>
      <c r="G21" s="676"/>
      <c r="H21" s="676">
        <f t="shared" si="13"/>
        <v>0</v>
      </c>
      <c r="I21" s="677"/>
      <c r="J21" s="164">
        <f t="shared" ref="J21:J38" si="19">AN21</f>
        <v>1.1158560000000001E-2</v>
      </c>
      <c r="K21" s="174" t="str">
        <f t="shared" si="17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8"/>
        <v>1.2274416000000003E-2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0.40500000000000003</v>
      </c>
      <c r="AM21" s="180">
        <v>0</v>
      </c>
      <c r="AN21" s="181">
        <f>AD21*AL21*(1+AM21)</f>
        <v>1.1158560000000001E-2</v>
      </c>
      <c r="AO21" s="85">
        <f t="shared" si="15"/>
        <v>1.1158560000000019E-3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6"/>
        <v>RAW RUBBER</v>
      </c>
      <c r="C22" s="671"/>
      <c r="D22" s="692" t="str">
        <f t="shared" si="11"/>
        <v>삼성 고무</v>
      </c>
      <c r="E22" s="671"/>
      <c r="F22" s="675" t="str">
        <f t="shared" si="12"/>
        <v>RAW RUBBER 8mm X 0.6mm</v>
      </c>
      <c r="G22" s="676"/>
      <c r="H22" s="676">
        <f t="shared" si="13"/>
        <v>0</v>
      </c>
      <c r="I22" s="677"/>
      <c r="J22" s="164">
        <f t="shared" si="19"/>
        <v>0</v>
      </c>
      <c r="K22" s="174" t="str">
        <f t="shared" si="17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8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4"/>
        <v>0</v>
      </c>
      <c r="AO22" s="85">
        <f t="shared" si="15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6"/>
        <v>RAW RUBBER</v>
      </c>
      <c r="C23" s="671"/>
      <c r="D23" s="692" t="str">
        <f t="shared" si="11"/>
        <v>삼성 고무</v>
      </c>
      <c r="E23" s="671"/>
      <c r="F23" s="675" t="str">
        <f t="shared" si="12"/>
        <v>RAW RUBBER 12.7mm X 0.6mm</v>
      </c>
      <c r="G23" s="676"/>
      <c r="H23" s="676">
        <f t="shared" si="13"/>
        <v>0</v>
      </c>
      <c r="I23" s="677"/>
      <c r="J23" s="164">
        <f t="shared" si="19"/>
        <v>7.5331199999999987E-2</v>
      </c>
      <c r="K23" s="174" t="str">
        <f t="shared" si="17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8"/>
        <v>8.2864319999999991E-2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2.2799999999999998</v>
      </c>
      <c r="AM23" s="180">
        <v>0</v>
      </c>
      <c r="AN23" s="181">
        <f t="shared" si="14"/>
        <v>7.5331199999999987E-2</v>
      </c>
      <c r="AO23" s="85">
        <f t="shared" si="15"/>
        <v>7.5331200000000043E-3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6"/>
        <v>0</v>
      </c>
      <c r="C24" s="671"/>
      <c r="D24" s="692" t="str">
        <f t="shared" si="11"/>
        <v>훠시즌</v>
      </c>
      <c r="E24" s="671"/>
      <c r="F24" s="675" t="str">
        <f t="shared" si="12"/>
        <v>Metal Ring 8mm</v>
      </c>
      <c r="G24" s="676"/>
      <c r="H24" s="676">
        <f t="shared" si="13"/>
        <v>0</v>
      </c>
      <c r="I24" s="677"/>
      <c r="J24" s="164">
        <f t="shared" si="19"/>
        <v>0</v>
      </c>
      <c r="K24" s="174" t="str">
        <f t="shared" si="17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8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4"/>
        <v>0</v>
      </c>
      <c r="AO24" s="85">
        <f t="shared" si="15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6"/>
        <v>0</v>
      </c>
      <c r="C25" s="671"/>
      <c r="D25" s="692" t="str">
        <f t="shared" si="11"/>
        <v>훠시즌</v>
      </c>
      <c r="E25" s="671"/>
      <c r="F25" s="675" t="str">
        <f t="shared" si="12"/>
        <v>Metal Ring 10mm</v>
      </c>
      <c r="G25" s="676"/>
      <c r="H25" s="676">
        <f t="shared" si="13"/>
        <v>0</v>
      </c>
      <c r="I25" s="677"/>
      <c r="J25" s="164">
        <f t="shared" si="19"/>
        <v>0</v>
      </c>
      <c r="K25" s="174" t="str">
        <f t="shared" si="17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8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4"/>
        <v>0</v>
      </c>
      <c r="AO25" s="85">
        <f t="shared" si="15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6"/>
        <v>0</v>
      </c>
      <c r="C26" s="673"/>
      <c r="D26" s="674" t="str">
        <f t="shared" si="11"/>
        <v>훠시즌</v>
      </c>
      <c r="E26" s="673"/>
      <c r="F26" s="675" t="str">
        <f t="shared" si="12"/>
        <v>Metal Ring 13mm</v>
      </c>
      <c r="G26" s="676"/>
      <c r="H26" s="676">
        <f t="shared" si="13"/>
        <v>0</v>
      </c>
      <c r="I26" s="677"/>
      <c r="J26" s="164">
        <f t="shared" si="19"/>
        <v>6.7418181818181822E-2</v>
      </c>
      <c r="K26" s="174" t="str">
        <f t="shared" si="17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8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4"/>
        <v>6.7418181818181822E-2</v>
      </c>
      <c r="AO26" s="85">
        <f t="shared" si="15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6"/>
        <v>0</v>
      </c>
      <c r="C27" s="671"/>
      <c r="D27" s="692" t="str">
        <f t="shared" si="11"/>
        <v>훠시즌</v>
      </c>
      <c r="E27" s="671"/>
      <c r="F27" s="675" t="str">
        <f t="shared" si="12"/>
        <v>Metal Slider 8mm</v>
      </c>
      <c r="G27" s="676"/>
      <c r="H27" s="676">
        <f t="shared" si="13"/>
        <v>0</v>
      </c>
      <c r="I27" s="677"/>
      <c r="J27" s="164">
        <f t="shared" si="19"/>
        <v>0</v>
      </c>
      <c r="K27" s="174" t="str">
        <f t="shared" si="17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8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4"/>
        <v>0</v>
      </c>
      <c r="AO27" s="85">
        <f t="shared" si="15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6"/>
        <v>0</v>
      </c>
      <c r="C28" s="671"/>
      <c r="D28" s="692" t="str">
        <f t="shared" si="11"/>
        <v>훠시즌</v>
      </c>
      <c r="E28" s="671"/>
      <c r="F28" s="675" t="str">
        <f t="shared" si="12"/>
        <v>Metal Slider 10mm</v>
      </c>
      <c r="G28" s="676"/>
      <c r="H28" s="676">
        <f t="shared" si="13"/>
        <v>0</v>
      </c>
      <c r="I28" s="677"/>
      <c r="J28" s="164">
        <f t="shared" si="19"/>
        <v>0</v>
      </c>
      <c r="K28" s="174" t="str">
        <f t="shared" si="17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8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4"/>
        <v>0</v>
      </c>
      <c r="AO28" s="85">
        <f t="shared" si="15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6"/>
        <v>0</v>
      </c>
      <c r="C29" s="673"/>
      <c r="D29" s="674" t="str">
        <f t="shared" si="11"/>
        <v>훠시즌</v>
      </c>
      <c r="E29" s="673"/>
      <c r="F29" s="675" t="str">
        <f t="shared" si="12"/>
        <v>Metal Slider 13mm</v>
      </c>
      <c r="G29" s="676"/>
      <c r="H29" s="676">
        <f t="shared" si="13"/>
        <v>0</v>
      </c>
      <c r="I29" s="677"/>
      <c r="J29" s="164">
        <f t="shared" si="19"/>
        <v>7.3036363636363635E-2</v>
      </c>
      <c r="K29" s="174" t="str">
        <f t="shared" si="17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8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4"/>
        <v>7.3036363636363635E-2</v>
      </c>
      <c r="AO29" s="85">
        <f t="shared" si="15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6"/>
        <v>0</v>
      </c>
      <c r="C30" s="671"/>
      <c r="D30" s="692" t="str">
        <f t="shared" si="11"/>
        <v>훠시즌</v>
      </c>
      <c r="E30" s="671"/>
      <c r="F30" s="675" t="str">
        <f t="shared" si="12"/>
        <v>Metal G-Hook 13mm</v>
      </c>
      <c r="G30" s="676"/>
      <c r="H30" s="676">
        <f t="shared" si="13"/>
        <v>0</v>
      </c>
      <c r="I30" s="677"/>
      <c r="J30" s="164">
        <f t="shared" si="19"/>
        <v>5.2436363636363642E-2</v>
      </c>
      <c r="K30" s="174" t="str">
        <f t="shared" si="17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8"/>
        <v>5.7680000000000009E-2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1</v>
      </c>
      <c r="AM30" s="180">
        <v>0.03</v>
      </c>
      <c r="AN30" s="181">
        <f t="shared" si="14"/>
        <v>5.2436363636363642E-2</v>
      </c>
      <c r="AO30" s="85">
        <f t="shared" si="15"/>
        <v>5.243636363636367E-3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6"/>
        <v>0</v>
      </c>
      <c r="C31" s="671"/>
      <c r="D31" s="692" t="str">
        <f t="shared" si="11"/>
        <v>훠시즌</v>
      </c>
      <c r="E31" s="671"/>
      <c r="F31" s="675" t="str">
        <f t="shared" si="12"/>
        <v>Metal G-Hook 25mm</v>
      </c>
      <c r="G31" s="676"/>
      <c r="H31" s="676">
        <f t="shared" si="13"/>
        <v>0</v>
      </c>
      <c r="I31" s="677"/>
      <c r="J31" s="164">
        <f t="shared" si="19"/>
        <v>0</v>
      </c>
      <c r="K31" s="174" t="str">
        <f t="shared" si="17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8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4"/>
        <v>0</v>
      </c>
      <c r="AO31" s="85">
        <f t="shared" si="15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6"/>
        <v>0</v>
      </c>
      <c r="C32" s="673"/>
      <c r="D32" s="674" t="str">
        <f t="shared" si="11"/>
        <v>선오</v>
      </c>
      <c r="E32" s="673"/>
      <c r="F32" s="675" t="str">
        <f t="shared" si="12"/>
        <v>Bra Elastic Picot Edge 3/4"</v>
      </c>
      <c r="G32" s="676"/>
      <c r="H32" s="676">
        <f t="shared" si="13"/>
        <v>0</v>
      </c>
      <c r="I32" s="677"/>
      <c r="J32" s="164">
        <f t="shared" si="19"/>
        <v>0</v>
      </c>
      <c r="K32" s="174" t="str">
        <f t="shared" si="17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8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4"/>
        <v>0</v>
      </c>
      <c r="AO32" s="85">
        <f t="shared" si="15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6"/>
        <v>0</v>
      </c>
      <c r="C33" s="673"/>
      <c r="D33" s="674" t="str">
        <f t="shared" si="11"/>
        <v>선오</v>
      </c>
      <c r="E33" s="673"/>
      <c r="F33" s="698" t="str">
        <f t="shared" si="12"/>
        <v>Bra Elastic Picot Edge 1"</v>
      </c>
      <c r="G33" s="699"/>
      <c r="H33" s="699">
        <f t="shared" si="13"/>
        <v>0</v>
      </c>
      <c r="I33" s="700"/>
      <c r="J33" s="164">
        <f t="shared" si="19"/>
        <v>0</v>
      </c>
      <c r="K33" s="174" t="str">
        <f t="shared" si="17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8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4"/>
        <v>0</v>
      </c>
      <c r="AO33" s="85">
        <f t="shared" si="15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6"/>
        <v>0</v>
      </c>
      <c r="C34" s="679"/>
      <c r="D34" s="680" t="str">
        <f t="shared" si="11"/>
        <v>선오</v>
      </c>
      <c r="E34" s="679"/>
      <c r="F34" s="681" t="str">
        <f t="shared" si="12"/>
        <v>mobilon tape 1/4" x 0.15mm side shirring</v>
      </c>
      <c r="G34" s="682"/>
      <c r="H34" s="682">
        <f t="shared" si="13"/>
        <v>0</v>
      </c>
      <c r="I34" s="683"/>
      <c r="J34" s="164">
        <f t="shared" si="19"/>
        <v>0</v>
      </c>
      <c r="K34" s="174" t="str">
        <f t="shared" si="17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8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4"/>
        <v>0</v>
      </c>
      <c r="AO34" s="85">
        <f t="shared" si="15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6"/>
        <v>POLY TAPE</v>
      </c>
      <c r="C35" s="679"/>
      <c r="D35" s="674" t="str">
        <f t="shared" si="11"/>
        <v>선오</v>
      </c>
      <c r="E35" s="673"/>
      <c r="F35" s="698" t="str">
        <f t="shared" si="12"/>
        <v>1/4" twill tape at CF V</v>
      </c>
      <c r="G35" s="699"/>
      <c r="H35" s="699">
        <f t="shared" si="13"/>
        <v>0</v>
      </c>
      <c r="I35" s="700"/>
      <c r="J35" s="164">
        <f t="shared" si="19"/>
        <v>3.2000000000000002E-3</v>
      </c>
      <c r="K35" s="174" t="str">
        <f t="shared" si="17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8"/>
        <v>3.5200000000000006E-3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4"/>
        <v>3.2000000000000002E-3</v>
      </c>
      <c r="AO35" s="85">
        <f t="shared" si="15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6"/>
        <v>0</v>
      </c>
      <c r="C36" s="679"/>
      <c r="D36" s="680" t="str">
        <f t="shared" si="11"/>
        <v>선오</v>
      </c>
      <c r="E36" s="679"/>
      <c r="F36" s="681" t="str">
        <f t="shared" si="12"/>
        <v>BONE&amp;CASING</v>
      </c>
      <c r="G36" s="682"/>
      <c r="H36" s="682">
        <f t="shared" si="13"/>
        <v>0</v>
      </c>
      <c r="I36" s="683"/>
      <c r="J36" s="164">
        <f t="shared" si="19"/>
        <v>0</v>
      </c>
      <c r="K36" s="174" t="str">
        <f t="shared" si="17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8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4"/>
        <v>0</v>
      </c>
      <c r="AO36" s="85">
        <f t="shared" si="15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6"/>
        <v>BRA TAPE</v>
      </c>
      <c r="C37" s="679"/>
      <c r="D37" s="680" t="str">
        <f t="shared" si="11"/>
        <v>선오</v>
      </c>
      <c r="E37" s="679"/>
      <c r="F37" s="681" t="str">
        <f t="shared" si="12"/>
        <v>3/4" 19mm</v>
      </c>
      <c r="G37" s="682"/>
      <c r="H37" s="682">
        <f t="shared" si="13"/>
        <v>0</v>
      </c>
      <c r="I37" s="683"/>
      <c r="J37" s="164">
        <f t="shared" si="19"/>
        <v>2.06E-2</v>
      </c>
      <c r="K37" s="198" t="str">
        <f t="shared" si="17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8"/>
        <v>2.2660000000000003E-2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4"/>
        <v>2.06E-2</v>
      </c>
      <c r="AO37" s="85">
        <f t="shared" si="15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6"/>
        <v>Elastic thread</v>
      </c>
      <c r="C38" s="679"/>
      <c r="D38" s="680" t="str">
        <f t="shared" si="11"/>
        <v>선오</v>
      </c>
      <c r="E38" s="679"/>
      <c r="F38" s="681" t="str">
        <f t="shared" si="12"/>
        <v>420D</v>
      </c>
      <c r="G38" s="682"/>
      <c r="H38" s="682">
        <f t="shared" si="13"/>
        <v>0</v>
      </c>
      <c r="I38" s="683"/>
      <c r="J38" s="164">
        <f t="shared" si="19"/>
        <v>0</v>
      </c>
      <c r="K38" s="198" t="str">
        <f t="shared" si="17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8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4"/>
        <v>0</v>
      </c>
      <c r="AO38" s="85">
        <f t="shared" si="15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6"/>
        <v>Elastic band</v>
      </c>
      <c r="C39" s="685"/>
      <c r="D39" s="686" t="str">
        <f t="shared" si="11"/>
        <v>선오</v>
      </c>
      <c r="E39" s="685"/>
      <c r="F39" s="687" t="str">
        <f t="shared" si="12"/>
        <v>10mm</v>
      </c>
      <c r="G39" s="688"/>
      <c r="H39" s="688">
        <f t="shared" si="13"/>
        <v>0</v>
      </c>
      <c r="I39" s="689"/>
      <c r="J39" s="206">
        <f>AN39</f>
        <v>2.8749999999999998E-2</v>
      </c>
      <c r="K39" s="207" t="str">
        <f t="shared" si="17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8"/>
        <v>3.1625E-2</v>
      </c>
      <c r="U39" s="660"/>
      <c r="V39" s="684" t="s">
        <v>387</v>
      </c>
      <c r="W39" s="685"/>
      <c r="X39" s="747" t="s">
        <v>185</v>
      </c>
      <c r="Y39" s="685"/>
      <c r="Z39" s="687" t="s">
        <v>435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0.5</v>
      </c>
      <c r="AM39" s="214">
        <v>0.15</v>
      </c>
      <c r="AN39" s="215">
        <f t="shared" si="14"/>
        <v>2.8749999999999998E-2</v>
      </c>
      <c r="AO39" s="85">
        <f t="shared" si="15"/>
        <v>2.8750000000000026E-3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0.84824373600000003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0.77113066909090899</v>
      </c>
      <c r="AO40" s="154">
        <f t="shared" si="15"/>
        <v>7.7113066909091033E-2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0.15858900577534996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20">X43</f>
        <v>NEXGEN</v>
      </c>
      <c r="E43" s="717"/>
      <c r="F43" s="718" t="str">
        <f t="shared" ref="F43:F50" si="21">Z43</f>
        <v>TPU LABEL(BRAND/SIZE/CO/CONTENT/CARE)</v>
      </c>
      <c r="G43" s="718"/>
      <c r="H43" s="718">
        <f t="shared" ref="H43:H50" si="22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3">AD43*AL43*(1+AM43)</f>
        <v>1.5950000000000002E-2</v>
      </c>
      <c r="AO43" s="85">
        <f t="shared" ref="AO43:AO51" si="24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5">V44</f>
        <v>MAU-TWO-PART</v>
      </c>
      <c r="C44" s="708"/>
      <c r="D44" s="708" t="str">
        <f t="shared" si="20"/>
        <v>NEXGEN</v>
      </c>
      <c r="E44" s="708"/>
      <c r="F44" s="709" t="str">
        <f t="shared" si="21"/>
        <v xml:space="preserve">PRIMARY HANG TAG </v>
      </c>
      <c r="G44" s="709"/>
      <c r="H44" s="709">
        <f t="shared" si="22"/>
        <v>0</v>
      </c>
      <c r="I44" s="709"/>
      <c r="J44" s="237">
        <f>AN44</f>
        <v>1.1117999999999999E-2</v>
      </c>
      <c r="K44" s="174" t="str">
        <f t="shared" ref="K44:K50" si="26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7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3"/>
        <v>1.1117999999999999E-2</v>
      </c>
      <c r="AO44" s="85">
        <f t="shared" si="24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5"/>
        <v>MAU-ECOM-STK</v>
      </c>
      <c r="C45" s="708"/>
      <c r="D45" s="708" t="str">
        <f t="shared" si="20"/>
        <v>NEXGEN</v>
      </c>
      <c r="E45" s="708"/>
      <c r="F45" s="709" t="str">
        <f t="shared" si="21"/>
        <v>ECOM-STK</v>
      </c>
      <c r="G45" s="709"/>
      <c r="H45" s="709">
        <f t="shared" si="22"/>
        <v>0</v>
      </c>
      <c r="I45" s="709"/>
      <c r="J45" s="237">
        <f t="shared" ref="J45:J49" si="28">AN45</f>
        <v>1.2240000000000001E-2</v>
      </c>
      <c r="K45" s="174" t="str">
        <f t="shared" si="26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7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9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3"/>
        <v>1.2240000000000001E-2</v>
      </c>
      <c r="AO45" s="85">
        <f t="shared" si="24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5"/>
        <v>2nd Hang tag</v>
      </c>
      <c r="C46" s="708"/>
      <c r="D46" s="708" t="str">
        <f t="shared" si="20"/>
        <v>R-PAC</v>
      </c>
      <c r="E46" s="708"/>
      <c r="F46" s="709" t="str">
        <f t="shared" si="21"/>
        <v>2nd Hang tag</v>
      </c>
      <c r="G46" s="709"/>
      <c r="H46" s="709">
        <f t="shared" si="22"/>
        <v>0</v>
      </c>
      <c r="I46" s="709"/>
      <c r="J46" s="237">
        <f t="shared" si="28"/>
        <v>9.1799999999999993E-2</v>
      </c>
      <c r="K46" s="174" t="str">
        <f t="shared" si="26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7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3"/>
        <v>9.1799999999999993E-2</v>
      </c>
      <c r="AO46" s="85">
        <f t="shared" si="24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5"/>
        <v>Tracking label</v>
      </c>
      <c r="C47" s="708"/>
      <c r="D47" s="708" t="str">
        <f t="shared" si="20"/>
        <v>Local</v>
      </c>
      <c r="E47" s="708"/>
      <c r="F47" s="709" t="str">
        <f t="shared" si="21"/>
        <v>Tracking Label=Factory Sourced</v>
      </c>
      <c r="G47" s="709"/>
      <c r="H47" s="709">
        <f t="shared" si="22"/>
        <v>0</v>
      </c>
      <c r="I47" s="709"/>
      <c r="J47" s="237">
        <f t="shared" si="28"/>
        <v>2.1000000000000001E-2</v>
      </c>
      <c r="K47" s="174" t="str">
        <f t="shared" si="26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7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3"/>
        <v>2.1000000000000001E-2</v>
      </c>
      <c r="AO47" s="85">
        <f t="shared" si="24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5"/>
        <v>0</v>
      </c>
      <c r="C48" s="708"/>
      <c r="D48" s="708">
        <f t="shared" si="20"/>
        <v>0</v>
      </c>
      <c r="E48" s="708"/>
      <c r="F48" s="709">
        <f t="shared" si="21"/>
        <v>0</v>
      </c>
      <c r="G48" s="709"/>
      <c r="H48" s="709">
        <f t="shared" si="22"/>
        <v>0</v>
      </c>
      <c r="I48" s="709"/>
      <c r="J48" s="237">
        <f t="shared" si="28"/>
        <v>0</v>
      </c>
      <c r="K48" s="174" t="str">
        <f t="shared" si="26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7"/>
        <v>0</v>
      </c>
      <c r="U48" s="701"/>
      <c r="V48" s="448"/>
      <c r="W48" s="449"/>
      <c r="X48" s="456"/>
      <c r="Y48" s="449"/>
      <c r="Z48" s="468"/>
      <c r="AA48" s="469"/>
      <c r="AB48" s="469"/>
      <c r="AC48" s="470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53"/>
      <c r="AM48" s="244">
        <v>0.02</v>
      </c>
      <c r="AN48" s="249">
        <f t="shared" si="23"/>
        <v>0</v>
      </c>
      <c r="AO48" s="85">
        <f t="shared" si="24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5"/>
        <v>0</v>
      </c>
      <c r="C49" s="711"/>
      <c r="D49" s="711">
        <f t="shared" si="20"/>
        <v>0</v>
      </c>
      <c r="E49" s="711"/>
      <c r="F49" s="712">
        <f t="shared" si="21"/>
        <v>0</v>
      </c>
      <c r="G49" s="712"/>
      <c r="H49" s="712">
        <f t="shared" si="22"/>
        <v>0</v>
      </c>
      <c r="I49" s="712"/>
      <c r="J49" s="237">
        <f t="shared" si="28"/>
        <v>0</v>
      </c>
      <c r="K49" s="251" t="str">
        <f t="shared" si="26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7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3"/>
        <v>0</v>
      </c>
      <c r="AO49" s="85">
        <f t="shared" si="24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5"/>
        <v>0</v>
      </c>
      <c r="C50" s="714"/>
      <c r="D50" s="714">
        <f t="shared" si="20"/>
        <v>0</v>
      </c>
      <c r="E50" s="714"/>
      <c r="F50" s="715">
        <f t="shared" si="21"/>
        <v>0</v>
      </c>
      <c r="G50" s="715"/>
      <c r="H50" s="715">
        <f t="shared" si="22"/>
        <v>0</v>
      </c>
      <c r="I50" s="715"/>
      <c r="J50" s="257">
        <f>AN50</f>
        <v>0</v>
      </c>
      <c r="K50" s="258" t="str">
        <f t="shared" si="26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7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3"/>
        <v>0</v>
      </c>
      <c r="AO50" s="85">
        <f t="shared" si="24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4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3.1282190499458788E-2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30">X54</f>
        <v>MAINETTI</v>
      </c>
      <c r="E54" s="732"/>
      <c r="F54" s="734" t="str">
        <f t="shared" ref="F54:F61" si="31">Z54</f>
        <v>HANGER</v>
      </c>
      <c r="G54" s="734"/>
      <c r="H54" s="734">
        <f t="shared" ref="H54:H61" si="32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3">AD54*AL54*(1+AM54)</f>
        <v>0</v>
      </c>
      <c r="AO54" s="85">
        <f t="shared" ref="AO54:AO62" si="34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5">V55</f>
        <v>0</v>
      </c>
      <c r="C55" s="724"/>
      <c r="D55" s="725" t="str">
        <f t="shared" si="30"/>
        <v>MAINETTI</v>
      </c>
      <c r="E55" s="726"/>
      <c r="F55" s="719" t="str">
        <f t="shared" si="31"/>
        <v>SIZER</v>
      </c>
      <c r="G55" s="719"/>
      <c r="H55" s="719">
        <f t="shared" si="32"/>
        <v>0</v>
      </c>
      <c r="I55" s="719"/>
      <c r="J55" s="280">
        <f>AN55</f>
        <v>0</v>
      </c>
      <c r="K55" s="281" t="str">
        <f t="shared" ref="K55:K61" si="36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7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3"/>
        <v>0</v>
      </c>
      <c r="AO55" s="85">
        <f t="shared" si="34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5"/>
        <v>0</v>
      </c>
      <c r="C56" s="678"/>
      <c r="D56" s="680">
        <f t="shared" si="30"/>
        <v>0</v>
      </c>
      <c r="E56" s="679"/>
      <c r="F56" s="719" t="str">
        <f t="shared" si="31"/>
        <v>TAG PIN</v>
      </c>
      <c r="G56" s="719"/>
      <c r="H56" s="719">
        <f t="shared" si="32"/>
        <v>0</v>
      </c>
      <c r="I56" s="719"/>
      <c r="J56" s="280">
        <f t="shared" ref="J56:J60" si="38">AN56</f>
        <v>5.1000000000000004E-3</v>
      </c>
      <c r="K56" s="281" t="str">
        <f t="shared" si="36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7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3"/>
        <v>5.1000000000000004E-3</v>
      </c>
      <c r="AO56" s="85">
        <f t="shared" si="34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5"/>
        <v>0</v>
      </c>
      <c r="C57" s="678"/>
      <c r="D57" s="680" t="str">
        <f t="shared" si="30"/>
        <v>FTY</v>
      </c>
      <c r="E57" s="679"/>
      <c r="F57" s="719" t="str">
        <f t="shared" si="31"/>
        <v>POLY BAG</v>
      </c>
      <c r="G57" s="719"/>
      <c r="H57" s="719">
        <f t="shared" si="32"/>
        <v>0</v>
      </c>
      <c r="I57" s="719"/>
      <c r="J57" s="280">
        <f t="shared" si="38"/>
        <v>0</v>
      </c>
      <c r="K57" s="281" t="str">
        <f t="shared" si="36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7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3"/>
        <v>0</v>
      </c>
      <c r="AO57" s="85">
        <f t="shared" si="34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5"/>
        <v>5.5" Tag pin</v>
      </c>
      <c r="C58" s="678"/>
      <c r="D58" s="680">
        <f t="shared" si="30"/>
        <v>0</v>
      </c>
      <c r="E58" s="679"/>
      <c r="F58" s="719" t="str">
        <f t="shared" si="31"/>
        <v>TAG PIN for COLD SHOULDER</v>
      </c>
      <c r="G58" s="719"/>
      <c r="H58" s="719">
        <f t="shared" si="32"/>
        <v>0</v>
      </c>
      <c r="I58" s="719"/>
      <c r="J58" s="280">
        <f t="shared" si="38"/>
        <v>0</v>
      </c>
      <c r="K58" s="281" t="str">
        <f t="shared" si="36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7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3"/>
        <v>0</v>
      </c>
      <c r="AO58" s="85">
        <f t="shared" si="34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5"/>
        <v>0</v>
      </c>
      <c r="C59" s="678"/>
      <c r="D59" s="680">
        <f t="shared" si="30"/>
        <v>0</v>
      </c>
      <c r="E59" s="679"/>
      <c r="F59" s="719" t="str">
        <f t="shared" si="31"/>
        <v>POLY BAG for STRAP</v>
      </c>
      <c r="G59" s="719"/>
      <c r="H59" s="719">
        <f t="shared" si="32"/>
        <v>0</v>
      </c>
      <c r="I59" s="719"/>
      <c r="J59" s="280">
        <f t="shared" si="38"/>
        <v>0</v>
      </c>
      <c r="K59" s="281" t="str">
        <f t="shared" si="36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7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3"/>
        <v>0</v>
      </c>
      <c r="AO59" s="85">
        <f t="shared" si="34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5"/>
        <v>0</v>
      </c>
      <c r="C60" s="678"/>
      <c r="D60" s="680" t="str">
        <f t="shared" si="30"/>
        <v>?</v>
      </c>
      <c r="E60" s="679"/>
      <c r="F60" s="719" t="str">
        <f t="shared" si="31"/>
        <v>ALL CARTON STICKERS</v>
      </c>
      <c r="G60" s="719"/>
      <c r="H60" s="719">
        <f t="shared" si="32"/>
        <v>0</v>
      </c>
      <c r="I60" s="719"/>
      <c r="J60" s="280">
        <f t="shared" si="38"/>
        <v>1.0200000000000001E-2</v>
      </c>
      <c r="K60" s="281" t="str">
        <f t="shared" si="36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7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3"/>
        <v>1.0200000000000001E-2</v>
      </c>
      <c r="AO60" s="85">
        <f t="shared" si="34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5"/>
        <v>0</v>
      </c>
      <c r="C61" s="714"/>
      <c r="D61" s="714" t="str">
        <f t="shared" si="30"/>
        <v>FTY</v>
      </c>
      <c r="E61" s="714"/>
      <c r="F61" s="715" t="str">
        <f t="shared" si="31"/>
        <v>ALL BOXES</v>
      </c>
      <c r="G61" s="715"/>
      <c r="H61" s="715">
        <f t="shared" si="32"/>
        <v>0</v>
      </c>
      <c r="I61" s="715"/>
      <c r="J61" s="257">
        <f>AN61</f>
        <v>0</v>
      </c>
      <c r="K61" s="286" t="str">
        <f t="shared" si="36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7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3"/>
        <v>0</v>
      </c>
      <c r="AO61" s="85">
        <f t="shared" si="34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4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3.1465637221035022E-3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2.12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2.3320000000000003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2.12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2.12</v>
      </c>
      <c r="AO65" s="85">
        <f>S65-AN65</f>
        <v>0.21200000000000019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0.39</v>
      </c>
      <c r="K66" s="199" t="s">
        <v>108</v>
      </c>
      <c r="L66" s="311"/>
      <c r="M66" s="312">
        <f>J66/S72</f>
        <v>6.8855567064651776E-2</v>
      </c>
      <c r="N66" s="199"/>
      <c r="O66" s="199"/>
      <c r="P66" s="199"/>
      <c r="Q66" s="199"/>
      <c r="R66" s="313">
        <v>1</v>
      </c>
      <c r="S66" s="128">
        <f>J66*R66</f>
        <v>0.39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0.14160075089999999</v>
      </c>
      <c r="AO67" s="85">
        <f>S66-AN67-AN66</f>
        <v>0.24839924910000002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2.8220000000000001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2.2616007509</v>
      </c>
      <c r="AO70" s="154">
        <f>S70-AN70</f>
        <v>0.56039924910000005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0.46511574357280905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5.6640300359999998</v>
      </c>
      <c r="AE72" s="13"/>
      <c r="AF72" s="13"/>
      <c r="AG72" s="13"/>
      <c r="AH72" s="13"/>
      <c r="AI72" s="333" t="s">
        <v>117</v>
      </c>
      <c r="AJ72" s="334">
        <f>AN73-AN72</f>
        <v>0.80158282333976061</v>
      </c>
      <c r="AK72" s="335">
        <f>AJ72/AN73</f>
        <v>0.1415216406419072</v>
      </c>
      <c r="AL72" s="13"/>
      <c r="AM72" s="331" t="s">
        <v>118</v>
      </c>
      <c r="AN72" s="332">
        <f>SUM(AN16,AN40,AN51,AN62,AN70)</f>
        <v>4.8624472126602392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5.6640300359999998</v>
      </c>
      <c r="AO73" s="18">
        <v>5.18</v>
      </c>
      <c r="AQ73" s="332">
        <f>AN73-AO73</f>
        <v>0.48403003600000005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J11:J15 AD11:AD15" xr:uid="{B56753A3-52D4-4C9E-9B36-950533AC245C}">
      <formula1>$AQ$11:$AQ$21</formula1>
    </dataValidation>
    <dataValidation type="list" allowBlank="1" showInputMessage="1" showErrorMessage="1" sqref="AB4:AD4 H4:J4" xr:uid="{6B58E710-42CD-4C95-AEDE-8192491ECA8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C0D7-8A03-4CB5-9129-FD83C9B2ECC0}">
  <sheetPr codeName="Sheet34">
    <tabColor theme="9" tint="0.59999389629810485"/>
  </sheetPr>
  <dimension ref="A1:BC116"/>
  <sheetViews>
    <sheetView topLeftCell="G1" zoomScale="85" zoomScaleNormal="85" zoomScaleSheetLayoutView="80" workbookViewId="0">
      <selection activeCell="N49" sqref="N49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ESGM22768K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431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TANKINI W/PORTRAIT BACK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3660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3660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477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71" t="s">
        <v>28</v>
      </c>
      <c r="Y10" s="471" t="s">
        <v>29</v>
      </c>
      <c r="Z10" s="656" t="s">
        <v>30</v>
      </c>
      <c r="AA10" s="656"/>
      <c r="AB10" s="656"/>
      <c r="AC10" s="762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61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0.48930000000000007</v>
      </c>
      <c r="Q11" s="73">
        <v>1.1000000000000001</v>
      </c>
      <c r="R11" s="74">
        <f>P11*Q11</f>
        <v>0.5382300000000001</v>
      </c>
      <c r="S11" s="75">
        <f>K11*R11</f>
        <v>1.3455750000000002</v>
      </c>
      <c r="U11" s="659"/>
      <c r="V11" s="90" t="s">
        <v>365</v>
      </c>
      <c r="W11" s="458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:AF12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0.46600000000000003</v>
      </c>
      <c r="AL11" s="514">
        <v>1.05</v>
      </c>
      <c r="AM11" s="515">
        <f>AK11*AL11</f>
        <v>0.48930000000000007</v>
      </c>
      <c r="AN11" s="516">
        <f>AF11*AM11</f>
        <v>1.2362064712440772</v>
      </c>
      <c r="AO11" s="85">
        <f t="shared" ref="AO11:AO16" si="5">S11-AN11</f>
        <v>0.10936852875592296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458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7.4399999999999994E-2</v>
      </c>
      <c r="Q12" s="73">
        <v>1.1000000000000001</v>
      </c>
      <c r="R12" s="74">
        <f>P12*Q12</f>
        <v>8.1839999999999996E-2</v>
      </c>
      <c r="S12" s="97">
        <f>K12*R12</f>
        <v>0.2046</v>
      </c>
      <c r="U12" s="659"/>
      <c r="V12" s="517" t="s">
        <v>365</v>
      </c>
      <c r="W12" s="518" t="s">
        <v>367</v>
      </c>
      <c r="X12" s="528" t="s">
        <v>43</v>
      </c>
      <c r="Y12" s="529" t="s">
        <v>138</v>
      </c>
      <c r="Z12" s="756" t="s">
        <v>366</v>
      </c>
      <c r="AA12" s="757"/>
      <c r="AB12" s="757"/>
      <c r="AC12" s="758"/>
      <c r="AD12" s="530" t="s">
        <v>167</v>
      </c>
      <c r="AE12" s="531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6.2E-2</v>
      </c>
      <c r="AL12" s="106">
        <v>1.2</v>
      </c>
      <c r="AM12" s="575">
        <f>AK12*AL12</f>
        <v>7.4399999999999994E-2</v>
      </c>
      <c r="AN12" s="108">
        <f>AF12*AM12</f>
        <v>0.18797008269069962</v>
      </c>
      <c r="AO12" s="85">
        <f t="shared" si="5"/>
        <v>1.6629917309300385E-2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0.20176000000000002</v>
      </c>
      <c r="Q13" s="121">
        <v>1.1000000000000001</v>
      </c>
      <c r="R13" s="74">
        <f>P13*Q13</f>
        <v>0.22193600000000005</v>
      </c>
      <c r="S13" s="97">
        <f>K13*R13</f>
        <v>0.16645200000000004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7">AE13+AJ13</f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0.19400000000000001</v>
      </c>
      <c r="AL13" s="106">
        <v>1.04</v>
      </c>
      <c r="AM13" s="107">
        <f>AK13*AL13</f>
        <v>0.20176000000000002</v>
      </c>
      <c r="AN13" s="108">
        <f>AF13*AM13</f>
        <v>0.15452551519093191</v>
      </c>
      <c r="AO13" s="85">
        <f t="shared" si="5"/>
        <v>1.1926484809068133E-2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1.7166270000000003</v>
      </c>
      <c r="AA16" s="149"/>
      <c r="AB16" s="149"/>
      <c r="AC16" s="149"/>
      <c r="AD16" s="149"/>
      <c r="AE16" s="149"/>
      <c r="AF16" s="149">
        <f t="shared" si="7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1.5787020691257088</v>
      </c>
      <c r="AO16" s="154">
        <f t="shared" si="5"/>
        <v>0.13792493087429158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0.33051328504414218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8.8999999999999996E-2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9.7900000000000001E-2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8.8999999999999996E-2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8.8999999999999996E-2</v>
      </c>
      <c r="AO19" s="85">
        <f t="shared" ref="AO19:AO40" si="13">S19-AN19</f>
        <v>8.9000000000000051E-3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0.35020000000000001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0.35020000000000001</v>
      </c>
      <c r="AO20" s="85">
        <f t="shared" si="13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1.1158560000000001E-2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1.2274416000000003E-2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0.40500000000000003</v>
      </c>
      <c r="AM21" s="180">
        <v>0</v>
      </c>
      <c r="AN21" s="181">
        <f>AD21*AL21*(1+AM21)</f>
        <v>1.1158560000000001E-2</v>
      </c>
      <c r="AO21" s="85">
        <f t="shared" si="13"/>
        <v>1.1158560000000019E-3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7.5331199999999987E-2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8.2864319999999991E-2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2.2799999999999998</v>
      </c>
      <c r="AM23" s="180">
        <v>0</v>
      </c>
      <c r="AN23" s="181">
        <f t="shared" si="12"/>
        <v>7.5331199999999987E-2</v>
      </c>
      <c r="AO23" s="85">
        <f t="shared" si="13"/>
        <v>7.5331200000000043E-3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5.2436363636363642E-2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5.7680000000000009E-2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1</v>
      </c>
      <c r="AM30" s="180">
        <v>0.03</v>
      </c>
      <c r="AN30" s="181">
        <f t="shared" si="12"/>
        <v>5.2436363636363642E-2</v>
      </c>
      <c r="AO30" s="85">
        <f t="shared" si="13"/>
        <v>5.243636363636367E-3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10mm</v>
      </c>
      <c r="G39" s="688"/>
      <c r="H39" s="688">
        <f t="shared" si="11"/>
        <v>0</v>
      </c>
      <c r="I39" s="689"/>
      <c r="J39" s="206">
        <f>AN39</f>
        <v>2.8749999999999998E-2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3.1625E-2</v>
      </c>
      <c r="U39" s="660"/>
      <c r="V39" s="684" t="s">
        <v>387</v>
      </c>
      <c r="W39" s="685"/>
      <c r="X39" s="747" t="s">
        <v>185</v>
      </c>
      <c r="Y39" s="685"/>
      <c r="Z39" s="687" t="s">
        <v>435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0.5</v>
      </c>
      <c r="AM39" s="214">
        <v>0.15</v>
      </c>
      <c r="AN39" s="215">
        <f t="shared" si="12"/>
        <v>2.8749999999999998E-2</v>
      </c>
      <c r="AO39" s="85">
        <f t="shared" si="13"/>
        <v>2.8750000000000026E-3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0.84824373600000003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0.77113066909090899</v>
      </c>
      <c r="AO40" s="154">
        <f t="shared" si="13"/>
        <v>7.7113066909091033E-2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0.16144207043490549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3"/>
        <v>0</v>
      </c>
      <c r="C48" s="708"/>
      <c r="D48" s="708">
        <f t="shared" si="18"/>
        <v>0</v>
      </c>
      <c r="E48" s="708"/>
      <c r="F48" s="709">
        <f t="shared" si="19"/>
        <v>0</v>
      </c>
      <c r="G48" s="709"/>
      <c r="H48" s="709">
        <f t="shared" si="20"/>
        <v>0</v>
      </c>
      <c r="I48" s="709"/>
      <c r="J48" s="237">
        <f t="shared" si="26"/>
        <v>0</v>
      </c>
      <c r="K48" s="174" t="str">
        <f t="shared" si="24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5"/>
        <v>0</v>
      </c>
      <c r="U48" s="701"/>
      <c r="V48" s="448"/>
      <c r="W48" s="449"/>
      <c r="X48" s="456"/>
      <c r="Y48" s="449"/>
      <c r="Z48" s="468"/>
      <c r="AA48" s="469"/>
      <c r="AB48" s="469"/>
      <c r="AC48" s="470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53"/>
      <c r="AM48" s="244">
        <v>0.02</v>
      </c>
      <c r="AN48" s="249">
        <f t="shared" si="21"/>
        <v>0</v>
      </c>
      <c r="AO48" s="85">
        <f t="shared" si="22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5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2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3.184496666260541E-2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3.2031713646741978E-3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2.12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2.3320000000000003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2.12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2.12</v>
      </c>
      <c r="AO65" s="85">
        <f>S65-AN65</f>
        <v>0.21200000000000019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0.39</v>
      </c>
      <c r="K66" s="199" t="s">
        <v>108</v>
      </c>
      <c r="L66" s="311"/>
      <c r="M66" s="312">
        <f>J66/S72</f>
        <v>7.0005139540404576E-2</v>
      </c>
      <c r="N66" s="199"/>
      <c r="O66" s="199"/>
      <c r="P66" s="199"/>
      <c r="Q66" s="199"/>
      <c r="R66" s="313">
        <v>1</v>
      </c>
      <c r="S66" s="128">
        <f>J66*R66</f>
        <v>0.39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0.13927548840000001</v>
      </c>
      <c r="AO67" s="85">
        <f>S66-AN67-AN66</f>
        <v>0.25072451159999998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2.8220000000000001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2.2592754884000001</v>
      </c>
      <c r="AO70" s="154">
        <f>S70-AN70</f>
        <v>0.56272451159999992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0.4729965064936727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5.5710195360000005</v>
      </c>
      <c r="AE72" s="13"/>
      <c r="AF72" s="13"/>
      <c r="AG72" s="13"/>
      <c r="AH72" s="13"/>
      <c r="AI72" s="333" t="s">
        <v>117</v>
      </c>
      <c r="AJ72" s="334">
        <f>AN73-AN72</f>
        <v>0.79450330938338265</v>
      </c>
      <c r="AK72" s="335">
        <f>AJ72/AN73</f>
        <v>0.14261362830435112</v>
      </c>
      <c r="AL72" s="13"/>
      <c r="AM72" s="331" t="s">
        <v>118</v>
      </c>
      <c r="AN72" s="332">
        <f>SUM(AN16,AN40,AN51,AN62,AN70)</f>
        <v>4.7765162266166179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5.5710195360000005</v>
      </c>
      <c r="AO73" s="18">
        <v>5.18</v>
      </c>
      <c r="AQ73" s="332">
        <f>AN73-AO73</f>
        <v>0.39101953600000083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0BECEE6B-8C92-4A3B-A896-ADA547BD138A}">
      <formula1>$AQ$3:$AQ$8</formula1>
    </dataValidation>
    <dataValidation type="list" allowBlank="1" showInputMessage="1" showErrorMessage="1" sqref="J11:J15 AD11:AD15" xr:uid="{E9F494DC-CC4F-4AC3-BE20-B570398462BE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FE3E-1B28-420B-9FFC-FB9E6DE93445}">
  <sheetPr codeName="Sheet35">
    <tabColor theme="9" tint="0.59999389629810485"/>
  </sheetPr>
  <dimension ref="A1:BC116"/>
  <sheetViews>
    <sheetView topLeftCell="G1" zoomScale="85" zoomScaleNormal="85" zoomScaleSheetLayoutView="80" workbookViewId="0">
      <selection activeCell="V22" sqref="V22:W22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ESGM22768K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431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TWIST TANKINI W/PORTRAIT BACK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1220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1220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477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71" t="s">
        <v>28</v>
      </c>
      <c r="Y10" s="471" t="s">
        <v>29</v>
      </c>
      <c r="Z10" s="656" t="s">
        <v>30</v>
      </c>
      <c r="AA10" s="656"/>
      <c r="AB10" s="656"/>
      <c r="AC10" s="762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61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0.48930000000000007</v>
      </c>
      <c r="Q11" s="73">
        <v>1.1000000000000001</v>
      </c>
      <c r="R11" s="74">
        <f>P11*Q11</f>
        <v>0.5382300000000001</v>
      </c>
      <c r="S11" s="75">
        <f>K11*R11</f>
        <v>1.4532210000000003</v>
      </c>
      <c r="U11" s="659"/>
      <c r="V11" s="90" t="s">
        <v>365</v>
      </c>
      <c r="W11" s="458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0.46600000000000003</v>
      </c>
      <c r="AL11" s="514">
        <v>1.05</v>
      </c>
      <c r="AM11" s="515">
        <f>AK11*AL11</f>
        <v>0.48930000000000007</v>
      </c>
      <c r="AN11" s="516">
        <f>AF11*AM11</f>
        <v>1.3340664712440773</v>
      </c>
      <c r="AO11" s="85">
        <f t="shared" ref="AO11:AO16" si="5">S11-AN11</f>
        <v>0.11915452875592303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458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7.4399999999999994E-2</v>
      </c>
      <c r="Q12" s="73">
        <v>1.1000000000000001</v>
      </c>
      <c r="R12" s="74">
        <f>P12*Q12</f>
        <v>8.1839999999999996E-2</v>
      </c>
      <c r="S12" s="97">
        <f>K12*R12</f>
        <v>0.220968</v>
      </c>
      <c r="U12" s="659"/>
      <c r="V12" s="517" t="s">
        <v>365</v>
      </c>
      <c r="W12" s="518" t="s">
        <v>367</v>
      </c>
      <c r="X12" s="528" t="s">
        <v>43</v>
      </c>
      <c r="Y12" s="529" t="s">
        <v>138</v>
      </c>
      <c r="Z12" s="756" t="s">
        <v>366</v>
      </c>
      <c r="AA12" s="757"/>
      <c r="AB12" s="757"/>
      <c r="AC12" s="758"/>
      <c r="AD12" s="530" t="s">
        <v>167</v>
      </c>
      <c r="AE12" s="531">
        <v>2.7</v>
      </c>
      <c r="AF12" s="102">
        <f t="shared" si="4"/>
        <v>2.7264796060577909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6.2E-2</v>
      </c>
      <c r="AL12" s="106">
        <v>1.2</v>
      </c>
      <c r="AM12" s="575">
        <f>AK12*AL12</f>
        <v>7.4399999999999994E-2</v>
      </c>
      <c r="AN12" s="108">
        <f>AF12*AM12</f>
        <v>0.20285008269069962</v>
      </c>
      <c r="AO12" s="85">
        <f t="shared" si="5"/>
        <v>1.8117917309300374E-2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0.20176000000000002</v>
      </c>
      <c r="Q13" s="121">
        <v>1.1000000000000001</v>
      </c>
      <c r="R13" s="74">
        <f>P13*Q13</f>
        <v>0.22193600000000005</v>
      </c>
      <c r="S13" s="97">
        <f>K13*R13</f>
        <v>0.16645200000000004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0.19400000000000001</v>
      </c>
      <c r="AL13" s="106">
        <v>1.04</v>
      </c>
      <c r="AM13" s="107">
        <f>AK13*AL13</f>
        <v>0.20176000000000002</v>
      </c>
      <c r="AN13" s="108">
        <f>AF13*AM13</f>
        <v>0.15452551519093191</v>
      </c>
      <c r="AO13" s="85">
        <f t="shared" si="5"/>
        <v>1.1926484809068133E-2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1.8406410000000004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1.6914420691257088</v>
      </c>
      <c r="AO16" s="154">
        <f t="shared" si="5"/>
        <v>0.14919893087429159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0.34573155955354562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8.8999999999999996E-2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9.7900000000000001E-2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8.8999999999999996E-2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8.8999999999999996E-2</v>
      </c>
      <c r="AO19" s="85">
        <f t="shared" ref="AO19:AO40" si="12">S19-AN19</f>
        <v>8.9000000000000051E-3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1.1158560000000001E-2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1.2274416000000003E-2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0.40500000000000003</v>
      </c>
      <c r="AM21" s="180">
        <v>0</v>
      </c>
      <c r="AN21" s="181">
        <f>AD21*AL21*(1+AM21)</f>
        <v>1.1158560000000001E-2</v>
      </c>
      <c r="AO21" s="85">
        <f t="shared" si="12"/>
        <v>1.1158560000000019E-3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7.5331199999999987E-2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8.2864319999999991E-2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2.2799999999999998</v>
      </c>
      <c r="AM23" s="180">
        <v>0</v>
      </c>
      <c r="AN23" s="181">
        <f t="shared" si="11"/>
        <v>7.5331199999999987E-2</v>
      </c>
      <c r="AO23" s="85">
        <f t="shared" si="12"/>
        <v>7.5331200000000043E-3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5.2436363636363642E-2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5.7680000000000009E-2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>
        <v>1</v>
      </c>
      <c r="AM30" s="180">
        <v>0.03</v>
      </c>
      <c r="AN30" s="181">
        <f t="shared" si="11"/>
        <v>5.2436363636363642E-2</v>
      </c>
      <c r="AO30" s="85">
        <f t="shared" si="12"/>
        <v>5.243636363636367E-3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10mm</v>
      </c>
      <c r="G39" s="688"/>
      <c r="H39" s="688">
        <f t="shared" si="10"/>
        <v>0</v>
      </c>
      <c r="I39" s="689"/>
      <c r="J39" s="206">
        <f>AN39</f>
        <v>2.8749999999999998E-2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3.1625E-2</v>
      </c>
      <c r="U39" s="660"/>
      <c r="V39" s="684" t="s">
        <v>387</v>
      </c>
      <c r="W39" s="685"/>
      <c r="X39" s="747" t="s">
        <v>185</v>
      </c>
      <c r="Y39" s="685"/>
      <c r="Z39" s="687" t="s">
        <v>435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0.5</v>
      </c>
      <c r="AM39" s="214">
        <v>0.15</v>
      </c>
      <c r="AN39" s="215">
        <f t="shared" si="11"/>
        <v>2.8749999999999998E-2</v>
      </c>
      <c r="AO39" s="85">
        <f t="shared" si="12"/>
        <v>2.8750000000000026E-3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0.84824373600000003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0.77113066909090899</v>
      </c>
      <c r="AO40" s="154">
        <f t="shared" si="12"/>
        <v>7.7113066909091033E-2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0.15761947376783314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>
        <f t="shared" si="22"/>
        <v>0</v>
      </c>
      <c r="C48" s="708"/>
      <c r="D48" s="708">
        <f t="shared" si="17"/>
        <v>0</v>
      </c>
      <c r="E48" s="708"/>
      <c r="F48" s="709">
        <f t="shared" si="18"/>
        <v>0</v>
      </c>
      <c r="G48" s="709"/>
      <c r="H48" s="709">
        <f t="shared" si="19"/>
        <v>0</v>
      </c>
      <c r="I48" s="709"/>
      <c r="J48" s="237">
        <f t="shared" si="25"/>
        <v>0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0</v>
      </c>
      <c r="U48" s="701"/>
      <c r="V48" s="448"/>
      <c r="W48" s="449"/>
      <c r="X48" s="456"/>
      <c r="Y48" s="449"/>
      <c r="Z48" s="468"/>
      <c r="AA48" s="469"/>
      <c r="AB48" s="469"/>
      <c r="AC48" s="470"/>
      <c r="AD48" s="237">
        <v>0.02</v>
      </c>
      <c r="AE48" s="174" t="s">
        <v>68</v>
      </c>
      <c r="AF48" s="175"/>
      <c r="AG48" s="175"/>
      <c r="AH48" s="242"/>
      <c r="AI48" s="175"/>
      <c r="AJ48" s="175"/>
      <c r="AK48" s="175"/>
      <c r="AL48" s="453"/>
      <c r="AM48" s="244">
        <v>0.02</v>
      </c>
      <c r="AN48" s="249">
        <f t="shared" si="20"/>
        <v>0</v>
      </c>
      <c r="AO48" s="85">
        <f t="shared" si="21"/>
        <v>0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0.16731880000000002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0.15210799999999999</v>
      </c>
      <c r="AO51" s="154">
        <f t="shared" si="21"/>
        <v>1.5210800000000024E-2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3.1090947198536487E-2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3.1273272420754223E-3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2.12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2.3320000000000003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2.12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2.12</v>
      </c>
      <c r="AO65" s="85">
        <f>S65-AN65</f>
        <v>0.21200000000000019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0.39</v>
      </c>
      <c r="K66" s="199" t="s">
        <v>108</v>
      </c>
      <c r="L66" s="311"/>
      <c r="M66" s="312">
        <f>J66/S72</f>
        <v>6.8480720532143324E-2</v>
      </c>
      <c r="N66" s="199"/>
      <c r="O66" s="199"/>
      <c r="P66" s="199"/>
      <c r="Q66" s="199"/>
      <c r="R66" s="313">
        <v>1</v>
      </c>
      <c r="S66" s="128">
        <f>J66*R66</f>
        <v>0.39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0.14237583840000001</v>
      </c>
      <c r="AO67" s="85">
        <f>S66-AN67-AN66</f>
        <v>0.2476241616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0.05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0.05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2.8220000000000001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2.2623758384000001</v>
      </c>
      <c r="AO70" s="154">
        <f>S70-AN70</f>
        <v>0.55962416159999995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0.46243069223800931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5.6950335360000004</v>
      </c>
      <c r="AE72" s="13"/>
      <c r="AF72" s="13"/>
      <c r="AG72" s="13"/>
      <c r="AH72" s="13"/>
      <c r="AI72" s="333" t="s">
        <v>117</v>
      </c>
      <c r="AJ72" s="334">
        <f>AN73-AN72</f>
        <v>0.80267695938338246</v>
      </c>
      <c r="AK72" s="335">
        <f>AJ72/AN73</f>
        <v>0.14094332444390761</v>
      </c>
      <c r="AL72" s="13"/>
      <c r="AM72" s="331" t="s">
        <v>118</v>
      </c>
      <c r="AN72" s="332">
        <f>SUM(AN16,AN40,AN51,AN62,AN70)</f>
        <v>4.8923565766166179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5.6950335360000004</v>
      </c>
      <c r="AO73" s="18">
        <v>5.18</v>
      </c>
      <c r="AQ73" s="332">
        <f>AN73-AO73</f>
        <v>0.51503353600000068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0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J11:J15 AD11:AD15" xr:uid="{A817EEE2-1CDC-419A-B0D4-8B9B85BFC99F}">
      <formula1>$AQ$11:$AQ$21</formula1>
    </dataValidation>
    <dataValidation type="list" allowBlank="1" showInputMessage="1" showErrorMessage="1" sqref="AB4:AD4 H4:J4" xr:uid="{6FB36B6F-EAAE-4C05-A4E2-649CE37AFD56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C5C9-B495-4F2C-8D2A-2678E758B6FB}">
  <sheetPr codeName="Sheet36">
    <tabColor theme="9" tint="0.59999389629810485"/>
  </sheetPr>
  <dimension ref="A1:BC115"/>
  <sheetViews>
    <sheetView topLeftCell="E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TAB HIPSTER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1835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1835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478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61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0.22365000000000002</v>
      </c>
      <c r="Q11" s="73">
        <v>1.1000000000000001</v>
      </c>
      <c r="R11" s="74">
        <f>P11*Q11</f>
        <v>0.24601500000000004</v>
      </c>
      <c r="S11" s="75">
        <f>K11*R11</f>
        <v>0.65193975000000004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0.21299999999999999</v>
      </c>
      <c r="AL11" s="514">
        <v>1.05</v>
      </c>
      <c r="AM11" s="515">
        <f>AK11*AL11</f>
        <v>0.22365000000000002</v>
      </c>
      <c r="AN11" s="516">
        <f>AF11*AM11</f>
        <v>0.59821803505063642</v>
      </c>
      <c r="AO11" s="85">
        <f t="shared" ref="AO11:AO16" si="5">S11-AN11</f>
        <v>5.3721714949363619E-2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0.18720000000000001</v>
      </c>
      <c r="Q12" s="73">
        <v>1.1000000000000001</v>
      </c>
      <c r="R12" s="74">
        <f>P12*Q12</f>
        <v>0.20592000000000002</v>
      </c>
      <c r="S12" s="97">
        <f>K12*R12</f>
        <v>0.15444000000000002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" si="7">AE12+AJ12</f>
        <v>0.76588776363467437</v>
      </c>
      <c r="AG12" s="103">
        <v>60</v>
      </c>
      <c r="AH12" s="103">
        <v>95</v>
      </c>
      <c r="AI12" s="129">
        <f t="shared" ref="AI12" si="8">((AG12*AH12)/43.052)/1000</f>
        <v>0.13239803028895289</v>
      </c>
      <c r="AJ12" s="532">
        <f>VLOOKUP(AD12,$AS$11:$AT$21,2,FALSE)*AI12</f>
        <v>1.5887763634674347E-2</v>
      </c>
      <c r="AK12" s="104">
        <v>0.18</v>
      </c>
      <c r="AL12" s="106">
        <v>1.04</v>
      </c>
      <c r="AM12" s="575">
        <f>AK12*AL12</f>
        <v>0.18720000000000001</v>
      </c>
      <c r="AN12" s="108">
        <f>AF12*AM12</f>
        <v>0.14337418935241106</v>
      </c>
      <c r="AO12" s="85">
        <f t="shared" si="5"/>
        <v>1.1065810647588964E-2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0.80637975000000006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0.74159222440304751</v>
      </c>
      <c r="AO16" s="154">
        <f t="shared" si="5"/>
        <v>6.4787525596952555E-2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0.34596488729129493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7.0000000000000007E-2</v>
      </c>
      <c r="AO19" s="85">
        <f t="shared" ref="AO19:AO40" si="14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3.5542080000000004E-2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3.9096288000000007E-2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1.29</v>
      </c>
      <c r="AM21" s="180">
        <v>0</v>
      </c>
      <c r="AN21" s="181">
        <f>AD21*AL21*(1+AM21)</f>
        <v>3.5542080000000004E-2</v>
      </c>
      <c r="AO21" s="85">
        <f t="shared" si="14"/>
        <v>3.5542080000000031E-3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5.28E-3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5.8080000000000007E-3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0.33</v>
      </c>
      <c r="AM35" s="180">
        <v>0</v>
      </c>
      <c r="AN35" s="181">
        <f t="shared" si="13"/>
        <v>5.28E-3</v>
      </c>
      <c r="AO35" s="85">
        <f t="shared" si="14"/>
        <v>5.2800000000000069E-4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13mm</v>
      </c>
      <c r="G39" s="688"/>
      <c r="H39" s="688">
        <f t="shared" si="12"/>
        <v>0</v>
      </c>
      <c r="I39" s="689"/>
      <c r="J39" s="206">
        <f>AN39</f>
        <v>5.8440909090909085E-2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6.4284999999999995E-2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0.86</v>
      </c>
      <c r="AM39" s="214">
        <v>0.15</v>
      </c>
      <c r="AN39" s="215">
        <f t="shared" si="13"/>
        <v>5.8440909090909085E-2</v>
      </c>
      <c r="AO39" s="85">
        <f t="shared" si="14"/>
        <v>5.8440909090909099E-3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0.18618928800000001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0.16926298909090909</v>
      </c>
      <c r="AO40" s="154">
        <f t="shared" si="14"/>
        <v>1.692629890909092E-2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7.8963949481214921E-2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6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8.5236266707218927E-2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7.1376999399065718E-3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0.97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1.0669999999999999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0.97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0.97</v>
      </c>
      <c r="AO65" s="85">
        <f>S65-AN65</f>
        <v>9.6999999999999975E-2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0.22</v>
      </c>
      <c r="K66" s="199" t="s">
        <v>108</v>
      </c>
      <c r="L66" s="311"/>
      <c r="M66" s="312">
        <f>J66/S72</f>
        <v>8.5028168970503484E-2</v>
      </c>
      <c r="N66" s="199"/>
      <c r="O66" s="199"/>
      <c r="P66" s="199"/>
      <c r="Q66" s="199"/>
      <c r="R66" s="313">
        <v>1</v>
      </c>
      <c r="S66" s="128">
        <f>J66*R66</f>
        <v>0.22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6.4684445950000002E-2</v>
      </c>
      <c r="AO67" s="85">
        <f>S66-AN67-AN66</f>
        <v>0.15531555405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1.377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1.03468444595</v>
      </c>
      <c r="AO70" s="154">
        <f>S70-AN70</f>
        <v>0.34231555405000003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0.48269719658036458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2.5873778380000001</v>
      </c>
      <c r="AE72" s="13"/>
      <c r="AF72" s="13"/>
      <c r="AG72" s="13"/>
      <c r="AH72" s="13"/>
      <c r="AI72" s="333" t="s">
        <v>117</v>
      </c>
      <c r="AJ72" s="334">
        <f>AN73-AN72</f>
        <v>0.44383017855604345</v>
      </c>
      <c r="AK72" s="335">
        <f>AJ72/AN73</f>
        <v>0.17153667007487269</v>
      </c>
      <c r="AL72" s="13"/>
      <c r="AM72" s="331" t="s">
        <v>118</v>
      </c>
      <c r="AN72" s="332">
        <f>SUM(AN16,AN40,AN51,AN62,AN70)</f>
        <v>2.1435476594439566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2.5873778380000001</v>
      </c>
      <c r="AO73" s="18">
        <v>3.2</v>
      </c>
      <c r="AQ73" s="332">
        <f>AN73-AO73</f>
        <v>-0.61262216200000008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V48:W48"/>
    <mergeCell ref="X48:Y48"/>
    <mergeCell ref="B68:D68"/>
    <mergeCell ref="E68:I68"/>
    <mergeCell ref="V68:X68"/>
    <mergeCell ref="Y68:AC68"/>
    <mergeCell ref="B69:D69"/>
    <mergeCell ref="E69:I69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Y64:AC64"/>
    <mergeCell ref="B57:C57"/>
    <mergeCell ref="D57:E57"/>
    <mergeCell ref="F57:I57"/>
    <mergeCell ref="V57:W57"/>
    <mergeCell ref="X57:Y57"/>
    <mergeCell ref="A53:A61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F55:I55"/>
    <mergeCell ref="V55:W55"/>
    <mergeCell ref="X55:Y55"/>
    <mergeCell ref="B56:C56"/>
    <mergeCell ref="D56:E56"/>
    <mergeCell ref="F56:I56"/>
    <mergeCell ref="V56:W56"/>
    <mergeCell ref="X56:Y56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8:C58"/>
    <mergeCell ref="D58:E58"/>
    <mergeCell ref="F58:I58"/>
    <mergeCell ref="V58:W58"/>
    <mergeCell ref="X58:Y58"/>
    <mergeCell ref="B55:C55"/>
    <mergeCell ref="D55:E5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E67EA101-9B70-4536-A85B-4BF06C8419DF}">
      <formula1>$AQ$3:$AQ$8</formula1>
    </dataValidation>
    <dataValidation type="list" allowBlank="1" showInputMessage="1" showErrorMessage="1" sqref="J11:J15 AD11:AD15" xr:uid="{EF2DC4E1-A472-47B3-9B4F-C0A584C9FE79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4099-FDC9-4042-9D66-68677EF70BB0}">
  <sheetPr codeName="Sheet37">
    <tabColor theme="9" tint="0.59999389629810485"/>
  </sheetPr>
  <dimension ref="A1:BC116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TAB HIPSTER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6130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6130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478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71" t="s">
        <v>28</v>
      </c>
      <c r="Y10" s="471" t="s">
        <v>29</v>
      </c>
      <c r="Z10" s="656" t="s">
        <v>30</v>
      </c>
      <c r="AA10" s="656"/>
      <c r="AB10" s="656"/>
      <c r="AC10" s="762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461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0.22365000000000002</v>
      </c>
      <c r="Q11" s="73">
        <v>1.1000000000000001</v>
      </c>
      <c r="R11" s="74">
        <f>P11*Q11</f>
        <v>0.24601500000000004</v>
      </c>
      <c r="S11" s="75">
        <f>K11*R11</f>
        <v>0.61503750000000013</v>
      </c>
      <c r="U11" s="659"/>
      <c r="V11" s="90" t="s">
        <v>365</v>
      </c>
      <c r="W11" s="458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0.21299999999999999</v>
      </c>
      <c r="AL11" s="514">
        <v>1.05</v>
      </c>
      <c r="AM11" s="515">
        <f>AK11*AL11</f>
        <v>0.22365000000000002</v>
      </c>
      <c r="AN11" s="516">
        <f>AF11*AM11</f>
        <v>0.5650471638948249</v>
      </c>
      <c r="AO11" s="85">
        <f t="shared" ref="AO11:AO16" si="5">S11-AN11</f>
        <v>4.9990336105175226E-2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0.18720000000000001</v>
      </c>
      <c r="Q12" s="73">
        <v>1.1000000000000001</v>
      </c>
      <c r="R12" s="74">
        <f>P12*Q12</f>
        <v>0.20592000000000002</v>
      </c>
      <c r="S12" s="97">
        <f>K12*R12</f>
        <v>0.15444000000000002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0.18</v>
      </c>
      <c r="AL12" s="106">
        <v>1.04</v>
      </c>
      <c r="AM12" s="575">
        <f>AK12*AL12</f>
        <v>0.18720000000000001</v>
      </c>
      <c r="AN12" s="108">
        <f>AF12*AM12</f>
        <v>0.14337418935241106</v>
      </c>
      <c r="AO12" s="85">
        <f t="shared" si="5"/>
        <v>1.1065810647588964E-2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0.76947750000000015</v>
      </c>
      <c r="AA16" s="149"/>
      <c r="AB16" s="149"/>
      <c r="AC16" s="149"/>
      <c r="AD16" s="149"/>
      <c r="AE16" s="149"/>
      <c r="AF16" s="149">
        <f t="shared" si="7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0.70842135324723599</v>
      </c>
      <c r="AO16" s="154">
        <f t="shared" si="5"/>
        <v>6.1056146752764162E-2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0.33583158263773388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3.5542080000000004E-2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3.9096288000000007E-2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1.29</v>
      </c>
      <c r="AM21" s="180">
        <v>0</v>
      </c>
      <c r="AN21" s="181">
        <f>AD21*AL21*(1+AM21)</f>
        <v>3.5542080000000004E-2</v>
      </c>
      <c r="AO21" s="85">
        <f t="shared" si="13"/>
        <v>3.5542080000000031E-3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5.28E-3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5.8080000000000007E-3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0.33</v>
      </c>
      <c r="AM35" s="180">
        <v>0</v>
      </c>
      <c r="AN35" s="181">
        <f t="shared" si="12"/>
        <v>5.28E-3</v>
      </c>
      <c r="AO35" s="85">
        <f t="shared" si="13"/>
        <v>5.2800000000000069E-4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5.8440909090909085E-2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6.4284999999999995E-2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0.86</v>
      </c>
      <c r="AM39" s="214">
        <v>0.15</v>
      </c>
      <c r="AN39" s="215">
        <f t="shared" si="12"/>
        <v>5.8440909090909085E-2</v>
      </c>
      <c r="AO39" s="85">
        <f t="shared" si="13"/>
        <v>5.8440909090909099E-3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0.18618928800000001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0.16926298909090909</v>
      </c>
      <c r="AO40" s="154">
        <f t="shared" si="13"/>
        <v>1.692629890909092E-2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8.0240180858234561E-2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5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8.6613872548193804E-2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7.2530608949108169E-3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0.97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1.0669999999999999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0.97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0.97</v>
      </c>
      <c r="AO65" s="85">
        <f>S65-AN65</f>
        <v>9.6999999999999975E-2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0.22</v>
      </c>
      <c r="K66" s="199" t="s">
        <v>108</v>
      </c>
      <c r="L66" s="311"/>
      <c r="M66" s="312">
        <f>J66/S72</f>
        <v>8.625842216843832E-2</v>
      </c>
      <c r="N66" s="199"/>
      <c r="O66" s="199"/>
      <c r="P66" s="199"/>
      <c r="Q66" s="199"/>
      <c r="R66" s="313">
        <v>1</v>
      </c>
      <c r="S66" s="128">
        <f>J66*R66</f>
        <v>0.22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6.3761889700000005E-2</v>
      </c>
      <c r="AO67" s="85">
        <f>S66-AN67-AN66</f>
        <v>0.15623811030000001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1.377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1.0337618897</v>
      </c>
      <c r="AO70" s="154">
        <f>S70-AN70</f>
        <v>0.34323811029999995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0.49006130306092671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2.5504755880000003</v>
      </c>
      <c r="AE72" s="13"/>
      <c r="AF72" s="13"/>
      <c r="AG72" s="13"/>
      <c r="AH72" s="13"/>
      <c r="AI72" s="333" t="s">
        <v>117</v>
      </c>
      <c r="AJ72" s="334">
        <f>AN73-AN72</f>
        <v>0.44102135596185477</v>
      </c>
      <c r="AK72" s="335">
        <f>AJ72/AN73</f>
        <v>0.17291730139933992</v>
      </c>
      <c r="AL72" s="13"/>
      <c r="AM72" s="331" t="s">
        <v>118</v>
      </c>
      <c r="AN72" s="332">
        <f>SUM(AN16,AN40,AN51,AN62,AN70)</f>
        <v>2.1094542320381455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2.5504755880000003</v>
      </c>
      <c r="AO73" s="18">
        <v>3.2</v>
      </c>
      <c r="AQ73" s="332">
        <f>AN73-AO73</f>
        <v>-0.64952441199999988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B68:D68"/>
    <mergeCell ref="E68:I68"/>
    <mergeCell ref="V68:X68"/>
    <mergeCell ref="Y68:AC68"/>
    <mergeCell ref="B69:D69"/>
    <mergeCell ref="E69:I69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Y64:AC64"/>
    <mergeCell ref="B57:C57"/>
    <mergeCell ref="D57:E57"/>
    <mergeCell ref="F57:I57"/>
    <mergeCell ref="V57:W57"/>
    <mergeCell ref="X57:Y57"/>
    <mergeCell ref="A53:A61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F55:I55"/>
    <mergeCell ref="V55:W55"/>
    <mergeCell ref="X55:Y55"/>
    <mergeCell ref="B56:C56"/>
    <mergeCell ref="D56:E56"/>
    <mergeCell ref="F56:I56"/>
    <mergeCell ref="V56:W56"/>
    <mergeCell ref="X56:Y56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8:C58"/>
    <mergeCell ref="D58:E58"/>
    <mergeCell ref="F58:I58"/>
    <mergeCell ref="V58:W58"/>
    <mergeCell ref="X58:Y58"/>
    <mergeCell ref="B55:C55"/>
    <mergeCell ref="D55:E5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J11:J15 AD11:AD15" xr:uid="{43CDC834-81BD-4CEB-AA99-DF1608EE5974}">
      <formula1>$AQ$11:$AQ$21</formula1>
    </dataValidation>
    <dataValidation type="list" allowBlank="1" showInputMessage="1" showErrorMessage="1" sqref="AB4:AD4 H4:J4" xr:uid="{4F6753DC-377C-4476-A6C5-DF33BDF45D05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3C002-40BF-4CE3-8378-9B65E1735BCD}">
  <sheetPr codeName="Sheet38">
    <tabColor theme="9" tint="0.59999389629810485"/>
  </sheetPr>
  <dimension ref="A1:BC116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TAB HIPSTER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1685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1685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478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471" t="s">
        <v>28</v>
      </c>
      <c r="Y10" s="471" t="s">
        <v>29</v>
      </c>
      <c r="Z10" s="656" t="s">
        <v>30</v>
      </c>
      <c r="AA10" s="656"/>
      <c r="AB10" s="656"/>
      <c r="AC10" s="762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461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0.22365000000000002</v>
      </c>
      <c r="Q11" s="73">
        <v>1.1000000000000001</v>
      </c>
      <c r="R11" s="74">
        <f>P11*Q11</f>
        <v>0.24601500000000004</v>
      </c>
      <c r="S11" s="75">
        <f>K11*R11</f>
        <v>0.66424050000000012</v>
      </c>
      <c r="U11" s="659"/>
      <c r="V11" s="90" t="s">
        <v>365</v>
      </c>
      <c r="W11" s="458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0.21299999999999999</v>
      </c>
      <c r="AL11" s="514">
        <v>1.05</v>
      </c>
      <c r="AM11" s="515">
        <f>AK11*AL11</f>
        <v>0.22365000000000002</v>
      </c>
      <c r="AN11" s="516">
        <f>AF11*AM11</f>
        <v>0.60977716389482495</v>
      </c>
      <c r="AO11" s="85">
        <f t="shared" ref="AO11:AO16" si="5">S11-AN11</f>
        <v>5.4463336105175175E-2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0.18720000000000001</v>
      </c>
      <c r="Q12" s="73">
        <v>1.1000000000000001</v>
      </c>
      <c r="R12" s="74">
        <f>P12*Q12</f>
        <v>0.20592000000000002</v>
      </c>
      <c r="S12" s="97">
        <f>K12*R12</f>
        <v>0.15444000000000002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0.18</v>
      </c>
      <c r="AL12" s="106">
        <v>1.04</v>
      </c>
      <c r="AM12" s="575">
        <f>AK12*AL12</f>
        <v>0.18720000000000001</v>
      </c>
      <c r="AN12" s="108">
        <f>AF12*AM12</f>
        <v>0.14337418935241106</v>
      </c>
      <c r="AO12" s="85">
        <f t="shared" si="5"/>
        <v>1.1065810647588964E-2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0.81868050000000014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0.75315135324723603</v>
      </c>
      <c r="AO16" s="154">
        <f t="shared" si="5"/>
        <v>6.5529146752764111E-2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0.34942300920428437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3.5542080000000004E-2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3.9096288000000007E-2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1.29</v>
      </c>
      <c r="AM21" s="180">
        <v>0</v>
      </c>
      <c r="AN21" s="181">
        <f>AD21*AL21*(1+AM21)</f>
        <v>3.5542080000000004E-2</v>
      </c>
      <c r="AO21" s="85">
        <f t="shared" si="12"/>
        <v>3.5542080000000031E-3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5.28E-3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5.8080000000000007E-3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0.33</v>
      </c>
      <c r="AM35" s="180">
        <v>0</v>
      </c>
      <c r="AN35" s="181">
        <f t="shared" si="11"/>
        <v>5.28E-3</v>
      </c>
      <c r="AO35" s="85">
        <f t="shared" si="12"/>
        <v>5.2800000000000069E-4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5.8440909090909085E-2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6.4284999999999995E-2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0.86</v>
      </c>
      <c r="AM39" s="214">
        <v>0.15</v>
      </c>
      <c r="AN39" s="215">
        <f t="shared" si="11"/>
        <v>5.8440909090909085E-2</v>
      </c>
      <c r="AO39" s="85">
        <f t="shared" si="12"/>
        <v>5.8440909090909099E-3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0.18618928800000001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0.16926298909090909</v>
      </c>
      <c r="AO40" s="154">
        <f t="shared" si="12"/>
        <v>1.692629890909092E-2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7.8529212939808885E-2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8.4766997882215755E-2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7.0984032861062529E-3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0.97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1.0669999999999999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0.97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0.97</v>
      </c>
      <c r="AO65" s="85">
        <f>S65-AN65</f>
        <v>9.6999999999999975E-2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0.22</v>
      </c>
      <c r="K66" s="199" t="s">
        <v>108</v>
      </c>
      <c r="L66" s="311"/>
      <c r="M66" s="312">
        <f>J66/S72</f>
        <v>8.4625846062474849E-2</v>
      </c>
      <c r="N66" s="199"/>
      <c r="O66" s="199"/>
      <c r="P66" s="199"/>
      <c r="Q66" s="199"/>
      <c r="R66" s="313">
        <v>1</v>
      </c>
      <c r="S66" s="128">
        <f>J66*R66</f>
        <v>0.22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6.4991964700000002E-2</v>
      </c>
      <c r="AO67" s="85">
        <f>S66-AN67-AN66</f>
        <v>0.15500803530000001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1.377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1.0349919646999999</v>
      </c>
      <c r="AO70" s="154">
        <f>S70-AN70</f>
        <v>0.34200803530000012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0.48018237668758468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2.5996785880000002</v>
      </c>
      <c r="AE72" s="13"/>
      <c r="AF72" s="13"/>
      <c r="AG72" s="13"/>
      <c r="AH72" s="13"/>
      <c r="AI72" s="333" t="s">
        <v>117</v>
      </c>
      <c r="AJ72" s="334">
        <f>AN73-AN72</f>
        <v>0.44426428096185511</v>
      </c>
      <c r="AK72" s="335">
        <f>AJ72/AN73</f>
        <v>0.1708920029624274</v>
      </c>
      <c r="AL72" s="13"/>
      <c r="AM72" s="331" t="s">
        <v>118</v>
      </c>
      <c r="AN72" s="332">
        <f>SUM(AN16,AN40,AN51,AN62,AN70)</f>
        <v>2.1554143070381451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2.5996785880000002</v>
      </c>
      <c r="AO73" s="18">
        <v>3.2</v>
      </c>
      <c r="AQ73" s="332">
        <f>AN73-AO73</f>
        <v>-0.600321412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B68:D68"/>
    <mergeCell ref="E68:I68"/>
    <mergeCell ref="V68:X68"/>
    <mergeCell ref="Y68:AC68"/>
    <mergeCell ref="B69:D69"/>
    <mergeCell ref="E69:I69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Y64:AC64"/>
    <mergeCell ref="B57:C57"/>
    <mergeCell ref="D57:E57"/>
    <mergeCell ref="F57:I57"/>
    <mergeCell ref="V57:W57"/>
    <mergeCell ref="X57:Y57"/>
    <mergeCell ref="A53:A61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F55:I55"/>
    <mergeCell ref="V55:W55"/>
    <mergeCell ref="X55:Y55"/>
    <mergeCell ref="B56:C56"/>
    <mergeCell ref="D56:E56"/>
    <mergeCell ref="F56:I56"/>
    <mergeCell ref="V56:W56"/>
    <mergeCell ref="X56:Y56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8:C58"/>
    <mergeCell ref="D58:E58"/>
    <mergeCell ref="F58:I58"/>
    <mergeCell ref="V58:W58"/>
    <mergeCell ref="X58:Y58"/>
    <mergeCell ref="B55:C55"/>
    <mergeCell ref="D55:E5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12E38DD9-5C5D-444E-8D8C-084DC61DB64B}">
      <formula1>$AQ$3:$AQ$8</formula1>
    </dataValidation>
    <dataValidation type="list" allowBlank="1" showInputMessage="1" showErrorMessage="1" sqref="J11:J15 AD11:AD15" xr:uid="{4E9C25AB-DE84-4FB3-A843-EB3D45925519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DF117-F70F-4C62-B4B2-C501175C90AF}">
  <sheetPr codeName="Sheet39">
    <tabColor theme="9" tint="0.59999389629810485"/>
  </sheetPr>
  <dimension ref="A1:BC117"/>
  <sheetViews>
    <sheetView topLeftCell="J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TAB HIPSTER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1685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1685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478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61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0.43121000000000004</v>
      </c>
      <c r="Q11" s="73">
        <v>1.1000000000000001</v>
      </c>
      <c r="R11" s="74">
        <f>P11*Q11</f>
        <v>0.47433100000000006</v>
      </c>
      <c r="S11" s="75">
        <f>K11*R11</f>
        <v>2.0206500600000004</v>
      </c>
      <c r="U11" s="659"/>
      <c r="V11" s="64" t="s">
        <v>175</v>
      </c>
      <c r="W11" s="461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:AF16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0.40300000000000002</v>
      </c>
      <c r="AL11" s="514">
        <v>1.07</v>
      </c>
      <c r="AM11" s="515">
        <f>AK11*AL11</f>
        <v>0.43121000000000004</v>
      </c>
      <c r="AN11" s="516">
        <f>AF11*AM11</f>
        <v>1.8476467089612563</v>
      </c>
      <c r="AO11" s="85">
        <f t="shared" ref="AO11:AO16" si="5">S11-AN11</f>
        <v>0.17300335103874409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0.18720000000000001</v>
      </c>
      <c r="Q12" s="73">
        <v>1.1000000000000001</v>
      </c>
      <c r="R12" s="74">
        <f>P12*Q12</f>
        <v>0.20592000000000002</v>
      </c>
      <c r="S12" s="97">
        <f>K12*R12</f>
        <v>0.15444000000000002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0.18</v>
      </c>
      <c r="AL12" s="106">
        <v>1.04</v>
      </c>
      <c r="AM12" s="575">
        <f>AK12*AL12</f>
        <v>0.18720000000000001</v>
      </c>
      <c r="AN12" s="108">
        <f>AF12*AM12</f>
        <v>0.14337418935241106</v>
      </c>
      <c r="AO12" s="85">
        <f t="shared" si="5"/>
        <v>1.1065810647588964E-2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2.1750900600000005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1.9910208983136672</v>
      </c>
      <c r="AO16" s="154">
        <f t="shared" si="5"/>
        <v>0.18406916168633325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0.56734035751652978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3.5542080000000004E-2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3.9096288000000007E-2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1.29</v>
      </c>
      <c r="AM21" s="180">
        <v>0</v>
      </c>
      <c r="AN21" s="181">
        <f>AD21*AL21*(1+AM21)</f>
        <v>3.5542080000000004E-2</v>
      </c>
      <c r="AO21" s="85">
        <f t="shared" si="12"/>
        <v>3.5542080000000031E-3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5.28E-3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5.8080000000000007E-3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0.33</v>
      </c>
      <c r="AM35" s="180">
        <v>0</v>
      </c>
      <c r="AN35" s="181">
        <f t="shared" si="11"/>
        <v>5.28E-3</v>
      </c>
      <c r="AO35" s="85">
        <f t="shared" si="12"/>
        <v>5.2800000000000069E-4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5.8440909090909085E-2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6.4284999999999995E-2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0.86</v>
      </c>
      <c r="AM39" s="214">
        <v>0.15</v>
      </c>
      <c r="AN39" s="215">
        <f t="shared" si="11"/>
        <v>5.8440909090909085E-2</v>
      </c>
      <c r="AO39" s="85">
        <f t="shared" si="12"/>
        <v>5.8440909090909099E-3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0.18618928800000001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0.16926298909090909</v>
      </c>
      <c r="AO40" s="154">
        <f t="shared" si="12"/>
        <v>1.692629890909092E-2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4.823139969373854E-2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5.2062548478986281E-2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4.3597269508094351E-3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1.05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1.1550000000000002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1.05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1.05</v>
      </c>
      <c r="AO65" s="85">
        <f>S65-AN65</f>
        <v>0.1050000000000002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0.22</v>
      </c>
      <c r="K66" s="199" t="s">
        <v>108</v>
      </c>
      <c r="L66" s="311"/>
      <c r="M66" s="312">
        <f>J66/S72</f>
        <v>5.4400396813506835E-2</v>
      </c>
      <c r="N66" s="199"/>
      <c r="O66" s="199"/>
      <c r="P66" s="199"/>
      <c r="Q66" s="199"/>
      <c r="R66" s="313">
        <v>1</v>
      </c>
      <c r="S66" s="128">
        <f>J66*R66</f>
        <v>0.22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0.10110220370000003</v>
      </c>
      <c r="AO67" s="85">
        <f>S66-AN67-AN66</f>
        <v>0.11889779629999997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1.4650000000000003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1.1511022037</v>
      </c>
      <c r="AO70" s="154">
        <f>S70-AN70</f>
        <v>0.31389779630000025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0.32800596735993609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4.044088148000001</v>
      </c>
      <c r="AE72" s="13"/>
      <c r="AF72" s="13"/>
      <c r="AG72" s="13"/>
      <c r="AH72" s="13"/>
      <c r="AI72" s="333" t="s">
        <v>117</v>
      </c>
      <c r="AJ72" s="334">
        <f>AN73-AN72</f>
        <v>0.53469405689542526</v>
      </c>
      <c r="AK72" s="335">
        <f>AJ72/AN73</f>
        <v>0.13221622213152243</v>
      </c>
      <c r="AL72" s="13"/>
      <c r="AM72" s="331" t="s">
        <v>118</v>
      </c>
      <c r="AN72" s="332">
        <f>SUM(AN16,AN40,AN51,AN62,AN70)</f>
        <v>3.5093940911045758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4.044088148000001</v>
      </c>
      <c r="AO73" s="18">
        <v>3.72</v>
      </c>
      <c r="AQ73" s="332">
        <f>AN73-AO73</f>
        <v>0.32408814800000085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2.75"/>
    <row r="80" spans="1:54" s="15" customFormat="1" ht="12.75" customHeight="1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</sheetData>
  <mergeCells count="292">
    <mergeCell ref="V48:W48"/>
    <mergeCell ref="X48:Y48"/>
    <mergeCell ref="B68:D68"/>
    <mergeCell ref="E68:I68"/>
    <mergeCell ref="V68:X68"/>
    <mergeCell ref="Y68:AC68"/>
    <mergeCell ref="B69:D69"/>
    <mergeCell ref="E69:I69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Y64:AC64"/>
    <mergeCell ref="B57:C57"/>
    <mergeCell ref="D57:E57"/>
    <mergeCell ref="F57:I57"/>
    <mergeCell ref="V57:W57"/>
    <mergeCell ref="X57:Y57"/>
    <mergeCell ref="A53:A61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F55:I55"/>
    <mergeCell ref="V55:W55"/>
    <mergeCell ref="X55:Y55"/>
    <mergeCell ref="B56:C56"/>
    <mergeCell ref="D56:E56"/>
    <mergeCell ref="F56:I56"/>
    <mergeCell ref="V56:W56"/>
    <mergeCell ref="X56:Y56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8:C58"/>
    <mergeCell ref="D58:E58"/>
    <mergeCell ref="F58:I58"/>
    <mergeCell ref="V58:W58"/>
    <mergeCell ref="X58:Y58"/>
    <mergeCell ref="B55:C55"/>
    <mergeCell ref="D55:E5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disablePrompts="1" count="2">
    <dataValidation type="list" allowBlank="1" showInputMessage="1" showErrorMessage="1" sqref="J11:J15 AD11:AD15" xr:uid="{9CBCD622-7764-46B2-A8F7-51B0D65D8733}">
      <formula1>$AQ$11:$AQ$21</formula1>
    </dataValidation>
    <dataValidation type="list" allowBlank="1" showInputMessage="1" showErrorMessage="1" sqref="AB4:AD4 H4:J4" xr:uid="{3559CB3E-121F-417F-AFD4-5F50D2FCAB70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BDC8-603F-45F7-A466-19871C85B70A}">
  <sheetPr codeName="Sheet40">
    <tabColor theme="9" tint="0.59999389629810485"/>
  </sheetPr>
  <dimension ref="A1:BC117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803864-69-75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438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TAB HIPSTER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433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3925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3925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478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>
        <v>2611</v>
      </c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61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0.22365000000000002</v>
      </c>
      <c r="Q11" s="73">
        <v>1.1000000000000001</v>
      </c>
      <c r="R11" s="74">
        <f>P11*Q11</f>
        <v>0.24601500000000004</v>
      </c>
      <c r="S11" s="75">
        <f>K11*R11</f>
        <v>1.0480239</v>
      </c>
      <c r="U11" s="659"/>
      <c r="V11" s="64" t="s">
        <v>175</v>
      </c>
      <c r="W11" s="461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:AF16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0.21299999999999999</v>
      </c>
      <c r="AL11" s="514">
        <v>1.05</v>
      </c>
      <c r="AM11" s="515">
        <f>AK11*AL11</f>
        <v>0.22365000000000002</v>
      </c>
      <c r="AN11" s="516">
        <f>AF11*AM11</f>
        <v>0.95829453505063655</v>
      </c>
      <c r="AO11" s="85">
        <f t="shared" ref="AO11:AO16" si="5">S11-AN11</f>
        <v>8.9729364949363455E-2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0.18720000000000001</v>
      </c>
      <c r="Q12" s="73">
        <v>1.1000000000000001</v>
      </c>
      <c r="R12" s="74">
        <f>P12*Q12</f>
        <v>0.20592000000000002</v>
      </c>
      <c r="S12" s="97">
        <f>K12*R12</f>
        <v>0.15444000000000002</v>
      </c>
      <c r="U12" s="659"/>
      <c r="V12" s="98" t="s">
        <v>48</v>
      </c>
      <c r="W12" s="99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0.18</v>
      </c>
      <c r="AL12" s="106">
        <v>1.04</v>
      </c>
      <c r="AM12" s="575">
        <f>AK12*AL12</f>
        <v>0.18720000000000001</v>
      </c>
      <c r="AN12" s="108">
        <f>AF12*AM12</f>
        <v>0.14337418935241106</v>
      </c>
      <c r="AO12" s="85">
        <f t="shared" si="5"/>
        <v>1.1065810647588964E-2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1.2024639000000001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1.1016687244030476</v>
      </c>
      <c r="AO16" s="154">
        <f t="shared" si="5"/>
        <v>0.1007951755969525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0.43829608647221724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3.5542080000000004E-2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3.9096288000000007E-2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1.29</v>
      </c>
      <c r="AM21" s="180">
        <v>0</v>
      </c>
      <c r="AN21" s="181">
        <f>AD21*AL21*(1+AM21)</f>
        <v>3.5542080000000004E-2</v>
      </c>
      <c r="AO21" s="85">
        <f t="shared" si="12"/>
        <v>3.5542080000000031E-3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5.28E-3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5.8080000000000007E-3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0.33</v>
      </c>
      <c r="AM35" s="180">
        <v>0</v>
      </c>
      <c r="AN35" s="181">
        <f t="shared" si="11"/>
        <v>5.28E-3</v>
      </c>
      <c r="AO35" s="85">
        <f t="shared" si="12"/>
        <v>5.2800000000000069E-4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5.8440909090909085E-2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6.4284999999999995E-2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0.86</v>
      </c>
      <c r="AM39" s="214">
        <v>0.15</v>
      </c>
      <c r="AN39" s="215">
        <f t="shared" si="11"/>
        <v>5.8440909090909085E-2</v>
      </c>
      <c r="AO39" s="85">
        <f t="shared" si="12"/>
        <v>5.8440909090909099E-3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0.18618928800000001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0.16926298909090909</v>
      </c>
      <c r="AO40" s="154">
        <f t="shared" si="12"/>
        <v>1.692629890909092E-2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6.7340847624892258E-2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7.2689910853699025E-2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6.087065897834771E-3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0.97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1.0669999999999999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0.97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0.97</v>
      </c>
      <c r="AO65" s="85">
        <f>S65-AN65</f>
        <v>9.6999999999999975E-2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0.22</v>
      </c>
      <c r="K66" s="199" t="s">
        <v>108</v>
      </c>
      <c r="L66" s="311"/>
      <c r="M66" s="312">
        <f>J66/S72</f>
        <v>7.3739836768451555E-2</v>
      </c>
      <c r="N66" s="199"/>
      <c r="O66" s="199"/>
      <c r="P66" s="199"/>
      <c r="Q66" s="199"/>
      <c r="R66" s="313">
        <v>1</v>
      </c>
      <c r="S66" s="128">
        <f>J66*R66</f>
        <v>0.22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7.4586549700000004E-2</v>
      </c>
      <c r="AO67" s="85">
        <f>S66-AN67-AN66</f>
        <v>0.1454134503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1.377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1.0445865497</v>
      </c>
      <c r="AO70" s="154">
        <f>S70-AN70</f>
        <v>0.33241345030000002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0.41558608915135659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2.9834619880000002</v>
      </c>
      <c r="AE72" s="13"/>
      <c r="AF72" s="13"/>
      <c r="AG72" s="13"/>
      <c r="AH72" s="13"/>
      <c r="AI72" s="333" t="s">
        <v>117</v>
      </c>
      <c r="AJ72" s="334">
        <f>AN73-AN72</f>
        <v>0.46993572480604318</v>
      </c>
      <c r="AK72" s="335">
        <f>AJ72/AN73</f>
        <v>0.15751356199482544</v>
      </c>
      <c r="AL72" s="13"/>
      <c r="AM72" s="331" t="s">
        <v>118</v>
      </c>
      <c r="AN72" s="332">
        <f>SUM(AN16,AN40,AN51,AN62,AN70)</f>
        <v>2.513526263193957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2.9834619880000002</v>
      </c>
      <c r="AO73" s="18">
        <v>3.72</v>
      </c>
      <c r="AQ73" s="332">
        <f>AN73-AO73</f>
        <v>-0.73653801200000002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2.75"/>
    <row r="80" spans="1:54" s="15" customFormat="1" ht="12.75" customHeight="1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</sheetData>
  <mergeCells count="292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98CE9530-2128-4350-A7D1-F0E424B3F40B}">
      <formula1>$AQ$3:$AQ$8</formula1>
    </dataValidation>
    <dataValidation type="list" allowBlank="1" showInputMessage="1" showErrorMessage="1" sqref="J11:J15 AD11:AD15" xr:uid="{08AA248F-4787-4D1E-9AD8-C34C17FE0846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5852-8C2A-4F08-9376-81C8A6825469}">
  <sheetPr codeName="Sheet41">
    <tabColor theme="9" tint="0.59999389629810485"/>
  </sheetPr>
  <dimension ref="A1:BC115"/>
  <sheetViews>
    <sheetView topLeftCell="E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1740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1740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43" t="s">
        <v>26</v>
      </c>
      <c r="C10" s="55" t="s">
        <v>27</v>
      </c>
      <c r="D10" s="471" t="s">
        <v>28</v>
      </c>
      <c r="E10" s="57" t="s">
        <v>29</v>
      </c>
      <c r="F10" s="654" t="s">
        <v>30</v>
      </c>
      <c r="G10" s="654"/>
      <c r="H10" s="654"/>
      <c r="I10" s="654"/>
      <c r="J10" s="471" t="s">
        <v>31</v>
      </c>
      <c r="K10" s="471" t="s">
        <v>32</v>
      </c>
      <c r="L10" s="471" t="s">
        <v>33</v>
      </c>
      <c r="M10" s="471" t="s">
        <v>34</v>
      </c>
      <c r="N10" s="471" t="s">
        <v>34</v>
      </c>
      <c r="O10" s="450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3" t="s">
        <v>26</v>
      </c>
      <c r="W10" s="55" t="s">
        <v>27</v>
      </c>
      <c r="X10" s="471" t="s">
        <v>28</v>
      </c>
      <c r="Y10" s="57" t="s">
        <v>29</v>
      </c>
      <c r="Z10" s="654" t="s">
        <v>30</v>
      </c>
      <c r="AA10" s="654"/>
      <c r="AB10" s="654"/>
      <c r="AC10" s="654"/>
      <c r="AD10" s="471" t="s">
        <v>31</v>
      </c>
      <c r="AE10" s="471" t="s">
        <v>32</v>
      </c>
      <c r="AF10" s="471" t="s">
        <v>143</v>
      </c>
      <c r="AG10" s="471" t="s">
        <v>33</v>
      </c>
      <c r="AH10" s="471" t="s">
        <v>34</v>
      </c>
      <c r="AI10" s="471" t="s">
        <v>34</v>
      </c>
      <c r="AJ10" s="450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461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0.26145000000000002</v>
      </c>
      <c r="Q11" s="73">
        <v>1.1000000000000001</v>
      </c>
      <c r="R11" s="74">
        <f>P11*Q11</f>
        <v>0.28759500000000005</v>
      </c>
      <c r="S11" s="75">
        <f>K11*R11</f>
        <v>0.76212675000000007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0.249</v>
      </c>
      <c r="AL11" s="514">
        <v>1.05</v>
      </c>
      <c r="AM11" s="515">
        <f>AK11*AL11</f>
        <v>0.26145000000000002</v>
      </c>
      <c r="AN11" s="516">
        <f>AF11*AM11</f>
        <v>0.69932530858032149</v>
      </c>
      <c r="AO11" s="85">
        <f t="shared" ref="AO11:AO16" si="5">S11-AN11</f>
        <v>6.2801441419678583E-2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458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0.27560000000000001</v>
      </c>
      <c r="Q12" s="73">
        <v>1.1000000000000001</v>
      </c>
      <c r="R12" s="74">
        <f>P12*Q12</f>
        <v>0.30316000000000004</v>
      </c>
      <c r="S12" s="97">
        <f>K12*R12</f>
        <v>0.22737000000000002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0.26500000000000001</v>
      </c>
      <c r="AL12" s="106">
        <v>1.04</v>
      </c>
      <c r="AM12" s="575">
        <f>AK12*AL12</f>
        <v>0.27560000000000001</v>
      </c>
      <c r="AN12" s="108">
        <f>AF12*AM12</f>
        <v>0.21107866765771627</v>
      </c>
      <c r="AO12" s="85">
        <f t="shared" si="5"/>
        <v>1.6291332342283749E-2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454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454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0.98949675000000004</v>
      </c>
      <c r="AA16" s="149"/>
      <c r="AB16" s="149"/>
      <c r="AC16" s="149"/>
      <c r="AD16" s="149"/>
      <c r="AE16" s="149"/>
      <c r="AF16" s="149">
        <f t="shared" si="4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0.91040397623803782</v>
      </c>
      <c r="AO16" s="154">
        <f t="shared" si="5"/>
        <v>7.9092773761962221E-2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0.42232472918083308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451"/>
      <c r="M18" s="451"/>
      <c r="N18" s="451"/>
      <c r="O18" s="451"/>
      <c r="P18" s="451"/>
      <c r="Q18" s="452"/>
      <c r="R18" s="450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451"/>
      <c r="AG18" s="451"/>
      <c r="AH18" s="451"/>
      <c r="AI18" s="451"/>
      <c r="AJ18" s="451"/>
      <c r="AK18" s="451"/>
      <c r="AL18" s="450" t="s">
        <v>63</v>
      </c>
      <c r="AM18" s="450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6.6000000000000003E-2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7.2600000000000012E-2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6.6000000000000003E-2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6.6000000000000003E-2</v>
      </c>
      <c r="AO19" s="85">
        <f t="shared" ref="AO19:AO40" si="12">S19-AN19</f>
        <v>6.6000000000000086E-3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7.6870080000000007E-2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2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468" t="s">
        <v>222</v>
      </c>
      <c r="AA22" s="469"/>
      <c r="AB22" s="469"/>
      <c r="AC22" s="470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468" t="s">
        <v>227</v>
      </c>
      <c r="AA23" s="469"/>
      <c r="AB23" s="469"/>
      <c r="AC23" s="470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448"/>
      <c r="W32" s="449"/>
      <c r="X32" s="695" t="s">
        <v>185</v>
      </c>
      <c r="Y32" s="746"/>
      <c r="Z32" s="468" t="s">
        <v>161</v>
      </c>
      <c r="AA32" s="469"/>
      <c r="AB32" s="469"/>
      <c r="AC32" s="470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448"/>
      <c r="W33" s="449"/>
      <c r="X33" s="695" t="s">
        <v>185</v>
      </c>
      <c r="Y33" s="746"/>
      <c r="Z33" s="468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448"/>
      <c r="W34" s="449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468" t="s">
        <v>162</v>
      </c>
      <c r="AA35" s="469"/>
      <c r="AB35" s="469"/>
      <c r="AC35" s="470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468" t="s">
        <v>224</v>
      </c>
      <c r="AA36" s="469"/>
      <c r="AB36" s="469"/>
      <c r="AC36" s="470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468" t="s">
        <v>225</v>
      </c>
      <c r="AA37" s="469"/>
      <c r="AB37" s="469"/>
      <c r="AC37" s="470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1.9954221212121211E-2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2.1949643333333334E-2</v>
      </c>
      <c r="U38" s="659"/>
      <c r="V38" s="696" t="s">
        <v>403</v>
      </c>
      <c r="W38" s="679"/>
      <c r="X38" s="695" t="s">
        <v>185</v>
      </c>
      <c r="Y38" s="746"/>
      <c r="Z38" s="468" t="s">
        <v>404</v>
      </c>
      <c r="AA38" s="469"/>
      <c r="AB38" s="469"/>
      <c r="AC38" s="470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1"/>
        <v>1.9954221212121211E-2</v>
      </c>
      <c r="AO38" s="85">
        <f t="shared" si="12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0.17910673133333335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0.16282430121212121</v>
      </c>
      <c r="AO40" s="154">
        <f t="shared" si="12"/>
        <v>1.6282430121212138E-2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7.5532105206324349E-2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460"/>
      <c r="M42" s="460"/>
      <c r="N42" s="460"/>
      <c r="O42" s="460"/>
      <c r="P42" s="460"/>
      <c r="Q42" s="451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460"/>
      <c r="AG42" s="460"/>
      <c r="AH42" s="460"/>
      <c r="AI42" s="460"/>
      <c r="AJ42" s="460"/>
      <c r="AK42" s="460"/>
      <c r="AL42" s="450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472" t="s">
        <v>164</v>
      </c>
      <c r="AA43" s="473"/>
      <c r="AB43" s="473"/>
      <c r="AC43" s="474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457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468" t="s">
        <v>165</v>
      </c>
      <c r="AA44" s="469"/>
      <c r="AB44" s="469"/>
      <c r="AC44" s="470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453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457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468" t="s">
        <v>436</v>
      </c>
      <c r="AA45" s="469"/>
      <c r="AB45" s="469"/>
      <c r="AC45" s="470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453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457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468" t="s">
        <v>354</v>
      </c>
      <c r="AA46" s="469"/>
      <c r="AB46" s="469"/>
      <c r="AC46" s="470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453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457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468" t="s">
        <v>361</v>
      </c>
      <c r="AA47" s="469"/>
      <c r="AB47" s="469"/>
      <c r="AC47" s="470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453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457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468" t="s">
        <v>437</v>
      </c>
      <c r="AA48" s="469"/>
      <c r="AB48" s="469"/>
      <c r="AC48" s="470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453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457"/>
      <c r="R49" s="239">
        <v>1.1000000000000001</v>
      </c>
      <c r="S49" s="253">
        <f t="shared" si="24"/>
        <v>0</v>
      </c>
      <c r="U49" s="701"/>
      <c r="V49" s="254"/>
      <c r="W49" s="255"/>
      <c r="X49" s="456"/>
      <c r="Y49" s="449"/>
      <c r="Z49" s="468"/>
      <c r="AA49" s="469"/>
      <c r="AB49" s="469"/>
      <c r="AC49" s="470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453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462"/>
      <c r="X50" s="463"/>
      <c r="Y50" s="462"/>
      <c r="Z50" s="464"/>
      <c r="AA50" s="465"/>
      <c r="AB50" s="465"/>
      <c r="AC50" s="466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455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8.475589807726909E-2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460"/>
      <c r="M53" s="460"/>
      <c r="N53" s="460"/>
      <c r="O53" s="460"/>
      <c r="P53" s="460"/>
      <c r="Q53" s="451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460"/>
      <c r="AG53" s="460"/>
      <c r="AH53" s="460"/>
      <c r="AI53" s="460"/>
      <c r="AJ53" s="460"/>
      <c r="AK53" s="460"/>
      <c r="AL53" s="450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472" t="s">
        <v>97</v>
      </c>
      <c r="AA54" s="473"/>
      <c r="AB54" s="473"/>
      <c r="AC54" s="474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457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468" t="s">
        <v>99</v>
      </c>
      <c r="AA55" s="469"/>
      <c r="AB55" s="469"/>
      <c r="AC55" s="470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453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457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468" t="s">
        <v>101</v>
      </c>
      <c r="AA56" s="469"/>
      <c r="AB56" s="469"/>
      <c r="AC56" s="470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453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457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468" t="s">
        <v>102</v>
      </c>
      <c r="AA57" s="469"/>
      <c r="AB57" s="469"/>
      <c r="AC57" s="470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453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457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468" t="s">
        <v>364</v>
      </c>
      <c r="AA58" s="469"/>
      <c r="AB58" s="469"/>
      <c r="AC58" s="470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453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457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468" t="s">
        <v>363</v>
      </c>
      <c r="AA59" s="469"/>
      <c r="AB59" s="469"/>
      <c r="AC59" s="470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453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457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468" t="s">
        <v>104</v>
      </c>
      <c r="AA60" s="469"/>
      <c r="AB60" s="469"/>
      <c r="AC60" s="470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453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499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455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7.0974737864911075E-3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459"/>
      <c r="M64" s="460"/>
      <c r="N64" s="460"/>
      <c r="O64" s="460"/>
      <c r="P64" s="460"/>
      <c r="Q64" s="460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460"/>
      <c r="AG64" s="459"/>
      <c r="AH64" s="460"/>
      <c r="AI64" s="460"/>
      <c r="AJ64" s="460"/>
      <c r="AK64" s="460"/>
      <c r="AL64" s="460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7.7567114246204716E-2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6.4460307033333344E-2</v>
      </c>
      <c r="AO67" s="85">
        <f>S66-AN67-AN66</f>
        <v>0.13553969296666668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0.88446030703333334</v>
      </c>
      <c r="AO70" s="154">
        <f>S70-AN70</f>
        <v>0.30753969296666683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0.41028979374908231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2.5784122813333337</v>
      </c>
      <c r="AE72" s="13"/>
      <c r="AF72" s="13"/>
      <c r="AG72" s="13"/>
      <c r="AH72" s="13"/>
      <c r="AI72" s="333" t="s">
        <v>117</v>
      </c>
      <c r="AJ72" s="334">
        <f>AN73-AN72</f>
        <v>0.42271569684984112</v>
      </c>
      <c r="AK72" s="335">
        <f>AJ72/AN73</f>
        <v>0.1639441837560783</v>
      </c>
      <c r="AL72" s="13"/>
      <c r="AM72" s="331" t="s">
        <v>118</v>
      </c>
      <c r="AN72" s="332">
        <f>SUM(AN16,AN40,AN51,AN62,AN70)</f>
        <v>2.1556965844834926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2.5784122813333337</v>
      </c>
      <c r="AO73" s="18">
        <v>3</v>
      </c>
      <c r="AQ73" s="332">
        <f>AN73-AO73</f>
        <v>-0.42158771866666633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J11:J15 AD11:AD15" xr:uid="{7B50DB9F-ABD6-41E4-826C-696F80E24257}">
      <formula1>$AQ$11:$AQ$21</formula1>
    </dataValidation>
    <dataValidation type="list" allowBlank="1" showInputMessage="1" showErrorMessage="1" sqref="AB4:AD4 H4:J4" xr:uid="{ACE333F8-B759-43DE-8D98-5470A97486B6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DD0E-45B5-4952-A583-EE2DA3993088}">
  <sheetPr codeName="Sheet42">
    <tabColor theme="9" tint="0.59999389629810485"/>
  </sheetPr>
  <dimension ref="A1:BC115"/>
  <sheetViews>
    <sheetView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4290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4290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0.26145000000000002</v>
      </c>
      <c r="Q11" s="73">
        <v>1.1000000000000001</v>
      </c>
      <c r="R11" s="74">
        <f>P11*Q11</f>
        <v>0.28759500000000005</v>
      </c>
      <c r="S11" s="75">
        <f>K11*R11</f>
        <v>0.71898750000000011</v>
      </c>
      <c r="U11" s="659"/>
      <c r="V11" s="90" t="s">
        <v>365</v>
      </c>
      <c r="W11" s="566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0.249</v>
      </c>
      <c r="AL11" s="514">
        <v>1.05</v>
      </c>
      <c r="AM11" s="515">
        <f>AK11*AL11</f>
        <v>0.26145000000000002</v>
      </c>
      <c r="AN11" s="516">
        <f>AF11*AM11</f>
        <v>0.66054809300380946</v>
      </c>
      <c r="AO11" s="85">
        <f t="shared" ref="AO11:AO16" si="5">S11-AN11</f>
        <v>5.8439406996190657E-2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0.27560000000000001</v>
      </c>
      <c r="Q12" s="73">
        <v>1.1000000000000001</v>
      </c>
      <c r="R12" s="74">
        <f>P12*Q12</f>
        <v>0.30316000000000004</v>
      </c>
      <c r="S12" s="97">
        <f>K12*R12</f>
        <v>0.22737000000000002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0.26500000000000001</v>
      </c>
      <c r="AL12" s="106">
        <v>1.04</v>
      </c>
      <c r="AM12" s="575">
        <f>AK12*AL12</f>
        <v>0.27560000000000001</v>
      </c>
      <c r="AN12" s="108">
        <f>AF12*AM12</f>
        <v>0.21107866765771627</v>
      </c>
      <c r="AO12" s="85">
        <f t="shared" si="5"/>
        <v>1.6291332342283749E-2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0.94635750000000018</v>
      </c>
      <c r="AA16" s="149"/>
      <c r="AB16" s="149"/>
      <c r="AC16" s="149"/>
      <c r="AD16" s="149"/>
      <c r="AE16" s="149"/>
      <c r="AF16" s="149">
        <f t="shared" si="7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0.87162676066152578</v>
      </c>
      <c r="AO16" s="154">
        <f t="shared" si="5"/>
        <v>7.4730739338474406E-2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0.41195288631875315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6.6000000000000003E-2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7.2600000000000012E-2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6.6000000000000003E-2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6.6000000000000003E-2</v>
      </c>
      <c r="AO19" s="85">
        <f t="shared" ref="AO19:AO40" si="13">S19-AN19</f>
        <v>6.6000000000000086E-3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7.6870080000000007E-2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3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0.17910673133333335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0.16282430121212121</v>
      </c>
      <c r="AO40" s="154">
        <f t="shared" si="13"/>
        <v>1.6282430121212138E-2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7.6954889265056239E-2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8.6352428987382615E-2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7.2311675652240413E-3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7.8886967016257567E-2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6.3381825783333332E-2</v>
      </c>
      <c r="AO67" s="85">
        <f>S66-AN67-AN66</f>
        <v>0.13661817421666667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0.88338182578333324</v>
      </c>
      <c r="AO70" s="154">
        <f>S70-AN70</f>
        <v>0.30861817421666693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0.41750862786358389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2.5352730313333334</v>
      </c>
      <c r="AE72" s="13"/>
      <c r="AF72" s="13"/>
      <c r="AG72" s="13"/>
      <c r="AH72" s="13"/>
      <c r="AI72" s="333" t="s">
        <v>117</v>
      </c>
      <c r="AJ72" s="334">
        <f>AN73-AN72</f>
        <v>0.41943214367635306</v>
      </c>
      <c r="AK72" s="335">
        <f>AJ72/AN73</f>
        <v>0.16543864841877334</v>
      </c>
      <c r="AL72" s="13"/>
      <c r="AM72" s="331" t="s">
        <v>118</v>
      </c>
      <c r="AN72" s="332">
        <f>SUM(AN16,AN40,AN51,AN62,AN70)</f>
        <v>2.1158408876569803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2.5352730313333334</v>
      </c>
      <c r="AO73" s="18">
        <v>3</v>
      </c>
      <c r="AQ73" s="332">
        <f>AN73-AO73</f>
        <v>-0.46472696866666663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D97219BB-F707-45F7-814F-02BF48B312BB}">
      <formula1>$AQ$3:$AQ$8</formula1>
    </dataValidation>
    <dataValidation type="list" allowBlank="1" showInputMessage="1" showErrorMessage="1" sqref="J11:J15 AD11:AD15" xr:uid="{8063B61A-D60E-4598-9D2A-71E004FB3E6E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15BA-7E18-43DC-A5BF-2431F0357689}">
  <sheetPr codeName="Sheet43">
    <tabColor theme="9" tint="0.59999389629810485"/>
  </sheetPr>
  <dimension ref="A1:BC115"/>
  <sheetViews>
    <sheetView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1545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1545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0.26145000000000002</v>
      </c>
      <c r="Q11" s="73">
        <v>1.1000000000000001</v>
      </c>
      <c r="R11" s="74">
        <f>P11*Q11</f>
        <v>0.28759500000000005</v>
      </c>
      <c r="S11" s="75">
        <f>K11*R11</f>
        <v>0.77650650000000021</v>
      </c>
      <c r="U11" s="659"/>
      <c r="V11" s="90" t="s">
        <v>365</v>
      </c>
      <c r="W11" s="566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0.249</v>
      </c>
      <c r="AL11" s="514">
        <v>1.05</v>
      </c>
      <c r="AM11" s="515">
        <f>AK11*AL11</f>
        <v>0.26145000000000002</v>
      </c>
      <c r="AN11" s="516">
        <f>AF11*AM11</f>
        <v>0.71283809300380951</v>
      </c>
      <c r="AO11" s="85">
        <f t="shared" ref="AO11:AO16" si="5">S11-AN11</f>
        <v>6.3668406996190696E-2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0.27560000000000001</v>
      </c>
      <c r="Q12" s="73">
        <v>1.1000000000000001</v>
      </c>
      <c r="R12" s="74">
        <f>P12*Q12</f>
        <v>0.30316000000000004</v>
      </c>
      <c r="S12" s="97">
        <f>K12*R12</f>
        <v>0.22737000000000002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0.26500000000000001</v>
      </c>
      <c r="AL12" s="106">
        <v>1.04</v>
      </c>
      <c r="AM12" s="575">
        <f>AK12*AL12</f>
        <v>0.27560000000000001</v>
      </c>
      <c r="AN12" s="108">
        <f>AF12*AM12</f>
        <v>0.21107866765771627</v>
      </c>
      <c r="AO12" s="85">
        <f t="shared" si="5"/>
        <v>1.6291332342283749E-2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1.0038765000000003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0.92391676066152573</v>
      </c>
      <c r="AO16" s="154">
        <f t="shared" si="5"/>
        <v>7.9959739338474556E-2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0.42585270122748875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6.6000000000000003E-2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7.2600000000000012E-2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6.6000000000000003E-2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6.6000000000000003E-2</v>
      </c>
      <c r="AO19" s="85">
        <f t="shared" ref="AO19:AO40" si="12">S19-AN19</f>
        <v>6.6000000000000086E-3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7.6870080000000007E-2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2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1.9954221212121211E-2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1"/>
        <v>1.9954221212121211E-2</v>
      </c>
      <c r="AO38" s="85">
        <f t="shared" si="12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0.17910673133333335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0.16282430121212121</v>
      </c>
      <c r="AO40" s="154">
        <f t="shared" si="12"/>
        <v>1.6282430121212138E-2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7.5049151015523466E-2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8.42139667215933E-2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7.0520923596141261E-3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7.7136923279246108E-2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6.481980078333334E-2</v>
      </c>
      <c r="AO67" s="85">
        <f>S66-AN67-AN66</f>
        <v>0.13518019921666669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0.88481980078333333</v>
      </c>
      <c r="AO70" s="154">
        <f>S70-AN70</f>
        <v>0.30718019921666684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0.40783208867578025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2.5927920313333335</v>
      </c>
      <c r="AE72" s="13"/>
      <c r="AF72" s="13"/>
      <c r="AG72" s="13"/>
      <c r="AH72" s="13"/>
      <c r="AI72" s="333" t="s">
        <v>117</v>
      </c>
      <c r="AJ72" s="334">
        <f>AN73-AN72</f>
        <v>0.42322316867635301</v>
      </c>
      <c r="AK72" s="335">
        <f>AJ72/AN73</f>
        <v>0.16323066546093637</v>
      </c>
      <c r="AL72" s="13"/>
      <c r="AM72" s="331" t="s">
        <v>118</v>
      </c>
      <c r="AN72" s="332">
        <f>SUM(AN16,AN40,AN51,AN62,AN70)</f>
        <v>2.1695688626569805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2.5927920313333335</v>
      </c>
      <c r="AO73" s="18">
        <v>3</v>
      </c>
      <c r="AQ73" s="332">
        <f>AN73-AO73</f>
        <v>-0.40720796866666653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C17FFA77-F275-4C02-86E6-FCA4CA9C5F3E}">
      <formula1>$AQ$11:$AQ$21</formula1>
    </dataValidation>
    <dataValidation type="list" allowBlank="1" showInputMessage="1" showErrorMessage="1" sqref="AB4:AD4 H4:J4" xr:uid="{2A0BDDCE-A24D-4EA4-B2F8-87EEC52ADEC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ED0F-8BE2-4ED6-9117-D52E2954C227}">
  <sheetPr codeName="Sheet44">
    <tabColor theme="9" tint="0.59999389629810485"/>
  </sheetPr>
  <dimension ref="A1:BC115"/>
  <sheetViews>
    <sheetView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0.86242000000000008</v>
      </c>
      <c r="Q11" s="73">
        <v>1.1000000000000001</v>
      </c>
      <c r="R11" s="74">
        <f>P11*Q11</f>
        <v>0.94866200000000012</v>
      </c>
      <c r="S11" s="75">
        <f>K11*R11</f>
        <v>4.0413001200000007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0.80600000000000005</v>
      </c>
      <c r="AL11" s="514">
        <v>1.07</v>
      </c>
      <c r="AM11" s="515">
        <f>AK11*AL11</f>
        <v>0.86242000000000008</v>
      </c>
      <c r="AN11" s="516">
        <f>AF11*AM11</f>
        <v>3.6952934179225125</v>
      </c>
      <c r="AO11" s="85">
        <f t="shared" ref="AO11:AO16" si="5">S11-AN11</f>
        <v>0.34600670207748818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0.27560000000000001</v>
      </c>
      <c r="Q12" s="73">
        <v>1.1000000000000001</v>
      </c>
      <c r="R12" s="74">
        <f>P12*Q12</f>
        <v>0.30316000000000004</v>
      </c>
      <c r="S12" s="97">
        <f>K12*R12</f>
        <v>0.22737000000000002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0.26500000000000001</v>
      </c>
      <c r="AL12" s="106">
        <v>1.04</v>
      </c>
      <c r="AM12" s="575">
        <f>AK12*AL12</f>
        <v>0.27560000000000001</v>
      </c>
      <c r="AN12" s="108">
        <f>AF12*AM12</f>
        <v>0.21107866765771627</v>
      </c>
      <c r="AO12" s="85">
        <f t="shared" si="5"/>
        <v>1.6291332342283749E-2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4.2686701200000003</v>
      </c>
      <c r="AA16" s="149"/>
      <c r="AB16" s="149"/>
      <c r="AC16" s="149"/>
      <c r="AD16" s="149"/>
      <c r="AE16" s="149"/>
      <c r="AF16" s="149">
        <f t="shared" si="7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3.9063720855802289</v>
      </c>
      <c r="AO16" s="154">
        <f t="shared" si="5"/>
        <v>0.36229803441977149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0.73485453390819699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6.6000000000000003E-2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7.2600000000000012E-2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6.6000000000000003E-2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6.6000000000000003E-2</v>
      </c>
      <c r="AO19" s="85">
        <f t="shared" ref="AO19:AO40" si="13">S19-AN19</f>
        <v>6.6000000000000086E-3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7.6870080000000007E-2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3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0.17910673133333335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0.16282430121212121</v>
      </c>
      <c r="AO40" s="154">
        <f t="shared" si="13"/>
        <v>1.6282430121212138E-2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3.0629999742686775E-2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3.437045914722589E-2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2.8781882837782481E-3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0.9900000000000001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</v>
      </c>
      <c r="AO65" s="85">
        <f>S65-AN65</f>
        <v>9.000000000000008E-2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3.3638401955432065E-2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0.14863964128333335</v>
      </c>
      <c r="AO67" s="85">
        <f>S66-AN67-AN66</f>
        <v>5.1360358716666665E-2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1.2800000000000002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1.0486396412833334</v>
      </c>
      <c r="AO70" s="154">
        <f>S70-AN70</f>
        <v>0.23136035871666683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0.1972668189181121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5.9455856513333334</v>
      </c>
      <c r="AE72" s="13"/>
      <c r="AF72" s="13"/>
      <c r="AG72" s="13"/>
      <c r="AH72" s="13"/>
      <c r="AI72" s="333" t="s">
        <v>117</v>
      </c>
      <c r="AJ72" s="334">
        <f>AN73-AN72</f>
        <v>0.62974162325765004</v>
      </c>
      <c r="AK72" s="335">
        <f>AJ72/AN73</f>
        <v>0.10591750925603548</v>
      </c>
      <c r="AL72" s="13"/>
      <c r="AM72" s="331" t="s">
        <v>118</v>
      </c>
      <c r="AN72" s="332">
        <f>SUM(AN16,AN40,AN51,AN62,AN70)</f>
        <v>5.3158440280756833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5.9455856513333334</v>
      </c>
      <c r="AO73" s="18">
        <v>3.54</v>
      </c>
      <c r="AQ73" s="332">
        <f>AN73-AO73</f>
        <v>2.4055856513333334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5904BBC0-51A8-4F2F-9113-5DA81B1913CD}">
      <formula1>$AQ$3:$AQ$8</formula1>
    </dataValidation>
    <dataValidation type="list" allowBlank="1" showInputMessage="1" showErrorMessage="1" sqref="J11:J15 AD11:AD15" xr:uid="{435C6C04-2567-4469-9B90-146C6594B3BA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92660-5F35-4347-913E-CA26926E94C9}">
  <sheetPr codeName="Sheet45">
    <tabColor theme="9" tint="0.59999389629810485"/>
  </sheetPr>
  <dimension ref="A1:BC115"/>
  <sheetViews>
    <sheetView topLeftCell="C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803861-67-72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441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3015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3015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0.26145000000000002</v>
      </c>
      <c r="Q11" s="73">
        <v>1.1000000000000001</v>
      </c>
      <c r="R11" s="74">
        <f>P11*Q11</f>
        <v>0.28759500000000005</v>
      </c>
      <c r="S11" s="75">
        <f>K11*R11</f>
        <v>1.2251547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0.249</v>
      </c>
      <c r="AL11" s="514">
        <v>1.05</v>
      </c>
      <c r="AM11" s="515">
        <f>AK11*AL11</f>
        <v>0.26145000000000002</v>
      </c>
      <c r="AN11" s="516">
        <f>AF11*AM11</f>
        <v>1.1202598085803215</v>
      </c>
      <c r="AO11" s="85">
        <f t="shared" ref="AO11:AO16" si="5">S11-AN11</f>
        <v>0.10489489141967856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0.27560000000000001</v>
      </c>
      <c r="Q12" s="73">
        <v>1.1000000000000001</v>
      </c>
      <c r="R12" s="74">
        <f>P12*Q12</f>
        <v>0.30316000000000004</v>
      </c>
      <c r="S12" s="97">
        <f>K12*R12</f>
        <v>0.22737000000000002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0.26500000000000001</v>
      </c>
      <c r="AL12" s="106">
        <v>1.04</v>
      </c>
      <c r="AM12" s="575">
        <f>AK12*AL12</f>
        <v>0.27560000000000001</v>
      </c>
      <c r="AN12" s="108">
        <f>AF12*AM12</f>
        <v>0.21107866765771627</v>
      </c>
      <c r="AO12" s="85">
        <f t="shared" si="5"/>
        <v>1.6291332342283749E-2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1.4525247000000001</v>
      </c>
      <c r="AA16" s="149"/>
      <c r="AB16" s="149"/>
      <c r="AC16" s="149"/>
      <c r="AD16" s="149"/>
      <c r="AE16" s="149"/>
      <c r="AF16" s="149">
        <f t="shared" si="7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1.3313384762380378</v>
      </c>
      <c r="AO16" s="154">
        <f t="shared" si="5"/>
        <v>0.12118622376196231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0.51438644116942356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6.6000000000000003E-2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7.2600000000000012E-2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6.6000000000000003E-2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6.6000000000000003E-2</v>
      </c>
      <c r="AO19" s="85">
        <f t="shared" ref="AO19:AO40" si="13">S19-AN19</f>
        <v>6.6000000000000086E-3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7.6870080000000007E-2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3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0.17910673133333335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0.16282430121212121</v>
      </c>
      <c r="AO40" s="154">
        <f t="shared" si="13"/>
        <v>1.6282430121212138E-2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6.2910082095025632E-2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7.059250488932714E-2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5.9114287541142448E-3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6.5758320002337264E-2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7.6036005783333346E-2</v>
      </c>
      <c r="AO67" s="85">
        <f>S66-AN67-AN66</f>
        <v>0.12396399421666666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0.89603600578333331</v>
      </c>
      <c r="AO70" s="154">
        <f>S70-AN70</f>
        <v>0.29596399421666686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0.34619954309210943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3.0414402313333335</v>
      </c>
      <c r="AE72" s="13"/>
      <c r="AF72" s="13"/>
      <c r="AG72" s="13"/>
      <c r="AH72" s="13"/>
      <c r="AI72" s="333" t="s">
        <v>117</v>
      </c>
      <c r="AJ72" s="334">
        <f>AN73-AN72</f>
        <v>0.45323344809984123</v>
      </c>
      <c r="AK72" s="335">
        <f>AJ72/AN73</f>
        <v>0.14901935057956037</v>
      </c>
      <c r="AL72" s="13"/>
      <c r="AM72" s="331" t="s">
        <v>118</v>
      </c>
      <c r="AN72" s="332">
        <f>SUM(AN16,AN40,AN51,AN62,AN70)</f>
        <v>2.5882067832334923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3.0414402313333335</v>
      </c>
      <c r="AO73" s="18">
        <v>3.54</v>
      </c>
      <c r="AQ73" s="332">
        <f>AN73-AO73</f>
        <v>-0.49855976866666651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9D01AE23-6D78-46AA-83FB-9E78EA1E537A}">
      <formula1>$AQ$3:$AQ$8</formula1>
    </dataValidation>
    <dataValidation type="list" allowBlank="1" showInputMessage="1" showErrorMessage="1" sqref="J11:J15 AD11:AD15" xr:uid="{786E6426-13D9-4A6F-806F-535840649ACD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7088-2E4E-4FCA-8BFA-95978564B3B1}">
  <sheetPr codeName="Sheet46">
    <tabColor theme="9" tint="0.59999389629810485"/>
  </sheetPr>
  <dimension ref="A1:BC115"/>
  <sheetViews>
    <sheetView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1020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1020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0.34440000000000004</v>
      </c>
      <c r="Q11" s="73">
        <v>1.1000000000000001</v>
      </c>
      <c r="R11" s="74">
        <f>P11*Q11</f>
        <v>0.37884000000000007</v>
      </c>
      <c r="S11" s="75">
        <f>K11*R11</f>
        <v>1.0039260000000001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0.32800000000000001</v>
      </c>
      <c r="AL11" s="514">
        <v>1.05</v>
      </c>
      <c r="AM11" s="515">
        <f>AK11*AL11</f>
        <v>0.34440000000000004</v>
      </c>
      <c r="AN11" s="516">
        <f>AF11*AM11</f>
        <v>0.92119960327046368</v>
      </c>
      <c r="AO11" s="85">
        <f t="shared" ref="AO11:AO16" si="5">S11-AN11</f>
        <v>8.2726396729536411E-2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0.37231999999999998</v>
      </c>
      <c r="Q12" s="73">
        <v>1.1000000000000001</v>
      </c>
      <c r="R12" s="74">
        <f>P12*Q12</f>
        <v>0.40955200000000003</v>
      </c>
      <c r="S12" s="97">
        <f>K12*R12</f>
        <v>0.30716399999999999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0.35799999999999998</v>
      </c>
      <c r="AL12" s="106">
        <v>1.04</v>
      </c>
      <c r="AM12" s="575">
        <f>AK12*AL12</f>
        <v>0.37231999999999998</v>
      </c>
      <c r="AN12" s="108">
        <f>AF12*AM12</f>
        <v>0.28515533215646194</v>
      </c>
      <c r="AO12" s="85">
        <f t="shared" si="5"/>
        <v>2.2008667843538054E-2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1.3110900000000001</v>
      </c>
      <c r="AA16" s="149"/>
      <c r="AB16" s="149"/>
      <c r="AC16" s="149"/>
      <c r="AD16" s="149"/>
      <c r="AE16" s="149"/>
      <c r="AF16" s="149">
        <f t="shared" si="7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1.2063549354269256</v>
      </c>
      <c r="AO16" s="154">
        <f t="shared" si="5"/>
        <v>0.10473506457307447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0.48728079146064573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8.8441920000000007E-2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9.7286112000000022E-2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3.21</v>
      </c>
      <c r="AM21" s="180">
        <v>0</v>
      </c>
      <c r="AN21" s="181">
        <f>AD21*AL21*(1+AM21)</f>
        <v>8.8441920000000007E-2</v>
      </c>
      <c r="AO21" s="85">
        <f t="shared" si="13"/>
        <v>8.8441920000000146E-3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0.19623575533333337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0.17839614121212122</v>
      </c>
      <c r="AO40" s="154">
        <f t="shared" si="13"/>
        <v>1.7839614121212155E-2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7.2059234252316973E-2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7.3800915660600458E-2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6.180101635435707E-3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6.8560430177738746E-2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7.2928363883333347E-2</v>
      </c>
      <c r="AO67" s="85">
        <f>S66-AN67-AN66</f>
        <v>0.12707163611666666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0.8929283638833333</v>
      </c>
      <c r="AO70" s="154">
        <f>S70-AN70</f>
        <v>0.29907163611666687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0.36067895699100117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2.9171345553333339</v>
      </c>
      <c r="AE72" s="13"/>
      <c r="AF72" s="13"/>
      <c r="AG72" s="13"/>
      <c r="AH72" s="13"/>
      <c r="AI72" s="333" t="s">
        <v>117</v>
      </c>
      <c r="AJ72" s="334">
        <f>AN73-AN72</f>
        <v>0.44144711481095378</v>
      </c>
      <c r="AK72" s="335">
        <f>AJ72/AN73</f>
        <v>0.15132902046080307</v>
      </c>
      <c r="AL72" s="13"/>
      <c r="AM72" s="331" t="s">
        <v>118</v>
      </c>
      <c r="AN72" s="332">
        <f>SUM(AN16,AN40,AN51,AN62,AN70)</f>
        <v>2.4756874405223801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2.9171345553333339</v>
      </c>
      <c r="AO73" s="18">
        <v>3.4</v>
      </c>
      <c r="AQ73" s="332">
        <f>AN73-AO73</f>
        <v>-0.48286544466666603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A72BE6F0-8DBE-4591-9720-7C12313C6A74}">
      <formula1>$AQ$11:$AQ$21</formula1>
    </dataValidation>
    <dataValidation type="list" allowBlank="1" showInputMessage="1" showErrorMessage="1" sqref="AB4:AD4 H4:J4" xr:uid="{645567A0-2D7A-4EBD-A434-9BD4FAC47771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C9D90-1729-4D2F-9A49-0337110B6A08}">
  <sheetPr codeName="Sheet47">
    <tabColor theme="9" tint="0.59999389629810485"/>
  </sheetPr>
  <dimension ref="A1:BC115"/>
  <sheetViews>
    <sheetView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2705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2705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0.34440000000000004</v>
      </c>
      <c r="Q11" s="73">
        <v>1.1000000000000001</v>
      </c>
      <c r="R11" s="74">
        <f>P11*Q11</f>
        <v>0.37884000000000007</v>
      </c>
      <c r="S11" s="75">
        <f>K11*R11</f>
        <v>0.94710000000000016</v>
      </c>
      <c r="U11" s="659"/>
      <c r="V11" s="90" t="s">
        <v>365</v>
      </c>
      <c r="W11" s="566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0.32800000000000001</v>
      </c>
      <c r="AL11" s="514">
        <v>1.05</v>
      </c>
      <c r="AM11" s="515">
        <f>AK11*AL11</f>
        <v>0.34440000000000004</v>
      </c>
      <c r="AN11" s="516">
        <f>AF11*AM11</f>
        <v>0.87011957632630321</v>
      </c>
      <c r="AO11" s="85">
        <f t="shared" ref="AO11:AO16" si="5">S11-AN11</f>
        <v>7.6980423673696952E-2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0.37231999999999998</v>
      </c>
      <c r="Q12" s="73">
        <v>1.1000000000000001</v>
      </c>
      <c r="R12" s="74">
        <f>P12*Q12</f>
        <v>0.40955200000000003</v>
      </c>
      <c r="S12" s="97">
        <f>K12*R12</f>
        <v>0.30716399999999999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0.35799999999999998</v>
      </c>
      <c r="AL12" s="106">
        <v>1.04</v>
      </c>
      <c r="AM12" s="575">
        <f>AK12*AL12</f>
        <v>0.37231999999999998</v>
      </c>
      <c r="AN12" s="108">
        <f>AF12*AM12</f>
        <v>0.28515533215646194</v>
      </c>
      <c r="AO12" s="85">
        <f t="shared" si="5"/>
        <v>2.2008667843538054E-2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1.254264</v>
      </c>
      <c r="AA16" s="149"/>
      <c r="AB16" s="149"/>
      <c r="AC16" s="149"/>
      <c r="AD16" s="149"/>
      <c r="AE16" s="149"/>
      <c r="AF16" s="149">
        <f t="shared" si="7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1.1552749084827652</v>
      </c>
      <c r="AO16" s="154">
        <f t="shared" si="5"/>
        <v>9.8989091517234895E-2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0.47675850902091366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8.8441920000000007E-2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9.7286112000000022E-2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3.21</v>
      </c>
      <c r="AM21" s="180">
        <v>0</v>
      </c>
      <c r="AN21" s="181">
        <f>AD21*AL21*(1+AM21)</f>
        <v>8.8441920000000007E-2</v>
      </c>
      <c r="AO21" s="85">
        <f t="shared" si="13"/>
        <v>8.8441920000000146E-3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0.19623575533333337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0.17839614121212122</v>
      </c>
      <c r="AO40" s="154">
        <f t="shared" si="13"/>
        <v>1.7839614121212155E-2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7.3620467020334424E-2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7.5399883635136167E-2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6.3139994943712573E-3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6.9922526234828697E-2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7.1507713883333351E-2</v>
      </c>
      <c r="AO67" s="85">
        <f>S66-AN67-AN66</f>
        <v>0.12849228611666666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0.89150771388333327</v>
      </c>
      <c r="AO70" s="154">
        <f>S70-AN70</f>
        <v>0.3004922861166669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0.36790714082924453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2.8603085553333338</v>
      </c>
      <c r="AE72" s="13"/>
      <c r="AF72" s="13"/>
      <c r="AG72" s="13"/>
      <c r="AH72" s="13"/>
      <c r="AI72" s="333" t="s">
        <v>117</v>
      </c>
      <c r="AJ72" s="334">
        <f>AN73-AN72</f>
        <v>0.43712179175511423</v>
      </c>
      <c r="AK72" s="335">
        <f>AJ72/AN73</f>
        <v>0.1528232997590615</v>
      </c>
      <c r="AL72" s="13"/>
      <c r="AM72" s="331" t="s">
        <v>118</v>
      </c>
      <c r="AN72" s="332">
        <f>SUM(AN16,AN40,AN51,AN62,AN70)</f>
        <v>2.4231867635782196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2.8603085553333338</v>
      </c>
      <c r="AO73" s="18">
        <v>3.4</v>
      </c>
      <c r="AQ73" s="332">
        <f>AN73-AO73</f>
        <v>-0.53969144466666608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E6FE8440-88CD-4F25-BC26-64F1987A5330}">
      <formula1>$AQ$3:$AQ$8</formula1>
    </dataValidation>
    <dataValidation type="list" allowBlank="1" showInputMessage="1" showErrorMessage="1" sqref="J11:J15 AD11:AD15" xr:uid="{3DFEBC46-691C-4BB1-AA4F-2E454D861D1F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C7E1-E592-4A90-8BB3-E5D5FA0D029E}">
  <sheetPr codeName="Sheet48">
    <tabColor theme="9" tint="0.59999389629810485"/>
  </sheetPr>
  <dimension ref="A1:BC115"/>
  <sheetViews>
    <sheetView topLeftCell="C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905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905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0.34440000000000004</v>
      </c>
      <c r="Q11" s="73">
        <v>1.1000000000000001</v>
      </c>
      <c r="R11" s="74">
        <f>P11*Q11</f>
        <v>0.37884000000000007</v>
      </c>
      <c r="S11" s="75">
        <f>K11*R11</f>
        <v>1.0228680000000003</v>
      </c>
      <c r="U11" s="659"/>
      <c r="V11" s="90" t="s">
        <v>365</v>
      </c>
      <c r="W11" s="566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0.32800000000000001</v>
      </c>
      <c r="AL11" s="514">
        <v>1.05</v>
      </c>
      <c r="AM11" s="515">
        <f>AK11*AL11</f>
        <v>0.34440000000000004</v>
      </c>
      <c r="AN11" s="516">
        <f>AF11*AM11</f>
        <v>0.93899957632630326</v>
      </c>
      <c r="AO11" s="85">
        <f t="shared" ref="AO11:AO16" si="5">S11-AN11</f>
        <v>8.3868423673697068E-2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0.37231999999999998</v>
      </c>
      <c r="Q12" s="73">
        <v>1.1000000000000001</v>
      </c>
      <c r="R12" s="74">
        <f>P12*Q12</f>
        <v>0.40955200000000003</v>
      </c>
      <c r="S12" s="97">
        <f>K12*R12</f>
        <v>0.30716399999999999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0.35799999999999998</v>
      </c>
      <c r="AL12" s="106">
        <v>1.04</v>
      </c>
      <c r="AM12" s="575">
        <f>AK12*AL12</f>
        <v>0.37231999999999998</v>
      </c>
      <c r="AN12" s="108">
        <f>AF12*AM12</f>
        <v>0.28515533215646194</v>
      </c>
      <c r="AO12" s="85">
        <f t="shared" si="5"/>
        <v>2.2008667843538054E-2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si="7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1.3300320000000003</v>
      </c>
      <c r="AA16" s="149"/>
      <c r="AB16" s="149"/>
      <c r="AC16" s="149"/>
      <c r="AD16" s="149"/>
      <c r="AE16" s="149"/>
      <c r="AF16" s="149">
        <f t="shared" si="4"/>
        <v>4.2367369692464928E-2</v>
      </c>
      <c r="AG16" s="149"/>
      <c r="AH16" s="149"/>
      <c r="AI16" s="149"/>
      <c r="AJ16" s="152">
        <f>AJ11+AJ12+AJ13+AJ14+AJ15</f>
        <v>4.2367369692464928E-2</v>
      </c>
      <c r="AK16" s="149"/>
      <c r="AL16" s="149"/>
      <c r="AM16" s="149" t="s">
        <v>57</v>
      </c>
      <c r="AN16" s="153">
        <f>SUM(AN11:AN15)</f>
        <v>1.2241549084827652</v>
      </c>
      <c r="AO16" s="154">
        <f t="shared" si="5"/>
        <v>0.10587709151723512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0.49084766215683046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8.8441920000000007E-2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9.7286112000000022E-2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3.21</v>
      </c>
      <c r="AM21" s="180">
        <v>0</v>
      </c>
      <c r="AN21" s="181">
        <f>AD21*AL21*(1+AM21)</f>
        <v>8.8441920000000007E-2</v>
      </c>
      <c r="AO21" s="85">
        <f t="shared" si="12"/>
        <v>8.8441920000000146E-3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1.9954221212121211E-2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1"/>
        <v>1.9954221212121211E-2</v>
      </c>
      <c r="AO38" s="85">
        <f t="shared" si="12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0.19623575533333337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0.17839614121212122</v>
      </c>
      <c r="AO40" s="154">
        <f t="shared" si="12"/>
        <v>1.7839614121212155E-2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7.1531248410627371E-2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7.3260168329924075E-2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6.1348193590200668E-3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6.8118114848437231E-2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7.340191388333335E-2</v>
      </c>
      <c r="AO67" s="85">
        <f>S66-AN67-AN66</f>
        <v>0.12659808611666667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7.2367369692464933E-2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0.89340191388333334</v>
      </c>
      <c r="AO70" s="154">
        <f>S70-AN70</f>
        <v>0.29859808611666683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0.35822610174359815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2.9360765553333339</v>
      </c>
      <c r="AE72" s="13"/>
      <c r="AF72" s="13"/>
      <c r="AG72" s="13"/>
      <c r="AH72" s="13"/>
      <c r="AI72" s="333" t="s">
        <v>117</v>
      </c>
      <c r="AJ72" s="334">
        <f>AN73-AN72</f>
        <v>0.4421155917551145</v>
      </c>
      <c r="AK72" s="335">
        <f>AJ72/AN73</f>
        <v>0.15058040327729838</v>
      </c>
      <c r="AL72" s="13"/>
      <c r="AM72" s="331" t="s">
        <v>118</v>
      </c>
      <c r="AN72" s="332">
        <f>SUM(AN16,AN40,AN51,AN62,AN70)</f>
        <v>2.4939609635782194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2.9360765553333339</v>
      </c>
      <c r="AO73" s="18">
        <v>3.4</v>
      </c>
      <c r="AQ73" s="332">
        <f>AN73-AO73</f>
        <v>-0.46392344466666602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4A74A4F1-3D82-4B0B-965C-3DCE3EF7286F}">
      <formula1>$AQ$11:$AQ$21</formula1>
    </dataValidation>
    <dataValidation type="list" allowBlank="1" showInputMessage="1" showErrorMessage="1" sqref="AB4:AD4 H4:J4" xr:uid="{6E6E78DF-4004-4CD7-B15F-B33A2D490EEC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9703-A922-4299-9581-1E53FB18F754}">
  <sheetPr codeName="Sheet49">
    <tabColor theme="9" tint="0.59999389629810485"/>
  </sheetPr>
  <dimension ref="A1:BC115"/>
  <sheetViews>
    <sheetView topLeftCell="E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902370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902370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0.86242000000000008</v>
      </c>
      <c r="Q11" s="73">
        <v>1.1000000000000001</v>
      </c>
      <c r="R11" s="74">
        <f>P11*Q11</f>
        <v>0.94866200000000012</v>
      </c>
      <c r="S11" s="75">
        <f>K11*R11</f>
        <v>4.0413001200000007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0.80600000000000005</v>
      </c>
      <c r="AL11" s="514">
        <v>1.07</v>
      </c>
      <c r="AM11" s="515">
        <f>AK11*AL11</f>
        <v>0.86242000000000008</v>
      </c>
      <c r="AN11" s="516">
        <f>AF11*AM11</f>
        <v>3.6952934179225125</v>
      </c>
      <c r="AO11" s="85">
        <f t="shared" ref="AO11:AO16" si="5">S11-AN11</f>
        <v>0.34600670207748818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0.37231999999999998</v>
      </c>
      <c r="Q12" s="73">
        <v>1.1000000000000001</v>
      </c>
      <c r="R12" s="74">
        <f>P12*Q12</f>
        <v>0.40955200000000003</v>
      </c>
      <c r="S12" s="97">
        <f>K12*R12</f>
        <v>0.30716399999999999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0.35799999999999998</v>
      </c>
      <c r="AL12" s="106">
        <v>1.04</v>
      </c>
      <c r="AM12" s="575">
        <f>AK12*AL12</f>
        <v>0.37231999999999998</v>
      </c>
      <c r="AN12" s="108">
        <f>AF12*AM12</f>
        <v>0.28515533215646194</v>
      </c>
      <c r="AO12" s="85">
        <f t="shared" si="5"/>
        <v>2.2008667843538054E-2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4.3484641200000009</v>
      </c>
      <c r="AA16" s="149"/>
      <c r="AB16" s="149"/>
      <c r="AC16" s="149"/>
      <c r="AD16" s="149"/>
      <c r="AE16" s="149"/>
      <c r="AF16" s="149">
        <f t="shared" si="7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3.9804487500789745</v>
      </c>
      <c r="AO16" s="154">
        <f t="shared" si="5"/>
        <v>0.36801536992102646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0.73604121041797665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8.8441920000000007E-2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9.7286112000000022E-2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3.21</v>
      </c>
      <c r="AM21" s="180">
        <v>0</v>
      </c>
      <c r="AN21" s="181">
        <f>AD21*AL21*(1+AM21)</f>
        <v>8.8441920000000007E-2</v>
      </c>
      <c r="AO21" s="85">
        <f t="shared" si="13"/>
        <v>8.8441920000000146E-3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0.19623575533333337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0.17839614121212122</v>
      </c>
      <c r="AO40" s="154">
        <f t="shared" si="13"/>
        <v>1.7839614121212155E-2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3.2987966924347606E-2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3.3785290532978095E-2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2.8291861612768183E-3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0.9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0.9900000000000001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0.9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0.9</v>
      </c>
      <c r="AO65" s="85">
        <f>S65-AN65</f>
        <v>9.000000000000008E-2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3.3098835392067857E-2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0.15106271688333336</v>
      </c>
      <c r="AO67" s="85">
        <f>S66-AN67-AN66</f>
        <v>4.8937283116666647E-2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1.2800000000000002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1.0510627168833333</v>
      </c>
      <c r="AO70" s="154">
        <f>S70-AN70</f>
        <v>0.22893728311666695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0.19435634596342097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6.0425086753333339</v>
      </c>
      <c r="AE72" s="13"/>
      <c r="AF72" s="13"/>
      <c r="AG72" s="13"/>
      <c r="AH72" s="13"/>
      <c r="AI72" s="333" t="s">
        <v>117</v>
      </c>
      <c r="AJ72" s="334">
        <f>AN73-AN72</f>
        <v>0.63459306715890573</v>
      </c>
      <c r="AK72" s="335">
        <f>AJ72/AN73</f>
        <v>0.1050214573542004</v>
      </c>
      <c r="AL72" s="13"/>
      <c r="AM72" s="331" t="s">
        <v>118</v>
      </c>
      <c r="AN72" s="332">
        <f>SUM(AN16,AN40,AN51,AN62,AN70)</f>
        <v>5.4079156081744282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6.0425086753333339</v>
      </c>
      <c r="AO73" s="18">
        <v>4.0599999999999996</v>
      </c>
      <c r="AQ73" s="332">
        <f>AN73-AO73</f>
        <v>1.9825086753333343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8CA6B810-AFBA-41D1-AB72-A4FBBA40E97B}">
      <formula1>$AQ$3:$AQ$8</formula1>
    </dataValidation>
    <dataValidation type="list" allowBlank="1" showInputMessage="1" showErrorMessage="1" sqref="J11:J15 AD11:AD15" xr:uid="{53F69A36-AC2A-467C-A9CD-44A241BEB366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F9A2-B031-48F0-95E0-35F61A1862C8}">
  <sheetPr codeName="Sheet50">
    <tabColor theme="9" tint="0.59999389629810485"/>
  </sheetPr>
  <dimension ref="A1:BC115"/>
  <sheetViews>
    <sheetView topLeftCell="G1" zoomScale="85" zoomScaleNormal="85" zoomScaleSheetLayoutView="80" workbookViewId="0">
      <selection activeCell="N35" sqref="N35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 t="str">
        <f t="shared" si="0"/>
        <v>902373-902380-902378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 t="s">
        <v>468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ESGM22832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439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1990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1990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479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0.34440000000000004</v>
      </c>
      <c r="Q11" s="73">
        <v>1.1000000000000001</v>
      </c>
      <c r="R11" s="74">
        <f>P11*Q11</f>
        <v>0.37884000000000007</v>
      </c>
      <c r="S11" s="75">
        <f>K11*R11</f>
        <v>1.6138584000000002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0.32800000000000001</v>
      </c>
      <c r="AL11" s="514">
        <v>1.05</v>
      </c>
      <c r="AM11" s="515">
        <f>AK11*AL11</f>
        <v>0.34440000000000004</v>
      </c>
      <c r="AN11" s="516">
        <f>AF11*AM11</f>
        <v>1.4756836032704639</v>
      </c>
      <c r="AO11" s="85">
        <f t="shared" ref="AO11:AO16" si="5">S11-AN11</f>
        <v>0.13817479672953636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0.37231999999999998</v>
      </c>
      <c r="Q12" s="73">
        <v>1.1000000000000001</v>
      </c>
      <c r="R12" s="74">
        <f>P12*Q12</f>
        <v>0.40955200000000003</v>
      </c>
      <c r="S12" s="97">
        <f>K12*R12</f>
        <v>0.30716399999999999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0.35799999999999998</v>
      </c>
      <c r="AL12" s="106">
        <v>1.04</v>
      </c>
      <c r="AM12" s="575">
        <f>AK12*AL12</f>
        <v>0.37231999999999998</v>
      </c>
      <c r="AN12" s="108">
        <f>AF12*AM12</f>
        <v>0.28515533215646194</v>
      </c>
      <c r="AO12" s="85">
        <f t="shared" si="5"/>
        <v>2.2008667843538054E-2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7"/>
        <v>0</v>
      </c>
      <c r="AG13" s="103"/>
      <c r="AH13" s="103"/>
      <c r="AI13" s="129">
        <f t="shared" si="8"/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1.9210224000000002</v>
      </c>
      <c r="AA16" s="149"/>
      <c r="AB16" s="149"/>
      <c r="AC16" s="149"/>
      <c r="AD16" s="149"/>
      <c r="AE16" s="149"/>
      <c r="AF16" s="149">
        <f t="shared" si="7"/>
        <v>4.0683359658087892E-2</v>
      </c>
      <c r="AG16" s="149"/>
      <c r="AH16" s="149"/>
      <c r="AI16" s="149"/>
      <c r="AJ16" s="152">
        <f>AJ11+AJ12+AJ13+AJ14+AJ15</f>
        <v>4.0683359658087892E-2</v>
      </c>
      <c r="AK16" s="149"/>
      <c r="AL16" s="149"/>
      <c r="AM16" s="149" t="s">
        <v>57</v>
      </c>
      <c r="AN16" s="153">
        <f>SUM(AN11:AN15)</f>
        <v>1.7608389354269258</v>
      </c>
      <c r="AO16" s="154">
        <f t="shared" si="5"/>
        <v>0.16018346457307442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0.5781925250615747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8.8441920000000007E-2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9.7286112000000022E-2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3.21</v>
      </c>
      <c r="AM21" s="180">
        <v>0</v>
      </c>
      <c r="AN21" s="181">
        <f>AD21*AL21*(1+AM21)</f>
        <v>8.8441920000000007E-2</v>
      </c>
      <c r="AO21" s="85">
        <f t="shared" si="13"/>
        <v>8.8441920000000146E-3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1.9954221212121211E-2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2"/>
        <v>1.9954221212121211E-2</v>
      </c>
      <c r="AO38" s="85">
        <f t="shared" si="13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0.19623575533333337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0.17839614121212122</v>
      </c>
      <c r="AO40" s="154">
        <f t="shared" si="13"/>
        <v>1.7839614121212155E-2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5.8578506684184004E-2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5.9994357089416042E-2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5.0239379965193948E-3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0.90200000000000002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0.82</v>
      </c>
      <c r="AO65" s="85">
        <f>S65-AN65</f>
        <v>8.2000000000000073E-2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5.670433891184766E-2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8.8176673883333348E-2</v>
      </c>
      <c r="AO67" s="85">
        <f>S66-AN67-AN66</f>
        <v>0.11182332611666666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7.0683359658087891E-2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1.1920000000000002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0.90817667388333334</v>
      </c>
      <c r="AO70" s="154">
        <f>S70-AN70</f>
        <v>0.28382332611666683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0.29821067316830596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3.5270669553333338</v>
      </c>
      <c r="AE72" s="13"/>
      <c r="AF72" s="13"/>
      <c r="AG72" s="13"/>
      <c r="AH72" s="13"/>
      <c r="AI72" s="333" t="s">
        <v>117</v>
      </c>
      <c r="AJ72" s="334">
        <f>AN73-AN72</f>
        <v>0.48164720481095369</v>
      </c>
      <c r="AK72" s="335">
        <f>AJ72/AN73</f>
        <v>0.13655743168772211</v>
      </c>
      <c r="AL72" s="13"/>
      <c r="AM72" s="331" t="s">
        <v>118</v>
      </c>
      <c r="AN72" s="332">
        <f>SUM(AN16,AN40,AN51,AN62,AN70)</f>
        <v>3.0454197505223801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3.5270669553333338</v>
      </c>
      <c r="AO73" s="18">
        <v>4.0599999999999996</v>
      </c>
      <c r="AQ73" s="332">
        <f>AN73-AO73</f>
        <v>-0.5329330446666658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B88A619A-41AF-4757-A1B4-68958A24F3C5}">
      <formula1>$AQ$3:$AQ$8</formula1>
    </dataValidation>
    <dataValidation type="list" allowBlank="1" showInputMessage="1" showErrorMessage="1" sqref="J11:J15 AD11:AD15" xr:uid="{B58BA351-D30C-491F-9C7E-0DC10E2D5073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DB809-0DA2-47F7-8A3C-0982A77FA442}">
  <sheetPr codeName="Sheet51">
    <tabColor theme="9" tint="0.59999389629810485"/>
  </sheetPr>
  <dimension ref="A1:BC115"/>
  <sheetViews>
    <sheetView topLeftCell="I1" zoomScale="85" zoomScaleNormal="85" zoomScaleSheetLayoutView="80" workbookViewId="0">
      <selection activeCell="P30" sqref="P3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803849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803849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440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1835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1835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0.35385000000000005</v>
      </c>
      <c r="Q11" s="73">
        <v>1.1000000000000001</v>
      </c>
      <c r="R11" s="74">
        <f>P11*Q11</f>
        <v>0.38923500000000011</v>
      </c>
      <c r="S11" s="75">
        <f>K11*R11</f>
        <v>1.0314727500000003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0.33700000000000002</v>
      </c>
      <c r="AL11" s="514">
        <v>1.05</v>
      </c>
      <c r="AM11" s="515">
        <f>AK11*AL11</f>
        <v>0.35385000000000005</v>
      </c>
      <c r="AN11" s="516">
        <f>AF11*AM11</f>
        <v>0.94647642165288492</v>
      </c>
      <c r="AO11" s="85">
        <f t="shared" ref="AO11:AO16" si="5">S11-AN11</f>
        <v>8.4996328347115346E-2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0.15287999999999999</v>
      </c>
      <c r="Q12" s="73">
        <v>1.1000000000000001</v>
      </c>
      <c r="R12" s="74">
        <f>P12*Q12</f>
        <v>0.16816800000000001</v>
      </c>
      <c r="S12" s="97">
        <f>K12*R12</f>
        <v>0.12612600000000002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0.14699999999999999</v>
      </c>
      <c r="AL12" s="106">
        <v>1.04</v>
      </c>
      <c r="AM12" s="575">
        <f>AK12*AL12</f>
        <v>0.15287999999999999</v>
      </c>
      <c r="AN12" s="108">
        <f>AF12*AM12</f>
        <v>0.117088921304469</v>
      </c>
      <c r="AO12" s="85">
        <f t="shared" si="5"/>
        <v>9.0370786955310117E-3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DW01</v>
      </c>
      <c r="C13" s="114" t="str">
        <f t="shared" si="2"/>
        <v>Weilun</v>
      </c>
      <c r="D13" s="115" t="str">
        <f t="shared" si="2"/>
        <v>SOLID</v>
      </c>
      <c r="E13" s="116" t="str">
        <f t="shared" si="2"/>
        <v>MESH</v>
      </c>
      <c r="F13" s="615" t="str">
        <f t="shared" si="2"/>
        <v>77% Nylon 40D12F, 23% Spandex 140D Mesh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61</v>
      </c>
      <c r="M13" s="118">
        <f t="shared" si="3"/>
        <v>140</v>
      </c>
      <c r="N13" s="119">
        <f>L13*M13*2.54*91.44/10000000</f>
        <v>0.19834799039999998</v>
      </c>
      <c r="O13" s="120">
        <f>VLOOKUP($J$13,$AQ$11:$AR$21,2,FALSE)*N13*R13</f>
        <v>0</v>
      </c>
      <c r="P13" s="119">
        <f>AM13</f>
        <v>9.3600000000000003E-2</v>
      </c>
      <c r="Q13" s="121">
        <v>1.1000000000000001</v>
      </c>
      <c r="R13" s="74">
        <f>P13*Q13</f>
        <v>0.10296000000000001</v>
      </c>
      <c r="S13" s="97">
        <f>K13*R13</f>
        <v>0.27799200000000007</v>
      </c>
      <c r="U13" s="659"/>
      <c r="V13" s="98" t="s">
        <v>447</v>
      </c>
      <c r="W13" s="99" t="s">
        <v>448</v>
      </c>
      <c r="X13" s="100" t="s">
        <v>43</v>
      </c>
      <c r="Y13" s="100" t="s">
        <v>449</v>
      </c>
      <c r="Z13" s="750" t="s">
        <v>450</v>
      </c>
      <c r="AA13" s="751"/>
      <c r="AB13" s="751"/>
      <c r="AC13" s="752"/>
      <c r="AD13" s="101" t="s">
        <v>178</v>
      </c>
      <c r="AE13" s="102">
        <v>2.7</v>
      </c>
      <c r="AF13" s="102">
        <f t="shared" si="4"/>
        <v>2.7238037721824773</v>
      </c>
      <c r="AG13" s="103">
        <v>61</v>
      </c>
      <c r="AH13" s="103">
        <v>140</v>
      </c>
      <c r="AI13" s="129">
        <f t="shared" si="7"/>
        <v>0.19836476818730839</v>
      </c>
      <c r="AJ13" s="532">
        <f>VLOOKUP(AD13,$AS$11:$AT$21,2,FALSE)*AI13</f>
        <v>2.3803772182477007E-2</v>
      </c>
      <c r="AK13" s="104">
        <v>0.09</v>
      </c>
      <c r="AL13" s="106">
        <v>1.04</v>
      </c>
      <c r="AM13" s="107">
        <f>AK13*AL13</f>
        <v>9.3600000000000003E-2</v>
      </c>
      <c r="AN13" s="108">
        <f>AF13*AM13</f>
        <v>0.25494803307627989</v>
      </c>
      <c r="AO13" s="85">
        <f t="shared" si="5"/>
        <v>2.3043966923720183E-2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1.4355907500000002</v>
      </c>
      <c r="AA16" s="149"/>
      <c r="AB16" s="149"/>
      <c r="AC16" s="149"/>
      <c r="AD16" s="149"/>
      <c r="AE16" s="149"/>
      <c r="AF16" s="149">
        <f t="shared" si="4"/>
        <v>6.4487131840564899E-2</v>
      </c>
      <c r="AG16" s="149"/>
      <c r="AH16" s="149"/>
      <c r="AI16" s="149"/>
      <c r="AJ16" s="152">
        <f>AJ11+AJ12+AJ13+AJ14+AJ15</f>
        <v>6.4487131840564899E-2</v>
      </c>
      <c r="AK16" s="149"/>
      <c r="AL16" s="149"/>
      <c r="AM16" s="149" t="s">
        <v>57</v>
      </c>
      <c r="AN16" s="153">
        <f>SUM(AN11:AN15)</f>
        <v>1.3185133760336338</v>
      </c>
      <c r="AO16" s="154">
        <f t="shared" si="5"/>
        <v>0.11707737396636642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0.50718580562065296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7.6870080000000007E-2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2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0.16155708800000002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0.14687008000000001</v>
      </c>
      <c r="AO40" s="154">
        <f t="shared" si="12"/>
        <v>1.4687008000000001E-2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5.649576348664178E-2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7.0281353119146836E-2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5.8853728502470974E-3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0.86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0.94600000000000006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0.86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0.86</v>
      </c>
      <c r="AO65" s="85">
        <f>S65-AN65</f>
        <v>8.6000000000000076E-2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6.5553209609398574E-2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7.6273915950000021E-2</v>
      </c>
      <c r="AO67" s="85">
        <f>S66-AN67-AN66</f>
        <v>0.12372608404999999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9.4487131840564897E-2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1.2360000000000002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0.93627391594999998</v>
      </c>
      <c r="AO70" s="154">
        <f>S70-AN70</f>
        <v>0.29972608405000023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0.36015170492331128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3.0509566380000006</v>
      </c>
      <c r="AE72" s="13"/>
      <c r="AF72" s="13"/>
      <c r="AG72" s="13"/>
      <c r="AH72" s="13"/>
      <c r="AI72" s="333" t="s">
        <v>117</v>
      </c>
      <c r="AJ72" s="334">
        <f>AN73-AN72</f>
        <v>0.4512912660163666</v>
      </c>
      <c r="AK72" s="335">
        <f>AJ72/AN73</f>
        <v>0.14791795478030864</v>
      </c>
      <c r="AL72" s="13"/>
      <c r="AM72" s="331" t="s">
        <v>118</v>
      </c>
      <c r="AN72" s="332">
        <f>SUM(AN16,AN40,AN51,AN62,AN70)</f>
        <v>2.599665371983634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3.0509566380000006</v>
      </c>
      <c r="AO73" s="18">
        <v>3.46</v>
      </c>
      <c r="AQ73" s="332">
        <f>AN73-AO73</f>
        <v>-0.40904336199999936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E7E7D2D2-138C-4976-91C0-699F470B63C8}">
      <formula1>$AQ$3:$AQ$8</formula1>
    </dataValidation>
    <dataValidation type="list" allowBlank="1" showInputMessage="1" showErrorMessage="1" sqref="J11:J15 AD11:AD15" xr:uid="{C4CD8F33-379F-4EEF-931D-4311AE2DF61A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399E1-C996-44BC-82A9-3A7E09B57CE0}">
  <sheetPr codeName="Sheet52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803849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803849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FOLDOVER BANDED HIGH RISE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4595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4595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0.35385000000000005</v>
      </c>
      <c r="Q11" s="73">
        <v>1.1000000000000001</v>
      </c>
      <c r="R11" s="74">
        <f>P11*Q11</f>
        <v>0.38923500000000011</v>
      </c>
      <c r="S11" s="75">
        <f>K11*R11</f>
        <v>0.97308750000000033</v>
      </c>
      <c r="U11" s="659"/>
      <c r="V11" s="90" t="s">
        <v>365</v>
      </c>
      <c r="W11" s="566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0.33700000000000002</v>
      </c>
      <c r="AL11" s="514">
        <v>1.05</v>
      </c>
      <c r="AM11" s="515">
        <f>AK11*AL11</f>
        <v>0.35385000000000005</v>
      </c>
      <c r="AN11" s="516">
        <f>AF11*AM11</f>
        <v>0.89399480860354941</v>
      </c>
      <c r="AO11" s="85">
        <f t="shared" ref="AO11:AO16" si="5">S11-AN11</f>
        <v>7.909269139645092E-2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0.15287999999999999</v>
      </c>
      <c r="Q12" s="73">
        <v>1.1000000000000001</v>
      </c>
      <c r="R12" s="74">
        <f>P12*Q12</f>
        <v>0.16816800000000001</v>
      </c>
      <c r="S12" s="97">
        <f>K12*R12</f>
        <v>0.12612600000000002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ref="AF12:AF16" si="7">AE12+AJ12</f>
        <v>0.76588776363467437</v>
      </c>
      <c r="AG12" s="103">
        <v>60</v>
      </c>
      <c r="AH12" s="103">
        <v>95</v>
      </c>
      <c r="AI12" s="129">
        <f t="shared" ref="AI12:AI15" si="8">((AG12*AH12)/43.052)/1000</f>
        <v>0.13239803028895289</v>
      </c>
      <c r="AJ12" s="532">
        <f>VLOOKUP(AD12,$AS$11:$AT$21,2,FALSE)*AI12</f>
        <v>1.5887763634674347E-2</v>
      </c>
      <c r="AK12" s="104">
        <v>0.14699999999999999</v>
      </c>
      <c r="AL12" s="106">
        <v>1.04</v>
      </c>
      <c r="AM12" s="575">
        <f>AK12*AL12</f>
        <v>0.15287999999999999</v>
      </c>
      <c r="AN12" s="108">
        <f>AF12*AM12</f>
        <v>0.117088921304469</v>
      </c>
      <c r="AO12" s="85">
        <f t="shared" si="5"/>
        <v>9.0370786955310117E-3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DW01</v>
      </c>
      <c r="C13" s="114" t="str">
        <f t="shared" si="2"/>
        <v>Weilun</v>
      </c>
      <c r="D13" s="115" t="str">
        <f t="shared" si="2"/>
        <v>SOLID</v>
      </c>
      <c r="E13" s="116" t="str">
        <f t="shared" si="2"/>
        <v>MESH</v>
      </c>
      <c r="F13" s="615" t="str">
        <f t="shared" si="2"/>
        <v>77% Nylon 40D12F, 23% Spandex 140D Mesh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61</v>
      </c>
      <c r="M13" s="118">
        <f t="shared" si="3"/>
        <v>140</v>
      </c>
      <c r="N13" s="119">
        <f>L13*M13*2.54*91.44/10000000</f>
        <v>0.19834799039999998</v>
      </c>
      <c r="O13" s="120">
        <f>VLOOKUP($J$13,$AQ$11:$AR$21,2,FALSE)*N13*R13</f>
        <v>0</v>
      </c>
      <c r="P13" s="119">
        <f>AM13</f>
        <v>9.3600000000000003E-2</v>
      </c>
      <c r="Q13" s="121">
        <v>1.1000000000000001</v>
      </c>
      <c r="R13" s="74">
        <f>P13*Q13</f>
        <v>0.10296000000000001</v>
      </c>
      <c r="S13" s="97">
        <f>K13*R13</f>
        <v>0.27799200000000007</v>
      </c>
      <c r="U13" s="659"/>
      <c r="V13" s="98" t="s">
        <v>447</v>
      </c>
      <c r="W13" s="99" t="s">
        <v>448</v>
      </c>
      <c r="X13" s="100" t="s">
        <v>43</v>
      </c>
      <c r="Y13" s="100" t="s">
        <v>449</v>
      </c>
      <c r="Z13" s="750" t="s">
        <v>450</v>
      </c>
      <c r="AA13" s="751"/>
      <c r="AB13" s="751"/>
      <c r="AC13" s="752"/>
      <c r="AD13" s="101" t="s">
        <v>178</v>
      </c>
      <c r="AE13" s="102">
        <v>2.7</v>
      </c>
      <c r="AF13" s="102">
        <f t="shared" si="7"/>
        <v>2.7238037721824773</v>
      </c>
      <c r="AG13" s="103">
        <v>61</v>
      </c>
      <c r="AH13" s="103">
        <v>140</v>
      </c>
      <c r="AI13" s="129">
        <f t="shared" si="8"/>
        <v>0.19836476818730839</v>
      </c>
      <c r="AJ13" s="532">
        <f>VLOOKUP(AD13,$AS$11:$AT$21,2,FALSE)*AI13</f>
        <v>2.3803772182477007E-2</v>
      </c>
      <c r="AK13" s="104">
        <v>0.09</v>
      </c>
      <c r="AL13" s="106">
        <v>1.04</v>
      </c>
      <c r="AM13" s="107">
        <f>AK13*AL13</f>
        <v>9.3600000000000003E-2</v>
      </c>
      <c r="AN13" s="108">
        <f>AF13*AM13</f>
        <v>0.25494803307627989</v>
      </c>
      <c r="AO13" s="85">
        <f t="shared" si="5"/>
        <v>2.3043966923720183E-2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1.3772055000000003</v>
      </c>
      <c r="AA16" s="149"/>
      <c r="AB16" s="149"/>
      <c r="AC16" s="149"/>
      <c r="AD16" s="149"/>
      <c r="AE16" s="149"/>
      <c r="AF16" s="149">
        <f t="shared" si="7"/>
        <v>6.6171141874941941E-2</v>
      </c>
      <c r="AG16" s="149"/>
      <c r="AH16" s="149"/>
      <c r="AI16" s="149"/>
      <c r="AJ16" s="152">
        <f>AJ11+AJ12+AJ13+AJ14+AJ15</f>
        <v>6.6171141874941941E-2</v>
      </c>
      <c r="AK16" s="149"/>
      <c r="AL16" s="149"/>
      <c r="AM16" s="149" t="s">
        <v>57</v>
      </c>
      <c r="AN16" s="153">
        <f>SUM(AN11:AN15)</f>
        <v>1.2660317629842983</v>
      </c>
      <c r="AO16" s="154">
        <f t="shared" si="5"/>
        <v>0.11117373701570199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0.49731695167454609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7.0000000000000007E-2</v>
      </c>
      <c r="AO19" s="85">
        <f t="shared" ref="AO19:AO40" si="13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2"/>
        <v>0</v>
      </c>
      <c r="AO20" s="85">
        <f t="shared" si="13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7.6870080000000007E-2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3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0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2"/>
        <v>0</v>
      </c>
      <c r="AO22" s="85">
        <f t="shared" si="13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0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2"/>
        <v>0</v>
      </c>
      <c r="AO34" s="85">
        <f t="shared" si="13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0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2"/>
        <v>0</v>
      </c>
      <c r="AO35" s="85">
        <f t="shared" si="13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0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2"/>
        <v>0</v>
      </c>
      <c r="AO37" s="85">
        <f t="shared" si="13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13mm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0.16155708800000002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0.14687008000000001</v>
      </c>
      <c r="AO40" s="154">
        <f t="shared" si="13"/>
        <v>1.4687008000000001E-2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5.7692849905774918E-2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7.1770541832511567E-2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6.01007777457707E-3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0.86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0.94600000000000006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0.86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0.86</v>
      </c>
      <c r="AO65" s="85">
        <f>S65-AN65</f>
        <v>8.6000000000000076E-2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6.6832156720466496E-2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7.4814284700000025E-2</v>
      </c>
      <c r="AO67" s="85">
        <f>S66-AN67-AN66</f>
        <v>0.1251857153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9.617114187494194E-2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1.2360000000000002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0.93481428470000005</v>
      </c>
      <c r="AO70" s="154">
        <f>S70-AN70</f>
        <v>0.30118571530000016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0.36720957881259025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2.9925713880000009</v>
      </c>
      <c r="AE72" s="13"/>
      <c r="AF72" s="13"/>
      <c r="AG72" s="13"/>
      <c r="AH72" s="13"/>
      <c r="AI72" s="333" t="s">
        <v>117</v>
      </c>
      <c r="AJ72" s="334">
        <f>AN73-AN72</f>
        <v>0.44684726031570232</v>
      </c>
      <c r="AK72" s="335">
        <f>AJ72/AN73</f>
        <v>0.14931883065765053</v>
      </c>
      <c r="AL72" s="13"/>
      <c r="AM72" s="331" t="s">
        <v>118</v>
      </c>
      <c r="AN72" s="332">
        <f>SUM(AN16,AN40,AN51,AN62,AN70)</f>
        <v>2.5457241276842986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2.9925713880000009</v>
      </c>
      <c r="AO73" s="18">
        <v>3.46</v>
      </c>
      <c r="AQ73" s="332">
        <f>AN73-AO73</f>
        <v>-0.46742861199999908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FEF813E5-6EFA-4B41-928A-8307CA6F5261}">
      <formula1>$AQ$11:$AQ$21</formula1>
    </dataValidation>
    <dataValidation type="list" allowBlank="1" showInputMessage="1" showErrorMessage="1" sqref="AB4:AD4 H4:J4" xr:uid="{1161039F-6851-49A0-AF1D-1F0A6BFC069B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E81E-2F87-4C63-962B-86546795D0FD}">
  <sheetPr codeName="Sheet53">
    <tabColor theme="9" tint="0.59999389629810485"/>
  </sheetPr>
  <dimension ref="A1:BC115"/>
  <sheetViews>
    <sheetView topLeftCell="G4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803849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803849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ESGM21804KM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442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FOLDOVER BANDED HIGH RISE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443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480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0.35385000000000005</v>
      </c>
      <c r="Q11" s="73">
        <v>1.1000000000000001</v>
      </c>
      <c r="R11" s="74">
        <f>P11*Q11</f>
        <v>0.38923500000000011</v>
      </c>
      <c r="S11" s="75">
        <f>K11*R11</f>
        <v>1.0509345000000003</v>
      </c>
      <c r="U11" s="659"/>
      <c r="V11" s="90" t="s">
        <v>365</v>
      </c>
      <c r="W11" s="566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0.33700000000000002</v>
      </c>
      <c r="AL11" s="514">
        <v>1.05</v>
      </c>
      <c r="AM11" s="515">
        <f>AK11*AL11</f>
        <v>0.35385000000000005</v>
      </c>
      <c r="AN11" s="516">
        <f>AF11*AM11</f>
        <v>0.96476480860354952</v>
      </c>
      <c r="AO11" s="85">
        <f t="shared" ref="AO11:AO16" si="5">S11-AN11</f>
        <v>8.6169691396450809E-2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0.15287999999999999</v>
      </c>
      <c r="Q12" s="73">
        <v>1.1000000000000001</v>
      </c>
      <c r="R12" s="74">
        <f>P12*Q12</f>
        <v>0.16816800000000001</v>
      </c>
      <c r="S12" s="97">
        <f>K12*R12</f>
        <v>0.12612600000000002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0.14699999999999999</v>
      </c>
      <c r="AL12" s="106">
        <v>1.04</v>
      </c>
      <c r="AM12" s="575">
        <f>AK12*AL12</f>
        <v>0.15287999999999999</v>
      </c>
      <c r="AN12" s="108">
        <f>AF12*AM12</f>
        <v>0.117088921304469</v>
      </c>
      <c r="AO12" s="85">
        <f t="shared" si="5"/>
        <v>9.0370786955310117E-3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DW01</v>
      </c>
      <c r="C13" s="114" t="str">
        <f t="shared" si="2"/>
        <v>Weilun</v>
      </c>
      <c r="D13" s="115" t="str">
        <f t="shared" si="2"/>
        <v>SOLID</v>
      </c>
      <c r="E13" s="116" t="str">
        <f t="shared" si="2"/>
        <v>MESH</v>
      </c>
      <c r="F13" s="615" t="str">
        <f t="shared" si="2"/>
        <v>77% Nylon 40D12F, 23% Spandex 140D Mesh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61</v>
      </c>
      <c r="M13" s="118">
        <f t="shared" si="3"/>
        <v>140</v>
      </c>
      <c r="N13" s="119">
        <f>L13*M13*2.54*91.44/10000000</f>
        <v>0.19834799039999998</v>
      </c>
      <c r="O13" s="120">
        <f>VLOOKUP($J$13,$AQ$11:$AR$21,2,FALSE)*N13*R13</f>
        <v>0</v>
      </c>
      <c r="P13" s="119">
        <f>AM13</f>
        <v>9.3600000000000003E-2</v>
      </c>
      <c r="Q13" s="121">
        <v>1.1000000000000001</v>
      </c>
      <c r="R13" s="74">
        <f>P13*Q13</f>
        <v>0.10296000000000001</v>
      </c>
      <c r="S13" s="97">
        <f>K13*R13</f>
        <v>0.27799200000000007</v>
      </c>
      <c r="U13" s="659"/>
      <c r="V13" s="98" t="s">
        <v>447</v>
      </c>
      <c r="W13" s="99" t="s">
        <v>448</v>
      </c>
      <c r="X13" s="100" t="s">
        <v>43</v>
      </c>
      <c r="Y13" s="100" t="s">
        <v>449</v>
      </c>
      <c r="Z13" s="750" t="s">
        <v>450</v>
      </c>
      <c r="AA13" s="751"/>
      <c r="AB13" s="751"/>
      <c r="AC13" s="752"/>
      <c r="AD13" s="101" t="s">
        <v>178</v>
      </c>
      <c r="AE13" s="102">
        <v>2.7</v>
      </c>
      <c r="AF13" s="102">
        <f t="shared" si="4"/>
        <v>2.7238037721824773</v>
      </c>
      <c r="AG13" s="103">
        <v>61</v>
      </c>
      <c r="AH13" s="103">
        <v>140</v>
      </c>
      <c r="AI13" s="129">
        <f t="shared" si="7"/>
        <v>0.19836476818730839</v>
      </c>
      <c r="AJ13" s="532">
        <f>VLOOKUP(AD13,$AS$11:$AT$21,2,FALSE)*AI13</f>
        <v>2.3803772182477007E-2</v>
      </c>
      <c r="AK13" s="104">
        <v>0.09</v>
      </c>
      <c r="AL13" s="106">
        <v>1.04</v>
      </c>
      <c r="AM13" s="107">
        <f>AK13*AL13</f>
        <v>9.3600000000000003E-2</v>
      </c>
      <c r="AN13" s="108">
        <f>AF13*AM13</f>
        <v>0.25494803307627989</v>
      </c>
      <c r="AO13" s="85">
        <f t="shared" si="5"/>
        <v>2.3043966923720183E-2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1.4550525000000003</v>
      </c>
      <c r="AA16" s="149"/>
      <c r="AB16" s="149"/>
      <c r="AC16" s="149"/>
      <c r="AD16" s="149"/>
      <c r="AE16" s="149"/>
      <c r="AF16" s="149">
        <f t="shared" si="4"/>
        <v>6.6171141874941941E-2</v>
      </c>
      <c r="AG16" s="149"/>
      <c r="AH16" s="149"/>
      <c r="AI16" s="149"/>
      <c r="AJ16" s="152">
        <f>AJ11+AJ12+AJ13+AJ14+AJ15</f>
        <v>6.6171141874941941E-2</v>
      </c>
      <c r="AK16" s="149"/>
      <c r="AL16" s="149"/>
      <c r="AM16" s="149" t="s">
        <v>57</v>
      </c>
      <c r="AN16" s="153">
        <f>SUM(AN11:AN15)</f>
        <v>1.3368017629842983</v>
      </c>
      <c r="AO16" s="154">
        <f t="shared" si="5"/>
        <v>0.11825073701570199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0.51053360338743403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7.0000000000000007E-2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7.7000000000000013E-2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7.0000000000000007E-2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7.0000000000000007E-2</v>
      </c>
      <c r="AO19" s="85">
        <f t="shared" ref="AO19:AO40" si="12">S19-AN19</f>
        <v>7.0000000000000062E-3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7.6870080000000007E-2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8.4557088000000016E-2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2.79</v>
      </c>
      <c r="AM21" s="180">
        <v>0</v>
      </c>
      <c r="AN21" s="181">
        <f>AD21*AL21*(1+AM21)</f>
        <v>7.6870080000000007E-2</v>
      </c>
      <c r="AO21" s="85">
        <f t="shared" si="12"/>
        <v>7.6870080000000091E-3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0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1"/>
        <v>0</v>
      </c>
      <c r="AO22" s="85">
        <f t="shared" si="12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0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1"/>
        <v>0</v>
      </c>
      <c r="AO34" s="85">
        <f t="shared" si="12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0.16155708800000002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0.14687008000000001</v>
      </c>
      <c r="AO40" s="154">
        <f t="shared" si="12"/>
        <v>1.4687008000000001E-2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5.6090673462914506E-2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6.9777416660099734E-2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5.8431731226849734E-3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0.86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0.94600000000000006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0.86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0.86</v>
      </c>
      <c r="AO65" s="85">
        <f>S65-AN65</f>
        <v>8.6000000000000076E-2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6.5137702660214791E-2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7.6760459700000006E-2</v>
      </c>
      <c r="AO67" s="85">
        <f>S66-AN67-AN66</f>
        <v>0.12323954030000001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9.617114187494194E-2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1.2360000000000002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0.93676045969999999</v>
      </c>
      <c r="AO70" s="154">
        <f>S70-AN70</f>
        <v>0.29923954030000022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0.35775513336686665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3.0704183880000002</v>
      </c>
      <c r="AE72" s="13"/>
      <c r="AF72" s="13"/>
      <c r="AG72" s="13"/>
      <c r="AH72" s="13"/>
      <c r="AI72" s="333" t="s">
        <v>117</v>
      </c>
      <c r="AJ72" s="334">
        <f>AN73-AN72</f>
        <v>0.45197808531570161</v>
      </c>
      <c r="AK72" s="335">
        <f>AJ72/AN73</f>
        <v>0.1472040706511368</v>
      </c>
      <c r="AL72" s="13"/>
      <c r="AM72" s="331" t="s">
        <v>118</v>
      </c>
      <c r="AN72" s="332">
        <f>SUM(AN16,AN40,AN51,AN62,AN70)</f>
        <v>2.6184403026842986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3.0704183880000002</v>
      </c>
      <c r="AO73" s="18">
        <v>3.46</v>
      </c>
      <c r="AQ73" s="332">
        <f>AN73-AO73</f>
        <v>-0.38958161199999974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8C892743-31D5-4AB2-8CA2-D2A7830BC725}">
      <formula1>$AQ$3:$AQ$8</formula1>
    </dataValidation>
    <dataValidation type="list" allowBlank="1" showInputMessage="1" showErrorMessage="1" sqref="J11:J15 AD11:AD15" xr:uid="{F20429F9-39EF-4195-B6D1-7E5936C04865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9246-4A8B-4E54-9BAF-E23FCCA63643}">
  <sheetPr codeName="Sheet54">
    <tabColor theme="9" tint="0.59999389629810485"/>
  </sheetPr>
  <dimension ref="A1:BC115"/>
  <sheetViews>
    <sheetView topLeftCell="I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ESGM22839K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0.41265000000000002</v>
      </c>
      <c r="Q11" s="73">
        <v>1.1000000000000001</v>
      </c>
      <c r="R11" s="74">
        <f>P11*Q11</f>
        <v>0.45391500000000007</v>
      </c>
      <c r="S11" s="75">
        <f>K11*R11</f>
        <v>1.2028747500000001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0.39300000000000002</v>
      </c>
      <c r="AL11" s="514">
        <v>1.05</v>
      </c>
      <c r="AM11" s="515">
        <f>AK11*AL11</f>
        <v>0.41265000000000002</v>
      </c>
      <c r="AN11" s="516">
        <f>AF11*AM11</f>
        <v>1.1037544026990616</v>
      </c>
      <c r="AO11" s="85">
        <f t="shared" ref="AO11:AO16" si="5">S11-AN11</f>
        <v>9.9120347300938549E-2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0.27872000000000002</v>
      </c>
      <c r="Q12" s="73">
        <v>1.1000000000000001</v>
      </c>
      <c r="R12" s="74">
        <f>P12*Q12</f>
        <v>0.30659200000000003</v>
      </c>
      <c r="S12" s="97">
        <f>K12*R12</f>
        <v>0.22994400000000004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0.26800000000000002</v>
      </c>
      <c r="AL12" s="106">
        <v>1.04</v>
      </c>
      <c r="AM12" s="575">
        <f>AK12*AL12</f>
        <v>0.27872000000000002</v>
      </c>
      <c r="AN12" s="108">
        <f>AF12*AM12</f>
        <v>0.21346823748025645</v>
      </c>
      <c r="AO12" s="85">
        <f t="shared" si="5"/>
        <v>1.6475762519743586E-2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DW01</v>
      </c>
      <c r="C13" s="114" t="str">
        <f t="shared" si="2"/>
        <v>Weilun</v>
      </c>
      <c r="D13" s="115" t="str">
        <f t="shared" si="2"/>
        <v>SOLID</v>
      </c>
      <c r="E13" s="116" t="str">
        <f t="shared" si="2"/>
        <v>MESH</v>
      </c>
      <c r="F13" s="615" t="str">
        <f t="shared" si="2"/>
        <v>77% Nylon 40D12F, 23% Spandex 140D Mesh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61</v>
      </c>
      <c r="M13" s="118">
        <f t="shared" si="3"/>
        <v>140</v>
      </c>
      <c r="N13" s="119">
        <f>L13*M13*2.54*91.44/10000000</f>
        <v>0.19834799039999998</v>
      </c>
      <c r="O13" s="120">
        <f>VLOOKUP($J$13,$AQ$11:$AR$21,2,FALSE)*N13*R13</f>
        <v>0</v>
      </c>
      <c r="P13" s="119">
        <f>AM13</f>
        <v>0.12064000000000001</v>
      </c>
      <c r="Q13" s="121">
        <v>1.1000000000000001</v>
      </c>
      <c r="R13" s="74">
        <f>P13*Q13</f>
        <v>0.13270400000000002</v>
      </c>
      <c r="S13" s="97">
        <f>K13*R13</f>
        <v>0.35830080000000009</v>
      </c>
      <c r="U13" s="659"/>
      <c r="V13" s="98" t="s">
        <v>447</v>
      </c>
      <c r="W13" s="99" t="s">
        <v>448</v>
      </c>
      <c r="X13" s="100" t="s">
        <v>43</v>
      </c>
      <c r="Y13" s="100" t="s">
        <v>449</v>
      </c>
      <c r="Z13" s="750" t="s">
        <v>450</v>
      </c>
      <c r="AA13" s="751"/>
      <c r="AB13" s="751"/>
      <c r="AC13" s="752"/>
      <c r="AD13" s="101" t="s">
        <v>178</v>
      </c>
      <c r="AE13" s="102">
        <v>2.7</v>
      </c>
      <c r="AF13" s="102">
        <f t="shared" si="4"/>
        <v>2.7238037721824773</v>
      </c>
      <c r="AG13" s="103">
        <v>61</v>
      </c>
      <c r="AH13" s="103">
        <v>140</v>
      </c>
      <c r="AI13" s="129">
        <f t="shared" si="7"/>
        <v>0.19836476818730839</v>
      </c>
      <c r="AJ13" s="532">
        <f>VLOOKUP(AD13,$AS$11:$AT$21,2,FALSE)*AI13</f>
        <v>2.3803772182477007E-2</v>
      </c>
      <c r="AK13" s="104">
        <v>0.11600000000000001</v>
      </c>
      <c r="AL13" s="106">
        <v>1.04</v>
      </c>
      <c r="AM13" s="107">
        <f>AK13*AL13</f>
        <v>0.12064000000000001</v>
      </c>
      <c r="AN13" s="108">
        <f>AF13*AM13</f>
        <v>0.3285996870760941</v>
      </c>
      <c r="AO13" s="85">
        <f t="shared" si="5"/>
        <v>2.9701112923905981E-2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1.7911195500000001</v>
      </c>
      <c r="AA16" s="149"/>
      <c r="AB16" s="149"/>
      <c r="AC16" s="149"/>
      <c r="AD16" s="149"/>
      <c r="AE16" s="149"/>
      <c r="AF16" s="149">
        <f t="shared" si="4"/>
        <v>6.4487131840564899E-2</v>
      </c>
      <c r="AG16" s="149"/>
      <c r="AH16" s="149"/>
      <c r="AI16" s="149"/>
      <c r="AJ16" s="152">
        <f>AJ11+AJ12+AJ13+AJ14+AJ15</f>
        <v>6.4487131840564899E-2</v>
      </c>
      <c r="AK16" s="149"/>
      <c r="AL16" s="149"/>
      <c r="AM16" s="149" t="s">
        <v>57</v>
      </c>
      <c r="AN16" s="153">
        <f>SUM(AN11:AN15)</f>
        <v>1.6458223272554122</v>
      </c>
      <c r="AO16" s="154">
        <f t="shared" si="5"/>
        <v>0.14529722274458789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0.51180395413118984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6.5000000000000002E-2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7.1500000000000008E-2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6.5000000000000002E-2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6.5000000000000002E-2</v>
      </c>
      <c r="AO19" s="85">
        <f t="shared" ref="AO19:AO40" si="12">S19-AN19</f>
        <v>6.5000000000000058E-3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2.2391040000000004E-2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2.4630144000000007E-2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1.02</v>
      </c>
      <c r="AM22" s="180">
        <v>0</v>
      </c>
      <c r="AN22" s="181">
        <f t="shared" si="11"/>
        <v>2.2391040000000004E-2</v>
      </c>
      <c r="AO22" s="85">
        <f t="shared" si="12"/>
        <v>2.2391040000000022E-3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3.1900000000000005E-2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1"/>
        <v>3.1900000000000005E-2</v>
      </c>
      <c r="AO34" s="85">
        <f t="shared" si="12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1.9954221212121211E-2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1"/>
        <v>1.9954221212121211E-2</v>
      </c>
      <c r="AO38" s="85">
        <f t="shared" si="12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0.15316978733333336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0.13924526121212122</v>
      </c>
      <c r="AO40" s="154">
        <f t="shared" si="12"/>
        <v>1.3924526121212144E-2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4.3301317585865001E-2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5.6816993731845074E-2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4.7578650310726939E-3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1.1399999999999999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1.254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1.1399999999999999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1.1399999999999999</v>
      </c>
      <c r="AO65" s="85">
        <f>S65-AN65</f>
        <v>0.1140000000000001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5.3965111712855764E-2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9.2652453433333337E-2</v>
      </c>
      <c r="AO67" s="85">
        <f>S66-AN67-AN66</f>
        <v>0.10734754656666667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9.4487131840564897E-2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1.544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1.2326524534333332</v>
      </c>
      <c r="AO70" s="154">
        <f>S70-AN70</f>
        <v>0.31134754656666686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0.38331986952002733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3.7060981373333335</v>
      </c>
      <c r="AE72" s="13"/>
      <c r="AF72" s="13"/>
      <c r="AG72" s="13"/>
      <c r="AH72" s="13"/>
      <c r="AI72" s="333" t="s">
        <v>117</v>
      </c>
      <c r="AJ72" s="334">
        <f>AN73-AN72</f>
        <v>0.49037009543246679</v>
      </c>
      <c r="AK72" s="335">
        <f>AJ72/AN73</f>
        <v>0.13231438490328407</v>
      </c>
      <c r="AL72" s="13"/>
      <c r="AM72" s="331" t="s">
        <v>118</v>
      </c>
      <c r="AN72" s="332">
        <f>SUM(AN16,AN40,AN51,AN62,AN70)</f>
        <v>3.2157280419008667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3.7060981373333335</v>
      </c>
      <c r="AO73" s="18">
        <v>3.76</v>
      </c>
      <c r="AQ73" s="332">
        <f>AN73-AO73</f>
        <v>-5.39018626666663E-2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8E2C9DCF-3027-4366-8B65-143E6E51760D}">
      <formula1>$AQ$11:$AQ$21</formula1>
    </dataValidation>
    <dataValidation type="list" allowBlank="1" showInputMessage="1" showErrorMessage="1" sqref="AB4:AD4 H4:J4" xr:uid="{3E2691A1-35E7-4B74-9719-11B7566B52D0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67B22-C590-47F6-B639-1BFFB1F9543E}">
  <sheetPr codeName="Sheet55">
    <tabColor theme="9" tint="0.59999389629810485"/>
  </sheetPr>
  <dimension ref="A1:BC115"/>
  <sheetViews>
    <sheetView topLeftCell="F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ESGM22839KW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465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481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0.53234999999999999</v>
      </c>
      <c r="Q11" s="73">
        <v>1.1000000000000001</v>
      </c>
      <c r="R11" s="74">
        <f>P11*Q11</f>
        <v>0.58558500000000002</v>
      </c>
      <c r="S11" s="75">
        <f>K11*R11</f>
        <v>1.5518002500000001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0.50700000000000001</v>
      </c>
      <c r="AL11" s="514">
        <v>1.05</v>
      </c>
      <c r="AM11" s="515">
        <f>AK11*AL11</f>
        <v>0.53234999999999999</v>
      </c>
      <c r="AN11" s="516">
        <f>AF11*AM11</f>
        <v>1.423927435543064</v>
      </c>
      <c r="AO11" s="85">
        <f t="shared" ref="AO11:AO16" si="5">S11-AN11</f>
        <v>0.1278728144569361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KA-79</v>
      </c>
      <c r="C12" s="566" t="str">
        <f t="shared" si="2"/>
        <v>Knitextile.</v>
      </c>
      <c r="D12" s="92" t="str">
        <f t="shared" si="2"/>
        <v>SOLID</v>
      </c>
      <c r="E12" s="93" t="str">
        <f t="shared" si="2"/>
        <v>LINING</v>
      </c>
      <c r="F12" s="665" t="str">
        <f t="shared" si="2"/>
        <v>100% Polyester, 95gsm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0.75</v>
      </c>
      <c r="L12" s="96">
        <f t="shared" si="3"/>
        <v>60</v>
      </c>
      <c r="M12" s="96">
        <f t="shared" si="3"/>
        <v>95</v>
      </c>
      <c r="N12" s="71">
        <f>L12*M12*2.54*91.44/10000000</f>
        <v>0.13238683200000001</v>
      </c>
      <c r="O12" s="72">
        <f>VLOOKUP($J$12,$AQ$11:$AR$21,2,FALSE)*N12*R12</f>
        <v>0</v>
      </c>
      <c r="P12" s="71">
        <f>AM12</f>
        <v>0.38375999999999999</v>
      </c>
      <c r="Q12" s="73">
        <v>1.1000000000000001</v>
      </c>
      <c r="R12" s="74">
        <f>P12*Q12</f>
        <v>0.42213600000000001</v>
      </c>
      <c r="S12" s="97">
        <f>K12*R12</f>
        <v>0.31660199999999999</v>
      </c>
      <c r="U12" s="659"/>
      <c r="V12" s="577" t="s">
        <v>48</v>
      </c>
      <c r="W12" s="578" t="s">
        <v>156</v>
      </c>
      <c r="X12" s="100" t="s">
        <v>43</v>
      </c>
      <c r="Y12" s="100" t="s">
        <v>139</v>
      </c>
      <c r="Z12" s="750" t="s">
        <v>176</v>
      </c>
      <c r="AA12" s="751"/>
      <c r="AB12" s="751"/>
      <c r="AC12" s="752"/>
      <c r="AD12" s="101" t="s">
        <v>178</v>
      </c>
      <c r="AE12" s="102">
        <v>0.75</v>
      </c>
      <c r="AF12" s="102">
        <f t="shared" si="4"/>
        <v>0.76588776363467437</v>
      </c>
      <c r="AG12" s="103">
        <v>60</v>
      </c>
      <c r="AH12" s="103">
        <v>95</v>
      </c>
      <c r="AI12" s="129">
        <f t="shared" ref="AI12:AI15" si="7">((AG12*AH12)/43.052)/1000</f>
        <v>0.13239803028895289</v>
      </c>
      <c r="AJ12" s="532">
        <f>VLOOKUP(AD12,$AS$11:$AT$21,2,FALSE)*AI12</f>
        <v>1.5887763634674347E-2</v>
      </c>
      <c r="AK12" s="104">
        <v>0.36899999999999999</v>
      </c>
      <c r="AL12" s="106">
        <v>1.04</v>
      </c>
      <c r="AM12" s="575">
        <f>AK12*AL12</f>
        <v>0.38375999999999999</v>
      </c>
      <c r="AN12" s="108">
        <f>AF12*AM12</f>
        <v>0.29391708817244261</v>
      </c>
      <c r="AO12" s="85">
        <f t="shared" si="5"/>
        <v>2.2684911827557386E-2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DW01</v>
      </c>
      <c r="C13" s="114" t="str">
        <f t="shared" si="2"/>
        <v>Weilun</v>
      </c>
      <c r="D13" s="115" t="str">
        <f t="shared" si="2"/>
        <v>SOLID</v>
      </c>
      <c r="E13" s="116" t="str">
        <f t="shared" si="2"/>
        <v>MESH</v>
      </c>
      <c r="F13" s="615" t="str">
        <f t="shared" si="2"/>
        <v>77% Nylon 40D12F, 23% Spandex 140D Mesh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61</v>
      </c>
      <c r="M13" s="118">
        <f t="shared" si="3"/>
        <v>140</v>
      </c>
      <c r="N13" s="119">
        <f>L13*M13*2.54*91.44/10000000</f>
        <v>0.19834799039999998</v>
      </c>
      <c r="O13" s="120">
        <f>VLOOKUP($J$13,$AQ$11:$AR$21,2,FALSE)*N13*R13</f>
        <v>0</v>
      </c>
      <c r="P13" s="119">
        <f>AM13</f>
        <v>0.16224</v>
      </c>
      <c r="Q13" s="121">
        <v>1.1000000000000001</v>
      </c>
      <c r="R13" s="74">
        <f>P13*Q13</f>
        <v>0.17846400000000001</v>
      </c>
      <c r="S13" s="97">
        <f>K13*R13</f>
        <v>0.48185280000000008</v>
      </c>
      <c r="U13" s="659"/>
      <c r="V13" s="98" t="s">
        <v>447</v>
      </c>
      <c r="W13" s="99" t="s">
        <v>448</v>
      </c>
      <c r="X13" s="100" t="s">
        <v>43</v>
      </c>
      <c r="Y13" s="100" t="s">
        <v>449</v>
      </c>
      <c r="Z13" s="750" t="s">
        <v>450</v>
      </c>
      <c r="AA13" s="751"/>
      <c r="AB13" s="751"/>
      <c r="AC13" s="752"/>
      <c r="AD13" s="101" t="s">
        <v>178</v>
      </c>
      <c r="AE13" s="102">
        <v>2.7</v>
      </c>
      <c r="AF13" s="102">
        <f t="shared" si="4"/>
        <v>2.7238037721824773</v>
      </c>
      <c r="AG13" s="103">
        <v>61</v>
      </c>
      <c r="AH13" s="103">
        <v>140</v>
      </c>
      <c r="AI13" s="129">
        <f t="shared" si="7"/>
        <v>0.19836476818730839</v>
      </c>
      <c r="AJ13" s="532">
        <f>VLOOKUP(AD13,$AS$11:$AT$21,2,FALSE)*AI13</f>
        <v>2.3803772182477007E-2</v>
      </c>
      <c r="AK13" s="104">
        <v>0.156</v>
      </c>
      <c r="AL13" s="106">
        <v>1.04</v>
      </c>
      <c r="AM13" s="107">
        <f>AK13*AL13</f>
        <v>0.16224</v>
      </c>
      <c r="AN13" s="108">
        <f>AF13*AM13</f>
        <v>0.44190992399888512</v>
      </c>
      <c r="AO13" s="85">
        <f t="shared" si="5"/>
        <v>3.9942876001114958E-2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2.3502550500000003</v>
      </c>
      <c r="AA16" s="149"/>
      <c r="AB16" s="149"/>
      <c r="AC16" s="149"/>
      <c r="AD16" s="149"/>
      <c r="AE16" s="149"/>
      <c r="AF16" s="149">
        <f t="shared" si="4"/>
        <v>6.4487131840564899E-2</v>
      </c>
      <c r="AG16" s="149"/>
      <c r="AH16" s="149"/>
      <c r="AI16" s="149"/>
      <c r="AJ16" s="152">
        <f>AJ11+AJ12+AJ13+AJ14+AJ15</f>
        <v>6.4487131840564899E-2</v>
      </c>
      <c r="AK16" s="149"/>
      <c r="AL16" s="149"/>
      <c r="AM16" s="149" t="s">
        <v>57</v>
      </c>
      <c r="AN16" s="153">
        <f>SUM(AN11:AN15)</f>
        <v>2.1597544477143917</v>
      </c>
      <c r="AO16" s="154">
        <f t="shared" si="5"/>
        <v>0.19050060228560861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0.57407860857087745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7.1999999999999995E-2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7.9200000000000007E-2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7.1999999999999995E-2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7.1999999999999995E-2</v>
      </c>
      <c r="AO19" s="85">
        <f t="shared" ref="AO19:AO40" si="12">S19-AN19</f>
        <v>7.2000000000000119E-3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1"/>
        <v>0</v>
      </c>
      <c r="AO20" s="85">
        <f t="shared" si="12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0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0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/>
      <c r="AM21" s="180">
        <v>0</v>
      </c>
      <c r="AN21" s="181">
        <f>AD21*AL21*(1+AM21)</f>
        <v>0</v>
      </c>
      <c r="AO21" s="85">
        <f t="shared" si="12"/>
        <v>0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2.7000960000000004E-2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2.9701056000000007E-2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1.23</v>
      </c>
      <c r="AM22" s="180">
        <v>0</v>
      </c>
      <c r="AN22" s="181">
        <f t="shared" si="11"/>
        <v>2.7000960000000004E-2</v>
      </c>
      <c r="AO22" s="85">
        <f t="shared" si="12"/>
        <v>2.7000960000000025E-3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3.8280000000000002E-2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4.2108000000000007E-2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1.2</v>
      </c>
      <c r="AM34" s="180">
        <v>0.1</v>
      </c>
      <c r="AN34" s="181">
        <f t="shared" si="11"/>
        <v>3.8280000000000002E-2</v>
      </c>
      <c r="AO34" s="85">
        <f t="shared" si="12"/>
        <v>3.828000000000005E-3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0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1"/>
        <v>0</v>
      </c>
      <c r="AO35" s="85">
        <f t="shared" si="12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0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1"/>
        <v>0</v>
      </c>
      <c r="AO37" s="85">
        <f t="shared" si="12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1.9954221212121211E-2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1"/>
        <v>1.9954221212121211E-2</v>
      </c>
      <c r="AO38" s="85">
        <f t="shared" si="12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13mm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434</v>
      </c>
      <c r="AA39" s="688"/>
      <c r="AB39" s="688"/>
      <c r="AC39" s="689"/>
      <c r="AD39" s="212">
        <f>65/1100</f>
        <v>5.909090909090909E-2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0.17295869933333335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0.15723518121212121</v>
      </c>
      <c r="AO40" s="154">
        <f t="shared" si="12"/>
        <v>1.5723518121212143E-2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4.1794267002977885E-2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4.8565129487645568E-2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4.0668524703952611E-3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1.1399999999999999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1.254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1.1399999999999999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1.1399999999999999</v>
      </c>
      <c r="AO65" s="85">
        <f>S65-AN65</f>
        <v>0.1140000000000001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0.2</v>
      </c>
      <c r="K66" s="199" t="s">
        <v>108</v>
      </c>
      <c r="L66" s="311"/>
      <c r="M66" s="312">
        <f>J66/S72</f>
        <v>4.6674200123197979E-2</v>
      </c>
      <c r="N66" s="199"/>
      <c r="O66" s="199"/>
      <c r="P66" s="199"/>
      <c r="Q66" s="199"/>
      <c r="R66" s="313">
        <v>1</v>
      </c>
      <c r="S66" s="128">
        <f>J66*R66</f>
        <v>0.2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0.10712556373333336</v>
      </c>
      <c r="AO67" s="85">
        <f>S66-AN67-AN66</f>
        <v>9.2874436266666652E-2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9.4487131840564897E-2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1.544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1.2471255637333332</v>
      </c>
      <c r="AO70" s="154">
        <f>S70-AN70</f>
        <v>0.29687443626666687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0.3314951424681038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4.285022549333334</v>
      </c>
      <c r="AE72" s="13"/>
      <c r="AF72" s="13"/>
      <c r="AG72" s="13"/>
      <c r="AH72" s="13"/>
      <c r="AI72" s="333" t="s">
        <v>117</v>
      </c>
      <c r="AJ72" s="334">
        <f>AN73-AN72</f>
        <v>0.52289935667348786</v>
      </c>
      <c r="AK72" s="335">
        <f>AJ72/AN73</f>
        <v>0.12202954608834925</v>
      </c>
      <c r="AL72" s="13"/>
      <c r="AM72" s="331" t="s">
        <v>118</v>
      </c>
      <c r="AN72" s="332">
        <f>SUM(AN16,AN40,AN51,AN62,AN70)</f>
        <v>3.7621231926598462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4.285022549333334</v>
      </c>
      <c r="AO73" s="18">
        <v>5.51</v>
      </c>
      <c r="AQ73" s="332">
        <f>AN73-AO73</f>
        <v>-1.2249774506666657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13AFAE6C-32C3-4E1A-94B8-EF57F161EC4D}">
      <formula1>$AQ$3:$AQ$8</formula1>
    </dataValidation>
    <dataValidation type="list" allowBlank="1" showInputMessage="1" showErrorMessage="1" sqref="J11:J15 AD11:AD15" xr:uid="{FA179E7D-EC85-42D6-BEC5-8791AFE0F058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C3E0-C2D9-4F04-92E4-5BD6966A0346}">
  <sheetPr codeName="Sheet56">
    <tabColor theme="9" tint="0.59999389629810485"/>
  </sheetPr>
  <dimension ref="A1:BC115"/>
  <sheetViews>
    <sheetView topLeftCell="H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0.7065800000000001</v>
      </c>
      <c r="Q11" s="73">
        <v>1.1000000000000001</v>
      </c>
      <c r="R11" s="74">
        <f>P11*Q11</f>
        <v>0.77723800000000021</v>
      </c>
      <c r="S11" s="75">
        <f>K11*R11</f>
        <v>2.0596807000000004</v>
      </c>
      <c r="U11" s="659"/>
      <c r="V11" s="64" t="s">
        <v>175</v>
      </c>
      <c r="W11" s="585" t="s">
        <v>179</v>
      </c>
      <c r="X11" s="66" t="s">
        <v>43</v>
      </c>
      <c r="Y11" s="67" t="s">
        <v>138</v>
      </c>
      <c r="Z11" s="769" t="s">
        <v>177</v>
      </c>
      <c r="AA11" s="770"/>
      <c r="AB11" s="770"/>
      <c r="AC11" s="771"/>
      <c r="AD11" s="76" t="s">
        <v>167</v>
      </c>
      <c r="AE11" s="77">
        <v>2.65</v>
      </c>
      <c r="AF11" s="77">
        <f t="shared" ref="AF11:AF16" si="4">AE11+AJ11</f>
        <v>2.6747955960234133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12">
        <v>0.68600000000000005</v>
      </c>
      <c r="AL11" s="514">
        <v>1.03</v>
      </c>
      <c r="AM11" s="515">
        <f>AK11*AL11</f>
        <v>0.7065800000000001</v>
      </c>
      <c r="AN11" s="516">
        <f>AF11*AM11</f>
        <v>1.8899570722382237</v>
      </c>
      <c r="AO11" s="85">
        <f t="shared" ref="AO11:AO16" si="5">S11-AN11</f>
        <v>0.16972362776177663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0.12138</v>
      </c>
      <c r="Q12" s="73">
        <v>1.1000000000000001</v>
      </c>
      <c r="R12" s="74">
        <f>P12*Q12</f>
        <v>0.13351800000000003</v>
      </c>
      <c r="S12" s="97">
        <f>K12*R12</f>
        <v>0.36049860000000011</v>
      </c>
      <c r="U12" s="659"/>
      <c r="V12" s="98" t="s">
        <v>447</v>
      </c>
      <c r="W12" s="99" t="s">
        <v>448</v>
      </c>
      <c r="X12" s="573" t="s">
        <v>43</v>
      </c>
      <c r="Y12" s="573" t="s">
        <v>449</v>
      </c>
      <c r="Z12" s="763" t="s">
        <v>450</v>
      </c>
      <c r="AA12" s="764"/>
      <c r="AB12" s="764"/>
      <c r="AC12" s="765"/>
      <c r="AD12" s="124" t="s">
        <v>178</v>
      </c>
      <c r="AE12" s="125">
        <v>2.7</v>
      </c>
      <c r="AF12" s="125">
        <f t="shared" ref="AF12" si="7">AE12+AJ12</f>
        <v>2.7238037721824773</v>
      </c>
      <c r="AG12" s="574">
        <v>61</v>
      </c>
      <c r="AH12" s="574">
        <v>140</v>
      </c>
      <c r="AI12" s="80">
        <f t="shared" ref="AI12" si="8">((AG12*AH12)/43.052)/1000</f>
        <v>0.19836476818730839</v>
      </c>
      <c r="AJ12" s="586">
        <f>VLOOKUP(AD12,$AS$11:$AT$21,2,FALSE)*AI12</f>
        <v>2.3803772182477007E-2</v>
      </c>
      <c r="AK12" s="104">
        <v>0.11899999999999999</v>
      </c>
      <c r="AL12" s="106">
        <v>1.02</v>
      </c>
      <c r="AM12" s="575">
        <f>AK12*AL12</f>
        <v>0.12138</v>
      </c>
      <c r="AN12" s="108">
        <f>AF12*AM12</f>
        <v>0.33061530186750909</v>
      </c>
      <c r="AO12" s="85">
        <f t="shared" si="5"/>
        <v>2.9883298132491021E-2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2.4201793000000005</v>
      </c>
      <c r="AA16" s="149"/>
      <c r="AB16" s="149"/>
      <c r="AC16" s="149"/>
      <c r="AD16" s="149"/>
      <c r="AE16" s="149"/>
      <c r="AF16" s="149">
        <f t="shared" si="4"/>
        <v>4.8599368205890559E-2</v>
      </c>
      <c r="AG16" s="149"/>
      <c r="AH16" s="149"/>
      <c r="AI16" s="149"/>
      <c r="AJ16" s="152">
        <f>AJ11+AJ12+AJ13+AJ14+AJ15</f>
        <v>4.8599368205890559E-2</v>
      </c>
      <c r="AK16" s="149"/>
      <c r="AL16" s="149"/>
      <c r="AM16" s="149" t="s">
        <v>57</v>
      </c>
      <c r="AN16" s="153">
        <f>SUM(AN11:AN15)</f>
        <v>2.2205723741057328</v>
      </c>
      <c r="AO16" s="154">
        <f t="shared" si="5"/>
        <v>0.19960692589426765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0.53632037999197868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8.6999999999999994E-2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9.5700000000000007E-2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8.6999999999999994E-2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8.6999999999999994E-2</v>
      </c>
      <c r="AO19" s="85">
        <f t="shared" ref="AO19:AO40" si="14">S19-AN19</f>
        <v>8.7000000000000133E-3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4.0501440000000007E-2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4.4551584000000012E-2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1.47</v>
      </c>
      <c r="AM21" s="180">
        <v>0</v>
      </c>
      <c r="AN21" s="181">
        <f>AD21*AL21*(1+AM21)</f>
        <v>4.0501440000000007E-2</v>
      </c>
      <c r="AO21" s="85">
        <f t="shared" si="14"/>
        <v>4.0501440000000055E-3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0.17211318181818183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0.18932450000000003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1.01</v>
      </c>
      <c r="AM39" s="214">
        <v>0.15</v>
      </c>
      <c r="AN39" s="215">
        <f t="shared" si="13"/>
        <v>0.17211318181818183</v>
      </c>
      <c r="AO39" s="85">
        <f t="shared" si="14"/>
        <v>1.7211318181818203E-2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0.32957608400000005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0.29961462181818183</v>
      </c>
      <c r="AO40" s="154">
        <f t="shared" si="14"/>
        <v>2.9961462181818221E-2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7.2363967821311381E-2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4.4128273021065978E-2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3.6953093308574859E-3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</v>
      </c>
      <c r="K66" s="199" t="s">
        <v>108</v>
      </c>
      <c r="L66" s="311"/>
      <c r="M66" s="312">
        <f>J66/S72</f>
        <v>8.1840357474884037E-2</v>
      </c>
      <c r="N66" s="199"/>
      <c r="O66" s="199"/>
      <c r="P66" s="199"/>
      <c r="Q66" s="199"/>
      <c r="R66" s="313">
        <v>1</v>
      </c>
      <c r="S66" s="128">
        <f>J66*R66</f>
        <v>0.4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0.12218910460000004</v>
      </c>
      <c r="AO67" s="85">
        <f>S66-AN67-AN66</f>
        <v>0.27781089539999998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7.8599368205890557E-2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1.9200000000000002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1.4221891046000001</v>
      </c>
      <c r="AO70" s="154">
        <f>S70-AN70</f>
        <v>0.49781089540000001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0.34349206983478647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4.8875641840000013</v>
      </c>
      <c r="AE72" s="13"/>
      <c r="AF72" s="13"/>
      <c r="AG72" s="13"/>
      <c r="AH72" s="13"/>
      <c r="AI72" s="333" t="s">
        <v>117</v>
      </c>
      <c r="AJ72" s="334">
        <f>AN73-AN72</f>
        <v>0.74718008347608666</v>
      </c>
      <c r="AK72" s="335">
        <f>AJ72/AN73</f>
        <v>0.15287371282449158</v>
      </c>
      <c r="AL72" s="13"/>
      <c r="AM72" s="331" t="s">
        <v>118</v>
      </c>
      <c r="AN72" s="332">
        <f>SUM(AN16,AN40,AN51,AN62,AN70)</f>
        <v>4.1403841005239146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4.8875641840000013</v>
      </c>
      <c r="AO73" s="18">
        <v>4.2</v>
      </c>
      <c r="AQ73" s="332">
        <f>AN73-AO73</f>
        <v>0.68756418400000108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775818FF-7E4E-4669-85A5-0A9BC0B1016F}">
      <formula1>$AQ$3:$AQ$8</formula1>
    </dataValidation>
    <dataValidation type="list" allowBlank="1" showInputMessage="1" showErrorMessage="1" sqref="J11:J15 AD11:AD15" xr:uid="{3D722941-D84F-4108-8410-99B67C5138C7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3C86-C24E-4F91-A79A-F53F69F4B157}">
  <sheetPr codeName="Sheet57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2310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2310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0.7065800000000001</v>
      </c>
      <c r="Q11" s="73">
        <v>1.1000000000000001</v>
      </c>
      <c r="R11" s="74">
        <f>P11*Q11</f>
        <v>0.77723800000000021</v>
      </c>
      <c r="S11" s="75">
        <f>K11*R11</f>
        <v>1.9430950000000005</v>
      </c>
      <c r="U11" s="659"/>
      <c r="V11" s="90" t="s">
        <v>365</v>
      </c>
      <c r="W11" s="566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:AF12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0.68600000000000005</v>
      </c>
      <c r="AL11" s="514">
        <v>1.03</v>
      </c>
      <c r="AM11" s="515">
        <f>AK11*AL11</f>
        <v>0.7065800000000001</v>
      </c>
      <c r="AN11" s="516">
        <f>AF11*AM11</f>
        <v>1.7851599600483141</v>
      </c>
      <c r="AO11" s="85">
        <f t="shared" ref="AO11:AO16" si="5">S11-AN11</f>
        <v>0.15793503995168634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0.12138</v>
      </c>
      <c r="Q12" s="73">
        <v>1.1000000000000001</v>
      </c>
      <c r="R12" s="74">
        <f>P12*Q12</f>
        <v>0.13351800000000003</v>
      </c>
      <c r="S12" s="97">
        <f>K12*R12</f>
        <v>0.36049860000000011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si="4"/>
        <v>2.7238037721824773</v>
      </c>
      <c r="AG12" s="103">
        <v>61</v>
      </c>
      <c r="AH12" s="103">
        <v>140</v>
      </c>
      <c r="AI12" s="129">
        <f t="shared" ref="AI12" si="7">((AG12*AH12)/43.052)/1000</f>
        <v>0.19836476818730839</v>
      </c>
      <c r="AJ12" s="532">
        <f>VLOOKUP(AD12,$AS$11:$AT$21,2,FALSE)*AI12</f>
        <v>2.3803772182477007E-2</v>
      </c>
      <c r="AK12" s="104">
        <v>0.11899999999999999</v>
      </c>
      <c r="AL12" s="106">
        <v>1.02</v>
      </c>
      <c r="AM12" s="575">
        <f>AK12*AL12</f>
        <v>0.12138</v>
      </c>
      <c r="AN12" s="108">
        <f>AF12*AM12</f>
        <v>0.33061530186750909</v>
      </c>
      <c r="AO12" s="85">
        <f t="shared" si="5"/>
        <v>2.9883298132491021E-2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ref="AF13:AF16" si="8">AE13+AJ13</f>
        <v>0</v>
      </c>
      <c r="AG13" s="103"/>
      <c r="AH13" s="103"/>
      <c r="AI13" s="129">
        <f t="shared" ref="AI13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ref="AI14:AI15" si="10">((AG14*AH14)/43.052)/1000</f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10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2.3035936000000006</v>
      </c>
      <c r="AA16" s="149"/>
      <c r="AB16" s="149"/>
      <c r="AC16" s="149"/>
      <c r="AD16" s="149"/>
      <c r="AE16" s="149"/>
      <c r="AF16" s="149">
        <f t="shared" si="8"/>
        <v>5.0283378240267587E-2</v>
      </c>
      <c r="AG16" s="149"/>
      <c r="AH16" s="149"/>
      <c r="AI16" s="149"/>
      <c r="AJ16" s="152">
        <f>AJ11+AJ12+AJ13+AJ14+AJ15</f>
        <v>5.0283378240267587E-2</v>
      </c>
      <c r="AK16" s="149"/>
      <c r="AL16" s="149"/>
      <c r="AM16" s="149" t="s">
        <v>57</v>
      </c>
      <c r="AN16" s="153">
        <f>SUM(AN11:AN15)</f>
        <v>2.1157752619158234</v>
      </c>
      <c r="AO16" s="154">
        <f t="shared" si="5"/>
        <v>0.18781833808417714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0.52465836062816951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1">X19</f>
        <v>선오</v>
      </c>
      <c r="E19" s="621"/>
      <c r="F19" s="599" t="str">
        <f t="shared" ref="F19:F39" si="12">Z19</f>
        <v xml:space="preserve">THREAD </v>
      </c>
      <c r="G19" s="600"/>
      <c r="H19" s="600">
        <f t="shared" ref="H19:H39" si="13">AB19</f>
        <v>0</v>
      </c>
      <c r="I19" s="601"/>
      <c r="J19" s="164">
        <f>AN19</f>
        <v>8.6999999999999994E-2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9.5700000000000007E-2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8.6999999999999994E-2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4">AD19*AL19*(1+AM19)</f>
        <v>8.6999999999999994E-2</v>
      </c>
      <c r="AO19" s="85">
        <f t="shared" ref="AO19:AO40" si="15">S19-AN19</f>
        <v>8.7000000000000133E-3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6">V20</f>
        <v>Z-11</v>
      </c>
      <c r="C20" s="624"/>
      <c r="D20" s="625" t="str">
        <f t="shared" si="11"/>
        <v>CCL</v>
      </c>
      <c r="E20" s="624"/>
      <c r="F20" s="626" t="str">
        <f t="shared" si="12"/>
        <v xml:space="preserve">BRA CUP </v>
      </c>
      <c r="G20" s="627"/>
      <c r="H20" s="627">
        <f t="shared" si="13"/>
        <v>0</v>
      </c>
      <c r="I20" s="628"/>
      <c r="J20" s="164">
        <f>AN20</f>
        <v>0</v>
      </c>
      <c r="K20" s="174" t="str">
        <f t="shared" ref="K20:K39" si="17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8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4"/>
        <v>0</v>
      </c>
      <c r="AO20" s="85">
        <f t="shared" si="15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6"/>
        <v>RAW RUBBER</v>
      </c>
      <c r="C21" s="671"/>
      <c r="D21" s="692" t="str">
        <f t="shared" si="11"/>
        <v>삼성 고무</v>
      </c>
      <c r="E21" s="671"/>
      <c r="F21" s="675" t="str">
        <f t="shared" si="12"/>
        <v>RAW RUBBER 10mm X 0.6mm</v>
      </c>
      <c r="G21" s="676"/>
      <c r="H21" s="676">
        <f t="shared" si="13"/>
        <v>0</v>
      </c>
      <c r="I21" s="677"/>
      <c r="J21" s="164">
        <f t="shared" ref="J21:J38" si="19">AN21</f>
        <v>4.0501440000000007E-2</v>
      </c>
      <c r="K21" s="174" t="str">
        <f t="shared" si="17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8"/>
        <v>4.4551584000000012E-2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1.47</v>
      </c>
      <c r="AM21" s="180">
        <v>0</v>
      </c>
      <c r="AN21" s="181">
        <f>AD21*AL21*(1+AM21)</f>
        <v>4.0501440000000007E-2</v>
      </c>
      <c r="AO21" s="85">
        <f t="shared" si="15"/>
        <v>4.0501440000000055E-3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6"/>
        <v>RAW RUBBER</v>
      </c>
      <c r="C22" s="671"/>
      <c r="D22" s="692" t="str">
        <f t="shared" si="11"/>
        <v>삼성 고무</v>
      </c>
      <c r="E22" s="671"/>
      <c r="F22" s="675" t="str">
        <f t="shared" si="12"/>
        <v>RAW RUBBER 8mm X 0.6mm</v>
      </c>
      <c r="G22" s="676"/>
      <c r="H22" s="676">
        <f t="shared" si="13"/>
        <v>0</v>
      </c>
      <c r="I22" s="677"/>
      <c r="J22" s="164">
        <f t="shared" si="19"/>
        <v>0</v>
      </c>
      <c r="K22" s="174" t="str">
        <f t="shared" si="17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8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4"/>
        <v>0</v>
      </c>
      <c r="AO22" s="85">
        <f t="shared" si="15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6"/>
        <v>RAW RUBBER</v>
      </c>
      <c r="C23" s="671"/>
      <c r="D23" s="692" t="str">
        <f t="shared" si="11"/>
        <v>삼성 고무</v>
      </c>
      <c r="E23" s="671"/>
      <c r="F23" s="675" t="str">
        <f t="shared" si="12"/>
        <v>RAW RUBBER 12.7mm X 0.6mm</v>
      </c>
      <c r="G23" s="676"/>
      <c r="H23" s="676">
        <f t="shared" si="13"/>
        <v>0</v>
      </c>
      <c r="I23" s="677"/>
      <c r="J23" s="164">
        <f t="shared" si="19"/>
        <v>0</v>
      </c>
      <c r="K23" s="174" t="str">
        <f t="shared" si="17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8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4"/>
        <v>0</v>
      </c>
      <c r="AO23" s="85">
        <f t="shared" si="15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6"/>
        <v>0</v>
      </c>
      <c r="C24" s="671"/>
      <c r="D24" s="692" t="str">
        <f t="shared" si="11"/>
        <v>훠시즌</v>
      </c>
      <c r="E24" s="671"/>
      <c r="F24" s="675" t="str">
        <f t="shared" si="12"/>
        <v>Metal Ring 8mm</v>
      </c>
      <c r="G24" s="676"/>
      <c r="H24" s="676">
        <f t="shared" si="13"/>
        <v>0</v>
      </c>
      <c r="I24" s="677"/>
      <c r="J24" s="164">
        <f t="shared" si="19"/>
        <v>0</v>
      </c>
      <c r="K24" s="174" t="str">
        <f t="shared" si="17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8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4"/>
        <v>0</v>
      </c>
      <c r="AO24" s="85">
        <f t="shared" si="15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6"/>
        <v>0</v>
      </c>
      <c r="C25" s="671"/>
      <c r="D25" s="692" t="str">
        <f t="shared" si="11"/>
        <v>훠시즌</v>
      </c>
      <c r="E25" s="671"/>
      <c r="F25" s="675" t="str">
        <f t="shared" si="12"/>
        <v>Metal Ring 10mm</v>
      </c>
      <c r="G25" s="676"/>
      <c r="H25" s="676">
        <f t="shared" si="13"/>
        <v>0</v>
      </c>
      <c r="I25" s="677"/>
      <c r="J25" s="164">
        <f t="shared" si="19"/>
        <v>0</v>
      </c>
      <c r="K25" s="174" t="str">
        <f t="shared" si="17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8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4"/>
        <v>0</v>
      </c>
      <c r="AO25" s="85">
        <f t="shared" si="15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6"/>
        <v>0</v>
      </c>
      <c r="C26" s="673"/>
      <c r="D26" s="674" t="str">
        <f t="shared" si="11"/>
        <v>훠시즌</v>
      </c>
      <c r="E26" s="673"/>
      <c r="F26" s="675" t="str">
        <f t="shared" si="12"/>
        <v>Metal Ring 13mm</v>
      </c>
      <c r="G26" s="676"/>
      <c r="H26" s="676">
        <f t="shared" si="13"/>
        <v>0</v>
      </c>
      <c r="I26" s="677"/>
      <c r="J26" s="164">
        <f t="shared" si="19"/>
        <v>0</v>
      </c>
      <c r="K26" s="174" t="str">
        <f t="shared" si="17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8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4"/>
        <v>0</v>
      </c>
      <c r="AO26" s="85">
        <f t="shared" si="15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6"/>
        <v>0</v>
      </c>
      <c r="C27" s="671"/>
      <c r="D27" s="692" t="str">
        <f t="shared" si="11"/>
        <v>훠시즌</v>
      </c>
      <c r="E27" s="671"/>
      <c r="F27" s="675" t="str">
        <f t="shared" si="12"/>
        <v>Metal Slider 8mm</v>
      </c>
      <c r="G27" s="676"/>
      <c r="H27" s="676">
        <f t="shared" si="13"/>
        <v>0</v>
      </c>
      <c r="I27" s="677"/>
      <c r="J27" s="164">
        <f t="shared" si="19"/>
        <v>0</v>
      </c>
      <c r="K27" s="174" t="str">
        <f t="shared" si="17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8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4"/>
        <v>0</v>
      </c>
      <c r="AO27" s="85">
        <f t="shared" si="15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6"/>
        <v>0</v>
      </c>
      <c r="C28" s="671"/>
      <c r="D28" s="692" t="str">
        <f t="shared" si="11"/>
        <v>훠시즌</v>
      </c>
      <c r="E28" s="671"/>
      <c r="F28" s="675" t="str">
        <f t="shared" si="12"/>
        <v>Metal Slider 10mm</v>
      </c>
      <c r="G28" s="676"/>
      <c r="H28" s="676">
        <f t="shared" si="13"/>
        <v>0</v>
      </c>
      <c r="I28" s="677"/>
      <c r="J28" s="164">
        <f t="shared" si="19"/>
        <v>0</v>
      </c>
      <c r="K28" s="174" t="str">
        <f t="shared" si="17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8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4"/>
        <v>0</v>
      </c>
      <c r="AO28" s="85">
        <f t="shared" si="15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6"/>
        <v>0</v>
      </c>
      <c r="C29" s="673"/>
      <c r="D29" s="674" t="str">
        <f t="shared" si="11"/>
        <v>훠시즌</v>
      </c>
      <c r="E29" s="673"/>
      <c r="F29" s="675" t="str">
        <f t="shared" si="12"/>
        <v>Metal Slider 13mm</v>
      </c>
      <c r="G29" s="676"/>
      <c r="H29" s="676">
        <f t="shared" si="13"/>
        <v>0</v>
      </c>
      <c r="I29" s="677"/>
      <c r="J29" s="164">
        <f t="shared" si="19"/>
        <v>0</v>
      </c>
      <c r="K29" s="174" t="str">
        <f t="shared" si="17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8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4"/>
        <v>0</v>
      </c>
      <c r="AO29" s="85">
        <f t="shared" si="15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6"/>
        <v>0</v>
      </c>
      <c r="C30" s="671"/>
      <c r="D30" s="692" t="str">
        <f t="shared" si="11"/>
        <v>훠시즌</v>
      </c>
      <c r="E30" s="671"/>
      <c r="F30" s="675" t="str">
        <f t="shared" si="12"/>
        <v>Metal G-Hook 13mm</v>
      </c>
      <c r="G30" s="676"/>
      <c r="H30" s="676">
        <f t="shared" si="13"/>
        <v>0</v>
      </c>
      <c r="I30" s="677"/>
      <c r="J30" s="164">
        <f t="shared" si="19"/>
        <v>0</v>
      </c>
      <c r="K30" s="174" t="str">
        <f t="shared" si="17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8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4"/>
        <v>0</v>
      </c>
      <c r="AO30" s="85">
        <f t="shared" si="15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6"/>
        <v>0</v>
      </c>
      <c r="C31" s="671"/>
      <c r="D31" s="692" t="str">
        <f t="shared" si="11"/>
        <v>훠시즌</v>
      </c>
      <c r="E31" s="671"/>
      <c r="F31" s="675" t="str">
        <f t="shared" si="12"/>
        <v>Metal G-Hook 25mm</v>
      </c>
      <c r="G31" s="676"/>
      <c r="H31" s="676">
        <f t="shared" si="13"/>
        <v>0</v>
      </c>
      <c r="I31" s="677"/>
      <c r="J31" s="164">
        <f t="shared" si="19"/>
        <v>0</v>
      </c>
      <c r="K31" s="174" t="str">
        <f t="shared" si="17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8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4"/>
        <v>0</v>
      </c>
      <c r="AO31" s="85">
        <f t="shared" si="15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6"/>
        <v>0</v>
      </c>
      <c r="C32" s="673"/>
      <c r="D32" s="674" t="str">
        <f t="shared" si="11"/>
        <v>선오</v>
      </c>
      <c r="E32" s="673"/>
      <c r="F32" s="675" t="str">
        <f t="shared" si="12"/>
        <v>Bra Elastic Picot Edge 3/4"</v>
      </c>
      <c r="G32" s="676"/>
      <c r="H32" s="676">
        <f t="shared" si="13"/>
        <v>0</v>
      </c>
      <c r="I32" s="677"/>
      <c r="J32" s="164">
        <f t="shared" si="19"/>
        <v>0</v>
      </c>
      <c r="K32" s="174" t="str">
        <f t="shared" si="17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8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4"/>
        <v>0</v>
      </c>
      <c r="AO32" s="85">
        <f t="shared" si="15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6"/>
        <v>0</v>
      </c>
      <c r="C33" s="673"/>
      <c r="D33" s="674" t="str">
        <f t="shared" si="11"/>
        <v>선오</v>
      </c>
      <c r="E33" s="673"/>
      <c r="F33" s="698" t="str">
        <f t="shared" si="12"/>
        <v>Bra Elastic Picot Edge 1"</v>
      </c>
      <c r="G33" s="699"/>
      <c r="H33" s="699">
        <f t="shared" si="13"/>
        <v>0</v>
      </c>
      <c r="I33" s="700"/>
      <c r="J33" s="164">
        <f t="shared" si="19"/>
        <v>0</v>
      </c>
      <c r="K33" s="174" t="str">
        <f t="shared" si="17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8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4"/>
        <v>0</v>
      </c>
      <c r="AO33" s="85">
        <f t="shared" si="15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6"/>
        <v>0</v>
      </c>
      <c r="C34" s="679"/>
      <c r="D34" s="680" t="str">
        <f t="shared" si="11"/>
        <v>선오</v>
      </c>
      <c r="E34" s="679"/>
      <c r="F34" s="681" t="str">
        <f t="shared" si="12"/>
        <v>mobilon tape 1/4" x 0.15mm side shirring</v>
      </c>
      <c r="G34" s="682"/>
      <c r="H34" s="682">
        <f t="shared" si="13"/>
        <v>0</v>
      </c>
      <c r="I34" s="683"/>
      <c r="J34" s="164">
        <f t="shared" si="19"/>
        <v>0</v>
      </c>
      <c r="K34" s="174" t="str">
        <f t="shared" si="17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8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4"/>
        <v>0</v>
      </c>
      <c r="AO34" s="85">
        <f t="shared" si="15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6"/>
        <v>POLY TAPE</v>
      </c>
      <c r="C35" s="679"/>
      <c r="D35" s="674" t="str">
        <f t="shared" si="11"/>
        <v>선오</v>
      </c>
      <c r="E35" s="673"/>
      <c r="F35" s="698" t="str">
        <f t="shared" si="12"/>
        <v>1/4" twill tape at CF V</v>
      </c>
      <c r="G35" s="699"/>
      <c r="H35" s="699">
        <f t="shared" si="13"/>
        <v>0</v>
      </c>
      <c r="I35" s="700"/>
      <c r="J35" s="164">
        <f t="shared" si="19"/>
        <v>0</v>
      </c>
      <c r="K35" s="174" t="str">
        <f t="shared" si="17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8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4"/>
        <v>0</v>
      </c>
      <c r="AO35" s="85">
        <f t="shared" si="15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6"/>
        <v>0</v>
      </c>
      <c r="C36" s="679"/>
      <c r="D36" s="680" t="str">
        <f t="shared" si="11"/>
        <v>선오</v>
      </c>
      <c r="E36" s="679"/>
      <c r="F36" s="681" t="str">
        <f t="shared" si="12"/>
        <v>BONE&amp;CASING</v>
      </c>
      <c r="G36" s="682"/>
      <c r="H36" s="682">
        <f t="shared" si="13"/>
        <v>0</v>
      </c>
      <c r="I36" s="683"/>
      <c r="J36" s="164">
        <f t="shared" si="19"/>
        <v>0</v>
      </c>
      <c r="K36" s="174" t="str">
        <f t="shared" si="17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8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4"/>
        <v>0</v>
      </c>
      <c r="AO36" s="85">
        <f t="shared" si="15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6"/>
        <v>BRA TAPE</v>
      </c>
      <c r="C37" s="679"/>
      <c r="D37" s="680" t="str">
        <f t="shared" si="11"/>
        <v>선오</v>
      </c>
      <c r="E37" s="679"/>
      <c r="F37" s="681" t="str">
        <f t="shared" si="12"/>
        <v>3/4" 19mm</v>
      </c>
      <c r="G37" s="682"/>
      <c r="H37" s="682">
        <f t="shared" si="13"/>
        <v>0</v>
      </c>
      <c r="I37" s="683"/>
      <c r="J37" s="164">
        <f t="shared" si="19"/>
        <v>0</v>
      </c>
      <c r="K37" s="198" t="str">
        <f t="shared" si="17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8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4"/>
        <v>0</v>
      </c>
      <c r="AO37" s="85">
        <f t="shared" si="15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6"/>
        <v>Elastic thread</v>
      </c>
      <c r="C38" s="679"/>
      <c r="D38" s="680" t="str">
        <f t="shared" si="11"/>
        <v>선오</v>
      </c>
      <c r="E38" s="679"/>
      <c r="F38" s="681" t="str">
        <f t="shared" si="12"/>
        <v>420D</v>
      </c>
      <c r="G38" s="682"/>
      <c r="H38" s="682">
        <f t="shared" si="13"/>
        <v>0</v>
      </c>
      <c r="I38" s="683"/>
      <c r="J38" s="164">
        <f t="shared" si="19"/>
        <v>0</v>
      </c>
      <c r="K38" s="198" t="str">
        <f t="shared" si="17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8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4"/>
        <v>0</v>
      </c>
      <c r="AO38" s="85">
        <f t="shared" si="15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6"/>
        <v>Elastic band</v>
      </c>
      <c r="C39" s="685"/>
      <c r="D39" s="686" t="str">
        <f t="shared" si="11"/>
        <v>선오</v>
      </c>
      <c r="E39" s="685"/>
      <c r="F39" s="687" t="str">
        <f t="shared" si="12"/>
        <v>38mm</v>
      </c>
      <c r="G39" s="688"/>
      <c r="H39" s="688">
        <f t="shared" si="13"/>
        <v>0</v>
      </c>
      <c r="I39" s="689"/>
      <c r="J39" s="206">
        <f>AN39</f>
        <v>0.17211318181818183</v>
      </c>
      <c r="K39" s="207" t="str">
        <f t="shared" si="17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8"/>
        <v>0.18932450000000003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1.01</v>
      </c>
      <c r="AM39" s="214">
        <v>0.15</v>
      </c>
      <c r="AN39" s="215">
        <f t="shared" si="14"/>
        <v>0.17211318181818183</v>
      </c>
      <c r="AO39" s="85">
        <f t="shared" si="15"/>
        <v>1.7211318181818203E-2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0.32957608400000005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0.29961462181818183</v>
      </c>
      <c r="AO40" s="154">
        <f t="shared" si="15"/>
        <v>2.9961462181818221E-2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7.4296792827143993E-2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20">X43</f>
        <v>NEXGEN</v>
      </c>
      <c r="E43" s="717"/>
      <c r="F43" s="718" t="str">
        <f t="shared" ref="F43:F50" si="21">Z43</f>
        <v>TPU LABEL(BRAND/SIZE/CO/CONTENT/CARE)</v>
      </c>
      <c r="G43" s="718"/>
      <c r="H43" s="718">
        <f t="shared" ref="H43:H50" si="22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3">AD43*AL43*(1+AM43)</f>
        <v>1.5950000000000002E-2</v>
      </c>
      <c r="AO43" s="85">
        <f t="shared" ref="AO43:AO51" si="24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5">V44</f>
        <v>MAU-TWO-PART</v>
      </c>
      <c r="C44" s="708"/>
      <c r="D44" s="708" t="str">
        <f t="shared" si="20"/>
        <v>NEXGEN</v>
      </c>
      <c r="E44" s="708"/>
      <c r="F44" s="709" t="str">
        <f t="shared" si="21"/>
        <v xml:space="preserve">PRIMARY HANG TAG </v>
      </c>
      <c r="G44" s="709"/>
      <c r="H44" s="709">
        <f t="shared" si="22"/>
        <v>0</v>
      </c>
      <c r="I44" s="709"/>
      <c r="J44" s="237">
        <f>AN44</f>
        <v>1.1117999999999999E-2</v>
      </c>
      <c r="K44" s="174" t="str">
        <f t="shared" ref="K44:K50" si="26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7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3"/>
        <v>1.1117999999999999E-2</v>
      </c>
      <c r="AO44" s="85">
        <f t="shared" si="24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5"/>
        <v>MAU-ECOM-STK</v>
      </c>
      <c r="C45" s="708"/>
      <c r="D45" s="708" t="str">
        <f t="shared" si="20"/>
        <v>NEXGEN</v>
      </c>
      <c r="E45" s="708"/>
      <c r="F45" s="709" t="str">
        <f t="shared" si="21"/>
        <v>ECOM-STK</v>
      </c>
      <c r="G45" s="709"/>
      <c r="H45" s="709">
        <f t="shared" si="22"/>
        <v>0</v>
      </c>
      <c r="I45" s="709"/>
      <c r="J45" s="237">
        <f t="shared" ref="J45:J49" si="28">AN45</f>
        <v>1.2240000000000001E-2</v>
      </c>
      <c r="K45" s="174" t="str">
        <f t="shared" si="26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7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9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3"/>
        <v>1.2240000000000001E-2</v>
      </c>
      <c r="AO45" s="85">
        <f t="shared" si="24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5"/>
        <v>2nd Hang tag</v>
      </c>
      <c r="C46" s="708"/>
      <c r="D46" s="708" t="str">
        <f t="shared" si="20"/>
        <v>R-PAC</v>
      </c>
      <c r="E46" s="708"/>
      <c r="F46" s="709" t="str">
        <f t="shared" si="21"/>
        <v>2nd Hang tag</v>
      </c>
      <c r="G46" s="709"/>
      <c r="H46" s="709">
        <f t="shared" si="22"/>
        <v>0</v>
      </c>
      <c r="I46" s="709"/>
      <c r="J46" s="237">
        <f t="shared" si="28"/>
        <v>9.1799999999999993E-2</v>
      </c>
      <c r="K46" s="174" t="str">
        <f t="shared" si="26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7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3"/>
        <v>9.1799999999999993E-2</v>
      </c>
      <c r="AO46" s="85">
        <f t="shared" si="24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5"/>
        <v>Tracking label</v>
      </c>
      <c r="C47" s="708"/>
      <c r="D47" s="708" t="str">
        <f t="shared" si="20"/>
        <v>Local</v>
      </c>
      <c r="E47" s="708"/>
      <c r="F47" s="709" t="str">
        <f t="shared" si="21"/>
        <v>Tracking Label=Factory Sourced</v>
      </c>
      <c r="G47" s="709"/>
      <c r="H47" s="709">
        <f t="shared" si="22"/>
        <v>0</v>
      </c>
      <c r="I47" s="709"/>
      <c r="J47" s="237">
        <f t="shared" si="28"/>
        <v>2.1000000000000001E-2</v>
      </c>
      <c r="K47" s="174" t="str">
        <f t="shared" si="26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7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3"/>
        <v>2.1000000000000001E-2</v>
      </c>
      <c r="AO47" s="85">
        <f t="shared" si="24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5"/>
        <v>CROTCH STICKER</v>
      </c>
      <c r="C48" s="708"/>
      <c r="D48" s="708">
        <f t="shared" si="20"/>
        <v>0</v>
      </c>
      <c r="E48" s="708"/>
      <c r="F48" s="709" t="str">
        <f t="shared" si="21"/>
        <v>CROTCH STICKER</v>
      </c>
      <c r="G48" s="709"/>
      <c r="H48" s="709">
        <f t="shared" si="22"/>
        <v>0</v>
      </c>
      <c r="I48" s="709"/>
      <c r="J48" s="237">
        <f t="shared" si="28"/>
        <v>3.0599999999999999E-2</v>
      </c>
      <c r="K48" s="174" t="str">
        <f t="shared" si="26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7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3"/>
        <v>3.0599999999999999E-2</v>
      </c>
      <c r="AO48" s="85">
        <f t="shared" si="24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5"/>
        <v>0</v>
      </c>
      <c r="C49" s="711"/>
      <c r="D49" s="711">
        <f t="shared" si="20"/>
        <v>0</v>
      </c>
      <c r="E49" s="711"/>
      <c r="F49" s="712">
        <f t="shared" si="21"/>
        <v>0</v>
      </c>
      <c r="G49" s="712"/>
      <c r="H49" s="712">
        <f t="shared" si="22"/>
        <v>0</v>
      </c>
      <c r="I49" s="712"/>
      <c r="J49" s="237">
        <f t="shared" si="28"/>
        <v>0</v>
      </c>
      <c r="K49" s="251" t="str">
        <f t="shared" si="26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7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3"/>
        <v>0</v>
      </c>
      <c r="AO49" s="85">
        <f t="shared" si="24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5"/>
        <v>0</v>
      </c>
      <c r="C50" s="714"/>
      <c r="D50" s="714">
        <f t="shared" si="20"/>
        <v>0</v>
      </c>
      <c r="E50" s="714"/>
      <c r="F50" s="715">
        <f t="shared" si="21"/>
        <v>0</v>
      </c>
      <c r="G50" s="715"/>
      <c r="H50" s="715">
        <f t="shared" si="22"/>
        <v>0</v>
      </c>
      <c r="I50" s="715"/>
      <c r="J50" s="257">
        <f>AN50</f>
        <v>0</v>
      </c>
      <c r="K50" s="258" t="str">
        <f t="shared" si="26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7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3"/>
        <v>0</v>
      </c>
      <c r="AO50" s="85">
        <f t="shared" si="24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4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4.5306929086055908E-2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30">X54</f>
        <v>MAINETTI</v>
      </c>
      <c r="E54" s="732"/>
      <c r="F54" s="734" t="str">
        <f t="shared" ref="F54:F61" si="31">Z54</f>
        <v>HANGER</v>
      </c>
      <c r="G54" s="734"/>
      <c r="H54" s="734">
        <f t="shared" ref="H54:H61" si="32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3">AD54*AL54*(1+AM54)</f>
        <v>0</v>
      </c>
      <c r="AO54" s="85">
        <f t="shared" ref="AO54:AO62" si="34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5">V55</f>
        <v>0</v>
      </c>
      <c r="C55" s="724"/>
      <c r="D55" s="725" t="str">
        <f t="shared" si="30"/>
        <v>MAINETTI</v>
      </c>
      <c r="E55" s="726"/>
      <c r="F55" s="719" t="str">
        <f t="shared" si="31"/>
        <v>SIZER</v>
      </c>
      <c r="G55" s="719"/>
      <c r="H55" s="719">
        <f t="shared" si="32"/>
        <v>0</v>
      </c>
      <c r="I55" s="719"/>
      <c r="J55" s="280">
        <f>AN55</f>
        <v>0</v>
      </c>
      <c r="K55" s="281" t="str">
        <f t="shared" ref="K55:K61" si="36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7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3"/>
        <v>0</v>
      </c>
      <c r="AO55" s="85">
        <f t="shared" si="34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5"/>
        <v>0</v>
      </c>
      <c r="C56" s="678"/>
      <c r="D56" s="680">
        <f t="shared" si="30"/>
        <v>0</v>
      </c>
      <c r="E56" s="679"/>
      <c r="F56" s="719" t="str">
        <f t="shared" si="31"/>
        <v>TAG PIN</v>
      </c>
      <c r="G56" s="719"/>
      <c r="H56" s="719">
        <f t="shared" si="32"/>
        <v>0</v>
      </c>
      <c r="I56" s="719"/>
      <c r="J56" s="280">
        <f t="shared" ref="J56:J60" si="38">AN56</f>
        <v>5.1000000000000004E-3</v>
      </c>
      <c r="K56" s="281" t="str">
        <f t="shared" si="36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7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3"/>
        <v>5.1000000000000004E-3</v>
      </c>
      <c r="AO56" s="85">
        <f t="shared" si="34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5"/>
        <v>0</v>
      </c>
      <c r="C57" s="678"/>
      <c r="D57" s="680" t="str">
        <f t="shared" si="30"/>
        <v>FTY</v>
      </c>
      <c r="E57" s="679"/>
      <c r="F57" s="719" t="str">
        <f t="shared" si="31"/>
        <v>POLY BAG</v>
      </c>
      <c r="G57" s="719"/>
      <c r="H57" s="719">
        <f t="shared" si="32"/>
        <v>0</v>
      </c>
      <c r="I57" s="719"/>
      <c r="J57" s="280">
        <f t="shared" si="38"/>
        <v>0</v>
      </c>
      <c r="K57" s="281" t="str">
        <f t="shared" si="36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7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3"/>
        <v>0</v>
      </c>
      <c r="AO57" s="85">
        <f t="shared" si="34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5"/>
        <v>5.5" Tag pin</v>
      </c>
      <c r="C58" s="678"/>
      <c r="D58" s="680">
        <f t="shared" si="30"/>
        <v>0</v>
      </c>
      <c r="E58" s="679"/>
      <c r="F58" s="719" t="str">
        <f t="shared" si="31"/>
        <v>TAG PIN for COLD SHOULDER</v>
      </c>
      <c r="G58" s="719"/>
      <c r="H58" s="719">
        <f t="shared" si="32"/>
        <v>0</v>
      </c>
      <c r="I58" s="719"/>
      <c r="J58" s="280">
        <f t="shared" si="38"/>
        <v>0</v>
      </c>
      <c r="K58" s="281" t="str">
        <f t="shared" si="36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7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3"/>
        <v>0</v>
      </c>
      <c r="AO58" s="85">
        <f t="shared" si="34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5"/>
        <v>0</v>
      </c>
      <c r="C59" s="678"/>
      <c r="D59" s="680">
        <f t="shared" si="30"/>
        <v>0</v>
      </c>
      <c r="E59" s="679"/>
      <c r="F59" s="719" t="str">
        <f t="shared" si="31"/>
        <v>POLY BAG for STRAP</v>
      </c>
      <c r="G59" s="719"/>
      <c r="H59" s="719">
        <f t="shared" si="32"/>
        <v>0</v>
      </c>
      <c r="I59" s="719"/>
      <c r="J59" s="280">
        <f t="shared" si="38"/>
        <v>0</v>
      </c>
      <c r="K59" s="281" t="str">
        <f t="shared" si="36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7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3"/>
        <v>0</v>
      </c>
      <c r="AO59" s="85">
        <f t="shared" si="34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5"/>
        <v>0</v>
      </c>
      <c r="C60" s="678"/>
      <c r="D60" s="680" t="str">
        <f t="shared" si="30"/>
        <v>?</v>
      </c>
      <c r="E60" s="679"/>
      <c r="F60" s="719" t="str">
        <f t="shared" si="31"/>
        <v>ALL CARTON STICKERS</v>
      </c>
      <c r="G60" s="719"/>
      <c r="H60" s="719">
        <f t="shared" si="32"/>
        <v>0</v>
      </c>
      <c r="I60" s="719"/>
      <c r="J60" s="280">
        <f t="shared" si="38"/>
        <v>1.0200000000000001E-2</v>
      </c>
      <c r="K60" s="281" t="str">
        <f t="shared" si="36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7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3"/>
        <v>1.0200000000000001E-2</v>
      </c>
      <c r="AO60" s="85">
        <f t="shared" si="34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5"/>
        <v>0</v>
      </c>
      <c r="C61" s="714"/>
      <c r="D61" s="714" t="str">
        <f t="shared" si="30"/>
        <v>FTY</v>
      </c>
      <c r="E61" s="714"/>
      <c r="F61" s="715" t="str">
        <f t="shared" si="31"/>
        <v>ALL BOXES</v>
      </c>
      <c r="G61" s="715"/>
      <c r="H61" s="715">
        <f t="shared" si="32"/>
        <v>0</v>
      </c>
      <c r="I61" s="715"/>
      <c r="J61" s="257">
        <f>AN61</f>
        <v>0</v>
      </c>
      <c r="K61" s="286" t="str">
        <f t="shared" si="36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7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3"/>
        <v>0</v>
      </c>
      <c r="AO61" s="85">
        <f t="shared" si="34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4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3.7940101966890093E-3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</v>
      </c>
      <c r="K66" s="199" t="s">
        <v>108</v>
      </c>
      <c r="L66" s="311"/>
      <c r="M66" s="312">
        <f>J66/S72</f>
        <v>8.3840243954451651E-2</v>
      </c>
      <c r="N66" s="199"/>
      <c r="O66" s="199"/>
      <c r="P66" s="199"/>
      <c r="Q66" s="199"/>
      <c r="R66" s="313">
        <v>1</v>
      </c>
      <c r="S66" s="128">
        <f>J66*R66</f>
        <v>0.4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0.11927446210000003</v>
      </c>
      <c r="AO67" s="85">
        <f>S66-AN67-AN66</f>
        <v>0.28072553789999999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8.0283378240267586E-2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1.9200000000000002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1.4192744621000002</v>
      </c>
      <c r="AO70" s="154">
        <f>S70-AN70</f>
        <v>0.50072553789999996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0.3519439072619418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4.7709784840000014</v>
      </c>
      <c r="AE72" s="13"/>
      <c r="AF72" s="13"/>
      <c r="AG72" s="13"/>
      <c r="AH72" s="13"/>
      <c r="AI72" s="333" t="s">
        <v>117</v>
      </c>
      <c r="AJ72" s="334">
        <f>AN73-AN72</f>
        <v>0.73830613816599655</v>
      </c>
      <c r="AK72" s="335">
        <f>AJ72/AN73</f>
        <v>0.15474941684226559</v>
      </c>
      <c r="AL72" s="13"/>
      <c r="AM72" s="331" t="s">
        <v>118</v>
      </c>
      <c r="AN72" s="332">
        <f>SUM(AN16,AN40,AN51,AN62,AN70)</f>
        <v>4.0326723458340048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4.7709784840000014</v>
      </c>
      <c r="AO73" s="18">
        <v>4.2</v>
      </c>
      <c r="AQ73" s="332">
        <f>AN73-AO73</f>
        <v>0.57097848400000117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disablePrompts="1" count="2">
    <dataValidation type="list" allowBlank="1" showInputMessage="1" showErrorMessage="1" sqref="J11:J15 AD11:AD15" xr:uid="{CA2B6FC6-195F-483B-A7C5-09780D683306}">
      <formula1>$AQ$11:$AQ$21</formula1>
    </dataValidation>
    <dataValidation type="list" allowBlank="1" showInputMessage="1" showErrorMessage="1" sqref="AB4:AD4 H4:J4" xr:uid="{30A9F10C-D014-484D-BC64-C0D64F2535E7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2284-8764-4D96-BD37-35C89C46C7C6}">
  <sheetPr codeName="Sheet58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803851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803851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SIDE SLIT SKIRTED PANT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452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975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975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0.7065800000000001</v>
      </c>
      <c r="Q11" s="73">
        <v>1.1000000000000001</v>
      </c>
      <c r="R11" s="74">
        <f>P11*Q11</f>
        <v>0.77723800000000021</v>
      </c>
      <c r="S11" s="75">
        <f>K11*R11</f>
        <v>2.0985426000000005</v>
      </c>
      <c r="U11" s="659"/>
      <c r="V11" s="90" t="s">
        <v>365</v>
      </c>
      <c r="W11" s="566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0.68600000000000005</v>
      </c>
      <c r="AL11" s="514">
        <v>1.03</v>
      </c>
      <c r="AM11" s="515">
        <f>AK11*AL11</f>
        <v>0.7065800000000001</v>
      </c>
      <c r="AN11" s="516">
        <f>AF11*AM11</f>
        <v>1.9264759600483141</v>
      </c>
      <c r="AO11" s="85">
        <f t="shared" ref="AO11:AO16" si="5">S11-AN11</f>
        <v>0.17206663995168636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0.12138</v>
      </c>
      <c r="Q12" s="73">
        <v>1.1000000000000001</v>
      </c>
      <c r="R12" s="74">
        <f>P12*Q12</f>
        <v>0.13351800000000003</v>
      </c>
      <c r="S12" s="97">
        <f>K12*R12</f>
        <v>0.36049860000000011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ref="AF12" si="7">AE12+AJ12</f>
        <v>2.7238037721824773</v>
      </c>
      <c r="AG12" s="103">
        <v>61</v>
      </c>
      <c r="AH12" s="103">
        <v>140</v>
      </c>
      <c r="AI12" s="129">
        <f t="shared" ref="AI12" si="8">((AG12*AH12)/43.052)/1000</f>
        <v>0.19836476818730839</v>
      </c>
      <c r="AJ12" s="532">
        <f>VLOOKUP(AD12,$AS$11:$AT$21,2,FALSE)*AI12</f>
        <v>2.3803772182477007E-2</v>
      </c>
      <c r="AK12" s="104">
        <v>0.11899999999999999</v>
      </c>
      <c r="AL12" s="106">
        <v>1.02</v>
      </c>
      <c r="AM12" s="575">
        <f>AK12*AL12</f>
        <v>0.12138</v>
      </c>
      <c r="AN12" s="108">
        <f>AF12*AM12</f>
        <v>0.33061530186750909</v>
      </c>
      <c r="AO12" s="85">
        <f t="shared" si="5"/>
        <v>2.9883298132491021E-2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2.4590412000000006</v>
      </c>
      <c r="AA16" s="149"/>
      <c r="AB16" s="149"/>
      <c r="AC16" s="149"/>
      <c r="AD16" s="149"/>
      <c r="AE16" s="149"/>
      <c r="AF16" s="149">
        <f t="shared" si="4"/>
        <v>5.0283378240267587E-2</v>
      </c>
      <c r="AG16" s="149"/>
      <c r="AH16" s="149"/>
      <c r="AI16" s="149"/>
      <c r="AJ16" s="152">
        <f>AJ11+AJ12+AJ13+AJ14+AJ15</f>
        <v>5.0283378240267587E-2</v>
      </c>
      <c r="AK16" s="149"/>
      <c r="AL16" s="149"/>
      <c r="AM16" s="149" t="s">
        <v>57</v>
      </c>
      <c r="AN16" s="153">
        <f>SUM(AN11:AN15)</f>
        <v>2.2570912619158232</v>
      </c>
      <c r="AO16" s="154">
        <f t="shared" si="5"/>
        <v>0.20194993808417738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0.5402486940564033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8.6999999999999994E-2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9.5700000000000007E-2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8.6999999999999994E-2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8.6999999999999994E-2</v>
      </c>
      <c r="AO19" s="85">
        <f t="shared" ref="AO19:AO40" si="14">S19-AN19</f>
        <v>8.7000000000000133E-3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4.0501440000000007E-2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4.4551584000000012E-2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1.47</v>
      </c>
      <c r="AM21" s="180">
        <v>0</v>
      </c>
      <c r="AN21" s="181">
        <f>AD21*AL21*(1+AM21)</f>
        <v>4.0501440000000007E-2</v>
      </c>
      <c r="AO21" s="85">
        <f t="shared" si="14"/>
        <v>4.0501440000000055E-3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0.17211318181818183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0.18932450000000003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1.01</v>
      </c>
      <c r="AM39" s="214">
        <v>0.15</v>
      </c>
      <c r="AN39" s="215">
        <f t="shared" si="13"/>
        <v>0.17211318181818183</v>
      </c>
      <c r="AO39" s="85">
        <f t="shared" si="14"/>
        <v>1.7211318181818203E-2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0.32957608400000005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0.29961462181818183</v>
      </c>
      <c r="AO40" s="154">
        <f t="shared" si="14"/>
        <v>2.9961462181818221E-2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7.1714604938075646E-2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4.3732285025052109E-2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3.662149226543432E-3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</v>
      </c>
      <c r="K66" s="199" t="s">
        <v>108</v>
      </c>
      <c r="L66" s="311"/>
      <c r="M66" s="312">
        <f>J66/S72</f>
        <v>8.1194763339516279E-2</v>
      </c>
      <c r="N66" s="199"/>
      <c r="O66" s="199"/>
      <c r="P66" s="199"/>
      <c r="Q66" s="199"/>
      <c r="R66" s="313">
        <v>1</v>
      </c>
      <c r="S66" s="128">
        <f>J66*R66</f>
        <v>0.4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0.12316065210000003</v>
      </c>
      <c r="AO67" s="85">
        <f>S66-AN67-AN66</f>
        <v>0.27683934789999998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8.0283378240267586E-2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1.9200000000000002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1.4231606521</v>
      </c>
      <c r="AO70" s="154">
        <f>S70-AN70</f>
        <v>0.49683934790000017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0.34064226675392556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4.9264260840000009</v>
      </c>
      <c r="AE72" s="13"/>
      <c r="AF72" s="13"/>
      <c r="AG72" s="13"/>
      <c r="AH72" s="13"/>
      <c r="AI72" s="333" t="s">
        <v>117</v>
      </c>
      <c r="AJ72" s="334">
        <f>AN73-AN72</f>
        <v>0.74855154816599612</v>
      </c>
      <c r="AK72" s="335">
        <f>AJ72/AN73</f>
        <v>0.15194616450191642</v>
      </c>
      <c r="AL72" s="13"/>
      <c r="AM72" s="331" t="s">
        <v>118</v>
      </c>
      <c r="AN72" s="332">
        <f>SUM(AN16,AN40,AN51,AN62,AN70)</f>
        <v>4.1778745358340048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4.9264260840000009</v>
      </c>
      <c r="AO73" s="18">
        <v>4.2</v>
      </c>
      <c r="AQ73" s="332">
        <f>AN73-AO73</f>
        <v>0.72642608400000075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8B98F262-0339-494E-B749-4399D45E91F6}">
      <formula1>$AQ$3:$AQ$8</formula1>
    </dataValidation>
    <dataValidation type="list" allowBlank="1" showInputMessage="1" showErrorMessage="1" sqref="J11:J15 AD11:AD15" xr:uid="{0A173F32-F91D-46C9-9472-89AB0CDAE224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F585-88A8-4A14-B1B4-DBAA9F5FAF65}">
  <sheetPr codeName="Sheet59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803878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803878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1155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1155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0.7065800000000001</v>
      </c>
      <c r="Q11" s="73">
        <v>1.1000000000000001</v>
      </c>
      <c r="R11" s="74">
        <f>P11*Q11</f>
        <v>0.77723800000000021</v>
      </c>
      <c r="S11" s="75">
        <f>K11*R11</f>
        <v>3.3110338800000005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:AF12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0.68600000000000005</v>
      </c>
      <c r="AL11" s="514">
        <v>1.03</v>
      </c>
      <c r="AM11" s="515">
        <f>AK11*AL11</f>
        <v>0.7065800000000001</v>
      </c>
      <c r="AN11" s="516">
        <f>AF11*AM11</f>
        <v>3.0275508722382241</v>
      </c>
      <c r="AO11" s="85">
        <f t="shared" ref="AO11:AO16" si="5">S11-AN11</f>
        <v>0.28348300776177648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0.12138</v>
      </c>
      <c r="Q12" s="73">
        <v>1.1000000000000001</v>
      </c>
      <c r="R12" s="74">
        <f>P12*Q12</f>
        <v>0.13351800000000003</v>
      </c>
      <c r="S12" s="97">
        <f>K12*R12</f>
        <v>0.36049860000000011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si="4"/>
        <v>2.7238037721824773</v>
      </c>
      <c r="AG12" s="103">
        <v>61</v>
      </c>
      <c r="AH12" s="103">
        <v>140</v>
      </c>
      <c r="AI12" s="129">
        <f t="shared" ref="AI12" si="7">((AG12*AH12)/43.052)/1000</f>
        <v>0.19836476818730839</v>
      </c>
      <c r="AJ12" s="532">
        <f>VLOOKUP(AD12,$AS$11:$AT$21,2,FALSE)*AI12</f>
        <v>2.3803772182477007E-2</v>
      </c>
      <c r="AK12" s="104">
        <v>0.11899999999999999</v>
      </c>
      <c r="AL12" s="106">
        <v>1.02</v>
      </c>
      <c r="AM12" s="575">
        <f>AK12*AL12</f>
        <v>0.12138</v>
      </c>
      <c r="AN12" s="108">
        <f>AF12*AM12</f>
        <v>0.33061530186750909</v>
      </c>
      <c r="AO12" s="85">
        <f t="shared" si="5"/>
        <v>2.9883298132491021E-2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ref="AF13:AF16" si="8">AE13+AJ13</f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3.6715324800000007</v>
      </c>
      <c r="AA16" s="149"/>
      <c r="AB16" s="149"/>
      <c r="AC16" s="149"/>
      <c r="AD16" s="149"/>
      <c r="AE16" s="149"/>
      <c r="AF16" s="149">
        <f t="shared" si="8"/>
        <v>4.8599368205890559E-2</v>
      </c>
      <c r="AG16" s="149"/>
      <c r="AH16" s="149"/>
      <c r="AI16" s="149"/>
      <c r="AJ16" s="152">
        <f>AJ11+AJ12+AJ13+AJ14+AJ15</f>
        <v>4.8599368205890559E-2</v>
      </c>
      <c r="AK16" s="149"/>
      <c r="AL16" s="149"/>
      <c r="AM16" s="149" t="s">
        <v>57</v>
      </c>
      <c r="AN16" s="153">
        <f>SUM(AN11:AN15)</f>
        <v>3.3581661741057331</v>
      </c>
      <c r="AO16" s="154">
        <f t="shared" si="5"/>
        <v>0.31336630589426751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0.63007775539230226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8.6999999999999994E-2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9.5700000000000007E-2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8.6999999999999994E-2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8.6999999999999994E-2</v>
      </c>
      <c r="AO19" s="85">
        <f t="shared" ref="AO19:AO40" si="14">S19-AN19</f>
        <v>8.7000000000000133E-3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4.0501440000000007E-2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4.4551584000000012E-2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1.47</v>
      </c>
      <c r="AM21" s="180">
        <v>0</v>
      </c>
      <c r="AN21" s="181">
        <f>AD21*AL21*(1+AM21)</f>
        <v>4.0501440000000007E-2</v>
      </c>
      <c r="AO21" s="85">
        <f t="shared" si="14"/>
        <v>4.0501440000000055E-3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1.9954221212121211E-2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2.1949643333333334E-2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4</v>
      </c>
      <c r="AM38" s="180">
        <v>0.03</v>
      </c>
      <c r="AN38" s="181">
        <f t="shared" si="13"/>
        <v>1.9954221212121211E-2</v>
      </c>
      <c r="AO38" s="85">
        <f t="shared" si="14"/>
        <v>1.9954221212121238E-3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0.17211318181818183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0.18932450000000003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1.01</v>
      </c>
      <c r="AM39" s="214">
        <v>0.15</v>
      </c>
      <c r="AN39" s="215">
        <f t="shared" si="13"/>
        <v>0.17211318181818183</v>
      </c>
      <c r="AO39" s="85">
        <f t="shared" si="14"/>
        <v>1.7211318181818203E-2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0.35152572733333337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0.31956884303030303</v>
      </c>
      <c r="AO40" s="154">
        <f t="shared" si="14"/>
        <v>3.1956884303030342E-2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5.9959278031697733E-2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3.4280687900405296E-2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2.870670823807393E-3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</v>
      </c>
      <c r="K66" s="199" t="s">
        <v>108</v>
      </c>
      <c r="L66" s="311"/>
      <c r="M66" s="312">
        <f>J66/S72</f>
        <v>6.4925926744381357E-2</v>
      </c>
      <c r="N66" s="199"/>
      <c r="O66" s="199"/>
      <c r="P66" s="199"/>
      <c r="Q66" s="199"/>
      <c r="R66" s="313">
        <v>1</v>
      </c>
      <c r="S66" s="128">
        <f>J66*R66</f>
        <v>0.4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0.15402167518333335</v>
      </c>
      <c r="AO67" s="85">
        <f>S66-AN67-AN66</f>
        <v>0.24597832481666668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7.8599368205890557E-2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1.9200000000000002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1.4540216751833335</v>
      </c>
      <c r="AO70" s="154">
        <f>S70-AN70</f>
        <v>0.46597832481666668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0.27281160785178726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6.1608670073333336</v>
      </c>
      <c r="AE72" s="13"/>
      <c r="AF72" s="13"/>
      <c r="AG72" s="13"/>
      <c r="AH72" s="13"/>
      <c r="AI72" s="333" t="s">
        <v>117</v>
      </c>
      <c r="AJ72" s="334">
        <f>AN73-AN72</f>
        <v>0.83110231501396381</v>
      </c>
      <c r="AK72" s="335">
        <f>AJ72/AN73</f>
        <v>0.13490022005420593</v>
      </c>
      <c r="AL72" s="13"/>
      <c r="AM72" s="331" t="s">
        <v>118</v>
      </c>
      <c r="AN72" s="332">
        <f>SUM(AN16,AN40,AN51,AN62,AN70)</f>
        <v>5.3297646923193698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6.1608670073333336</v>
      </c>
      <c r="AO73" s="18">
        <v>5.03</v>
      </c>
      <c r="AQ73" s="332">
        <f>AN73-AO73</f>
        <v>1.1308670073333333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4C307F5A-94EC-4E2E-B874-1FEF97CE3BD8}">
      <formula1>$AQ$11:$AQ$21</formula1>
    </dataValidation>
    <dataValidation type="list" allowBlank="1" showInputMessage="1" showErrorMessage="1" sqref="AB4:AD4 H4:J4" xr:uid="{4C7FD741-F677-4180-A52A-78195AC94AF2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3CC41-B8E5-4C61-9379-556A61BD8EF6}">
  <sheetPr codeName="Sheet60">
    <tabColor theme="9" tint="0.59999389629810485"/>
  </sheetPr>
  <dimension ref="A1:BC115"/>
  <sheetViews>
    <sheetView topLeftCell="H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453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0.91670000000000007</v>
      </c>
      <c r="Q11" s="73">
        <v>1.1000000000000001</v>
      </c>
      <c r="R11" s="74">
        <f>P11*Q11</f>
        <v>1.0083700000000002</v>
      </c>
      <c r="S11" s="75">
        <f>K11*R11</f>
        <v>2.6721805000000005</v>
      </c>
      <c r="U11" s="659"/>
      <c r="V11" s="504" t="s">
        <v>175</v>
      </c>
      <c r="W11" s="505" t="s">
        <v>179</v>
      </c>
      <c r="X11" s="506" t="s">
        <v>43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2.65</v>
      </c>
      <c r="AF11" s="509">
        <f t="shared" ref="AF11:AF16" si="4">AE11+AJ11</f>
        <v>2.6747955960234133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0.89</v>
      </c>
      <c r="AL11" s="514">
        <v>1.03</v>
      </c>
      <c r="AM11" s="515">
        <f>AK11*AL11</f>
        <v>0.91670000000000007</v>
      </c>
      <c r="AN11" s="516">
        <f>AF11*AM11</f>
        <v>2.451985122874663</v>
      </c>
      <c r="AO11" s="85">
        <f t="shared" ref="AO11:AO16" si="5">S11-AN11</f>
        <v>0.22019537712533754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0.15606</v>
      </c>
      <c r="Q12" s="73">
        <v>1.1000000000000001</v>
      </c>
      <c r="R12" s="74">
        <f>P12*Q12</f>
        <v>0.17166600000000001</v>
      </c>
      <c r="S12" s="97">
        <f>K12*R12</f>
        <v>0.46349820000000008</v>
      </c>
      <c r="U12" s="659"/>
      <c r="V12" s="577" t="s">
        <v>447</v>
      </c>
      <c r="W12" s="578" t="s">
        <v>448</v>
      </c>
      <c r="X12" s="100" t="s">
        <v>43</v>
      </c>
      <c r="Y12" s="587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ref="AF12" si="7">AE12+AJ12</f>
        <v>2.7238037721824773</v>
      </c>
      <c r="AG12" s="103">
        <v>61</v>
      </c>
      <c r="AH12" s="103">
        <v>140</v>
      </c>
      <c r="AI12" s="129">
        <f t="shared" ref="AI12" si="8">((AG12*AH12)/43.052)/1000</f>
        <v>0.19836476818730839</v>
      </c>
      <c r="AJ12" s="532">
        <f>VLOOKUP(AD12,$AS$11:$AT$21,2,FALSE)*AI12</f>
        <v>2.3803772182477007E-2</v>
      </c>
      <c r="AK12" s="104">
        <v>0.153</v>
      </c>
      <c r="AL12" s="106">
        <v>1.02</v>
      </c>
      <c r="AM12" s="575">
        <f>AK12*AL12</f>
        <v>0.15606</v>
      </c>
      <c r="AN12" s="108">
        <f>AF12*AM12</f>
        <v>0.42507681668679742</v>
      </c>
      <c r="AO12" s="85">
        <f t="shared" si="5"/>
        <v>3.8421383313202662E-2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3.1356787000000006</v>
      </c>
      <c r="AA16" s="149"/>
      <c r="AB16" s="149"/>
      <c r="AC16" s="149"/>
      <c r="AD16" s="149"/>
      <c r="AE16" s="149"/>
      <c r="AF16" s="149">
        <f t="shared" si="4"/>
        <v>4.8599368205890559E-2</v>
      </c>
      <c r="AG16" s="149"/>
      <c r="AH16" s="149"/>
      <c r="AI16" s="149"/>
      <c r="AJ16" s="152">
        <f>AJ11+AJ12+AJ13+AJ14+AJ15</f>
        <v>4.8599368205890559E-2</v>
      </c>
      <c r="AK16" s="149"/>
      <c r="AL16" s="149"/>
      <c r="AM16" s="149" t="s">
        <v>57</v>
      </c>
      <c r="AN16" s="153">
        <f>SUM(AN11:AN15)</f>
        <v>2.8770619395614605</v>
      </c>
      <c r="AO16" s="154">
        <f t="shared" si="5"/>
        <v>0.25861676043854009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0.58984528656589763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9.5000000000000001E-2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0.10450000000000001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9.5000000000000001E-2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9.5000000000000001E-2</v>
      </c>
      <c r="AO19" s="85">
        <f t="shared" ref="AO19:AO40" si="14">S19-AN19</f>
        <v>9.5000000000000084E-3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6.1578720000000003E-2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6.7736592000000012E-2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2.2349999999999999</v>
      </c>
      <c r="AM21" s="180">
        <v>0</v>
      </c>
      <c r="AN21" s="181">
        <f>AD21*AL21*(1+AM21)</f>
        <v>6.1578720000000003E-2</v>
      </c>
      <c r="AO21" s="85">
        <f t="shared" si="14"/>
        <v>6.1578720000000087E-3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0.20278681818181818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0.22306550000000003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1.19</v>
      </c>
      <c r="AM39" s="214">
        <v>0.15</v>
      </c>
      <c r="AN39" s="215">
        <f t="shared" si="13"/>
        <v>0.20278681818181818</v>
      </c>
      <c r="AO39" s="85">
        <f t="shared" si="14"/>
        <v>2.0278681818181848E-2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0.39530209200000005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0.35936553818181816</v>
      </c>
      <c r="AO40" s="154">
        <f t="shared" si="14"/>
        <v>3.5936553818181893E-2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7.3675879526970606E-2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3.745816213964058E-2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3.1367530745041324E-3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0.46</v>
      </c>
      <c r="K66" s="199" t="s">
        <v>108</v>
      </c>
      <c r="L66" s="311"/>
      <c r="M66" s="312">
        <f>J66/S72</f>
        <v>8.0296193918933501E-2</v>
      </c>
      <c r="N66" s="199"/>
      <c r="O66" s="199"/>
      <c r="P66" s="199"/>
      <c r="Q66" s="199"/>
      <c r="R66" s="313">
        <v>1</v>
      </c>
      <c r="S66" s="128">
        <f>J66*R66</f>
        <v>0.46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0.14321973980000002</v>
      </c>
      <c r="AO67" s="85">
        <f>S66-AN67-AN66</f>
        <v>0.3167802602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7.8599368205890557E-2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1.4432197398</v>
      </c>
      <c r="AO70" s="154">
        <f>S70-AN70</f>
        <v>0.53678026020000025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0.29588391869298714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5.7287895920000009</v>
      </c>
      <c r="AE72" s="13"/>
      <c r="AF72" s="13"/>
      <c r="AG72" s="13"/>
      <c r="AH72" s="13"/>
      <c r="AI72" s="333" t="s">
        <v>117</v>
      </c>
      <c r="AJ72" s="334">
        <f>AN73-AN72</f>
        <v>0.85113437445672258</v>
      </c>
      <c r="AK72" s="335">
        <f>AJ72/AN73</f>
        <v>0.14857141474445035</v>
      </c>
      <c r="AL72" s="13"/>
      <c r="AM72" s="331" t="s">
        <v>118</v>
      </c>
      <c r="AN72" s="332">
        <f>SUM(AN16,AN40,AN51,AN62,AN70)</f>
        <v>4.8776552175432784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5.7287895920000009</v>
      </c>
      <c r="AO73" s="18">
        <v>5.31</v>
      </c>
      <c r="AQ73" s="332">
        <f>AN73-AO73</f>
        <v>0.41878959200000132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0CF33C99-7AAB-4D02-A9C8-5374EC6A1F68}">
      <formula1>$AQ$11:$AQ$21</formula1>
    </dataValidation>
    <dataValidation type="list" allowBlank="1" showInputMessage="1" showErrorMessage="1" sqref="AB4:AD4 H4:J4" xr:uid="{EB9F5432-CBE9-4B2E-9D52-881EBA129D7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151F1-E12F-4D48-90E1-D95BC428E821}">
  <sheetPr codeName="Sheet61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1360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453</v>
      </c>
      <c r="X7" s="641"/>
      <c r="Y7" s="641"/>
      <c r="Z7" s="40"/>
      <c r="AA7" s="26" t="s">
        <v>181</v>
      </c>
      <c r="AB7" s="642">
        <v>1360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0.91670000000000007</v>
      </c>
      <c r="Q11" s="73">
        <v>1.1000000000000001</v>
      </c>
      <c r="R11" s="74">
        <f>P11*Q11</f>
        <v>1.0083700000000002</v>
      </c>
      <c r="S11" s="75">
        <f>K11*R11</f>
        <v>2.5209250000000005</v>
      </c>
      <c r="U11" s="659"/>
      <c r="V11" s="90" t="s">
        <v>365</v>
      </c>
      <c r="W11" s="566" t="s">
        <v>367</v>
      </c>
      <c r="X11" s="533" t="s">
        <v>43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2.5</v>
      </c>
      <c r="AF11" s="537">
        <f t="shared" ref="AF11:AF12" si="4">AE11+AJ11</f>
        <v>2.5264796060577908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0.89</v>
      </c>
      <c r="AL11" s="514">
        <v>1.03</v>
      </c>
      <c r="AM11" s="515">
        <f>AK11*AL11</f>
        <v>0.91670000000000007</v>
      </c>
      <c r="AN11" s="516">
        <f>AF11*AM11</f>
        <v>2.3160238548731771</v>
      </c>
      <c r="AO11" s="85">
        <f t="shared" ref="AO11:AO16" si="5">S11-AN11</f>
        <v>0.20490114512682345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0.15606</v>
      </c>
      <c r="Q12" s="73">
        <v>1.1000000000000001</v>
      </c>
      <c r="R12" s="74">
        <f>P12*Q12</f>
        <v>0.17166600000000001</v>
      </c>
      <c r="S12" s="97">
        <f>K12*R12</f>
        <v>0.46349820000000008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si="4"/>
        <v>2.7238037721824773</v>
      </c>
      <c r="AG12" s="103">
        <v>61</v>
      </c>
      <c r="AH12" s="103">
        <v>140</v>
      </c>
      <c r="AI12" s="129">
        <f t="shared" ref="AI12" si="7">((AG12*AH12)/43.052)/1000</f>
        <v>0.19836476818730839</v>
      </c>
      <c r="AJ12" s="532">
        <f>VLOOKUP(AD12,$AS$11:$AT$21,2,FALSE)*AI12</f>
        <v>2.3803772182477007E-2</v>
      </c>
      <c r="AK12" s="104">
        <v>0.153</v>
      </c>
      <c r="AL12" s="106">
        <v>1.02</v>
      </c>
      <c r="AM12" s="575">
        <f>AK12*AL12</f>
        <v>0.15606</v>
      </c>
      <c r="AN12" s="108">
        <f>AF12*AM12</f>
        <v>0.42507681668679742</v>
      </c>
      <c r="AO12" s="85">
        <f t="shared" si="5"/>
        <v>3.8421383313202662E-2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ref="AF13:AF16" si="8">AE13+AJ13</f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2.9844232000000006</v>
      </c>
      <c r="AA16" s="149"/>
      <c r="AB16" s="149"/>
      <c r="AC16" s="149"/>
      <c r="AD16" s="149"/>
      <c r="AE16" s="149"/>
      <c r="AF16" s="149">
        <f t="shared" si="8"/>
        <v>5.0283378240267587E-2</v>
      </c>
      <c r="AG16" s="149"/>
      <c r="AH16" s="149"/>
      <c r="AI16" s="149"/>
      <c r="AJ16" s="152">
        <f>AJ11+AJ12+AJ13+AJ14+AJ15</f>
        <v>5.0283378240267587E-2</v>
      </c>
      <c r="AK16" s="149"/>
      <c r="AL16" s="149"/>
      <c r="AM16" s="149" t="s">
        <v>57</v>
      </c>
      <c r="AN16" s="153">
        <f>SUM(AN11:AN15)</f>
        <v>2.7411006715599746</v>
      </c>
      <c r="AO16" s="154">
        <f t="shared" si="5"/>
        <v>0.243322528440026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0.57854606552272536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9.5000000000000001E-2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0.10450000000000001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9.5000000000000001E-2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9.5000000000000001E-2</v>
      </c>
      <c r="AO19" s="85">
        <f t="shared" ref="AO19:AO40" si="14">S19-AN19</f>
        <v>9.5000000000000084E-3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6.1578720000000003E-2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6.7736592000000012E-2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2.2349999999999999</v>
      </c>
      <c r="AM21" s="180">
        <v>0</v>
      </c>
      <c r="AN21" s="181">
        <f>AD21*AL21*(1+AM21)</f>
        <v>6.1578720000000003E-2</v>
      </c>
      <c r="AO21" s="85">
        <f t="shared" si="14"/>
        <v>6.1578720000000087E-3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0.20278681818181818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0.22306550000000003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1.19</v>
      </c>
      <c r="AM39" s="214">
        <v>0.15</v>
      </c>
      <c r="AN39" s="215">
        <f t="shared" si="13"/>
        <v>0.20278681818181818</v>
      </c>
      <c r="AO39" s="85">
        <f t="shared" si="14"/>
        <v>2.0278681818181848E-2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0.39530209200000005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0.35936553818181816</v>
      </c>
      <c r="AO40" s="154">
        <f t="shared" si="14"/>
        <v>3.5936553818181893E-2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7.5848917318759132E-2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3.8562974222821539E-2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3.2292702323333932E-3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0.46</v>
      </c>
      <c r="K66" s="199" t="s">
        <v>108</v>
      </c>
      <c r="L66" s="311"/>
      <c r="M66" s="312">
        <f>J66/S72</f>
        <v>8.2473722690425091E-2</v>
      </c>
      <c r="N66" s="199"/>
      <c r="O66" s="199"/>
      <c r="P66" s="199"/>
      <c r="Q66" s="199"/>
      <c r="R66" s="313">
        <v>1</v>
      </c>
      <c r="S66" s="128">
        <f>J66*R66</f>
        <v>0.46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0.13943835230000004</v>
      </c>
      <c r="AO67" s="85">
        <f>S66-AN67-AN66</f>
        <v>0.32056164769999995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8.0283378240267586E-2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1.4394383523000001</v>
      </c>
      <c r="AO70" s="154">
        <f>S70-AN70</f>
        <v>0.54056164770000015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0.3038127727033606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5.5775340920000014</v>
      </c>
      <c r="AE72" s="13"/>
      <c r="AF72" s="13"/>
      <c r="AG72" s="13"/>
      <c r="AH72" s="13"/>
      <c r="AI72" s="333" t="s">
        <v>117</v>
      </c>
      <c r="AJ72" s="334">
        <f>AN73-AN72</f>
        <v>0.83962152995820905</v>
      </c>
      <c r="AK72" s="335">
        <f>AJ72/AN73</f>
        <v>0.15053633310148645</v>
      </c>
      <c r="AL72" s="13"/>
      <c r="AM72" s="331" t="s">
        <v>118</v>
      </c>
      <c r="AN72" s="332">
        <f>SUM(AN16,AN40,AN51,AN62,AN70)</f>
        <v>4.7379125620417923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5.5775340920000014</v>
      </c>
      <c r="AO73" s="18">
        <v>5.31</v>
      </c>
      <c r="AQ73" s="332">
        <f>AN73-AO73</f>
        <v>0.26753409200000178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90E8BBE7-75AB-4549-A3EC-66F89A2160F6}">
      <formula1>$AQ$3:$AQ$8</formula1>
    </dataValidation>
    <dataValidation type="list" allowBlank="1" showInputMessage="1" showErrorMessage="1" sqref="J11:J15 AD11:AD15" xr:uid="{3A0C3945-4E6D-4930-873F-1DF15B8E15A6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395F-300D-4A82-B236-B8A920D52F0F}">
  <sheetPr codeName="Sheet62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453</v>
      </c>
      <c r="X7" s="641"/>
      <c r="Y7" s="641"/>
      <c r="Z7" s="40"/>
      <c r="AA7" s="26" t="s">
        <v>181</v>
      </c>
      <c r="AB7" s="642">
        <v>600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0.91670000000000007</v>
      </c>
      <c r="Q11" s="73">
        <v>1.1000000000000001</v>
      </c>
      <c r="R11" s="74">
        <f>P11*Q11</f>
        <v>1.0083700000000002</v>
      </c>
      <c r="S11" s="75">
        <f>K11*R11</f>
        <v>2.7225990000000007</v>
      </c>
      <c r="U11" s="659"/>
      <c r="V11" s="90" t="s">
        <v>365</v>
      </c>
      <c r="W11" s="566" t="s">
        <v>367</v>
      </c>
      <c r="X11" s="533" t="s">
        <v>399</v>
      </c>
      <c r="Y11" s="534" t="s">
        <v>138</v>
      </c>
      <c r="Z11" s="759" t="s">
        <v>366</v>
      </c>
      <c r="AA11" s="760"/>
      <c r="AB11" s="760"/>
      <c r="AC11" s="761"/>
      <c r="AD11" s="535" t="s">
        <v>167</v>
      </c>
      <c r="AE11" s="536">
        <v>2.7</v>
      </c>
      <c r="AF11" s="537">
        <f t="shared" ref="AF11:AF16" si="4">AE11+AJ11</f>
        <v>2.7264796060577909</v>
      </c>
      <c r="AG11" s="510">
        <v>60</v>
      </c>
      <c r="AH11" s="511">
        <v>190</v>
      </c>
      <c r="AI11" s="512">
        <f>((AG11*AH11)/43.052)/1000</f>
        <v>0.26479606057790578</v>
      </c>
      <c r="AJ11" s="513">
        <f>VLOOKUP(AD11,$AS$11:$AT$21,2,FALSE)*AI11</f>
        <v>2.6479606057790581E-2</v>
      </c>
      <c r="AK11" s="512">
        <v>0.89</v>
      </c>
      <c r="AL11" s="514">
        <v>1.03</v>
      </c>
      <c r="AM11" s="515">
        <f>AK11*AL11</f>
        <v>0.91670000000000007</v>
      </c>
      <c r="AN11" s="516">
        <f>AF11*AM11</f>
        <v>2.4993638548731774</v>
      </c>
      <c r="AO11" s="85">
        <f t="shared" ref="AO11:AO16" si="5">S11-AN11</f>
        <v>0.2232351451268233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0.15606</v>
      </c>
      <c r="Q12" s="73">
        <v>1.1000000000000001</v>
      </c>
      <c r="R12" s="74">
        <f>P12*Q12</f>
        <v>0.17166600000000001</v>
      </c>
      <c r="S12" s="97">
        <f>K12*R12</f>
        <v>0.46349820000000008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ref="AF12" si="7">AE12+AJ12</f>
        <v>2.7238037721824773</v>
      </c>
      <c r="AG12" s="103">
        <v>61</v>
      </c>
      <c r="AH12" s="103">
        <v>140</v>
      </c>
      <c r="AI12" s="129">
        <f t="shared" ref="AI12" si="8">((AG12*AH12)/43.052)/1000</f>
        <v>0.19836476818730839</v>
      </c>
      <c r="AJ12" s="532">
        <f>VLOOKUP(AD12,$AS$11:$AT$21,2,FALSE)*AI12</f>
        <v>2.3803772182477007E-2</v>
      </c>
      <c r="AK12" s="104">
        <v>0.153</v>
      </c>
      <c r="AL12" s="106">
        <v>1.02</v>
      </c>
      <c r="AM12" s="575">
        <f>AK12*AL12</f>
        <v>0.15606</v>
      </c>
      <c r="AN12" s="108">
        <f>AF12*AM12</f>
        <v>0.42507681668679742</v>
      </c>
      <c r="AO12" s="85">
        <f t="shared" si="5"/>
        <v>3.8421383313202662E-2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/>
      <c r="AF13" s="102">
        <f t="shared" si="4"/>
        <v>0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3.1860972000000007</v>
      </c>
      <c r="AA16" s="149"/>
      <c r="AB16" s="149"/>
      <c r="AC16" s="149"/>
      <c r="AD16" s="149"/>
      <c r="AE16" s="149"/>
      <c r="AF16" s="149">
        <f t="shared" si="4"/>
        <v>5.0283378240267587E-2</v>
      </c>
      <c r="AG16" s="149"/>
      <c r="AH16" s="149"/>
      <c r="AI16" s="149"/>
      <c r="AJ16" s="152">
        <f>AJ11+AJ12+AJ13+AJ14+AJ15</f>
        <v>5.0283378240267587E-2</v>
      </c>
      <c r="AK16" s="149"/>
      <c r="AL16" s="149"/>
      <c r="AM16" s="149" t="s">
        <v>57</v>
      </c>
      <c r="AN16" s="153">
        <f>SUM(AN11:AN15)</f>
        <v>2.9244406715599749</v>
      </c>
      <c r="AO16" s="154">
        <f t="shared" si="5"/>
        <v>0.26165652844002585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0.59363903716584543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9.5000000000000001E-2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0.10450000000000001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9.5000000000000001E-2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9.5000000000000001E-2</v>
      </c>
      <c r="AO19" s="85">
        <f t="shared" ref="AO19:AO40" si="14">S19-AN19</f>
        <v>9.5000000000000084E-3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6.1578720000000003E-2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6.7736592000000012E-2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2.2349999999999999</v>
      </c>
      <c r="AM21" s="180">
        <v>0</v>
      </c>
      <c r="AN21" s="181">
        <f>AD21*AL21*(1+AM21)</f>
        <v>6.1578720000000003E-2</v>
      </c>
      <c r="AO21" s="85">
        <f t="shared" si="14"/>
        <v>6.1578720000000087E-3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0.20278681818181818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0.22306550000000003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1.19</v>
      </c>
      <c r="AM39" s="214">
        <v>0.15</v>
      </c>
      <c r="AN39" s="215">
        <f t="shared" si="13"/>
        <v>0.20278681818181818</v>
      </c>
      <c r="AO39" s="85">
        <f t="shared" si="14"/>
        <v>2.0278681818181848E-2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0.39530209200000005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0.35936553818181816</v>
      </c>
      <c r="AO40" s="154">
        <f t="shared" si="14"/>
        <v>3.5936553818181893E-2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7.2948449305706944E-2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3.70883233355664E-2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3.105782708114401E-3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0.46</v>
      </c>
      <c r="K66" s="199" t="s">
        <v>108</v>
      </c>
      <c r="L66" s="311"/>
      <c r="M66" s="312">
        <f>J66/S72</f>
        <v>7.9595680355716097E-2</v>
      </c>
      <c r="N66" s="199"/>
      <c r="O66" s="199"/>
      <c r="P66" s="199"/>
      <c r="Q66" s="199"/>
      <c r="R66" s="313">
        <v>1</v>
      </c>
      <c r="S66" s="128">
        <f>J66*R66</f>
        <v>0.46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0.14448020230000003</v>
      </c>
      <c r="AO67" s="85">
        <f>S66-AN67-AN66</f>
        <v>0.31551979769999999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8.0283378240267586E-2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1.4444802023000001</v>
      </c>
      <c r="AO70" s="154">
        <f>S70-AN70</f>
        <v>0.53551979770000013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0.2932184074847668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5.7792080920000011</v>
      </c>
      <c r="AE72" s="13"/>
      <c r="AF72" s="13"/>
      <c r="AG72" s="13"/>
      <c r="AH72" s="13"/>
      <c r="AI72" s="333" t="s">
        <v>117</v>
      </c>
      <c r="AJ72" s="334">
        <f>AN73-AN72</f>
        <v>0.85291367995820799</v>
      </c>
      <c r="AK72" s="335">
        <f>AJ72/AN73</f>
        <v>0.14758314052385013</v>
      </c>
      <c r="AL72" s="13"/>
      <c r="AM72" s="331" t="s">
        <v>118</v>
      </c>
      <c r="AN72" s="332">
        <f>SUM(AN16,AN40,AN51,AN62,AN70)</f>
        <v>4.9262944120417931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5.7792080920000011</v>
      </c>
      <c r="AO73" s="18">
        <v>5.31</v>
      </c>
      <c r="AQ73" s="332">
        <f>AN73-AO73</f>
        <v>0.46920809200000146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9BEE48A6-D7E1-4260-BAB4-9559EB82C38E}">
      <formula1>$AQ$11:$AQ$21</formula1>
    </dataValidation>
    <dataValidation type="list" allowBlank="1" showInputMessage="1" showErrorMessage="1" sqref="AB4:AD4 H4:J4" xr:uid="{4652DB2E-D6F2-42D2-ADC0-52931F2B0EA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D523-5DDD-4DCF-985B-9067EF12FACC}">
  <sheetPr codeName="Sheet63">
    <tabColor theme="9" tint="0.59999389629810485"/>
  </sheetPr>
  <dimension ref="A1:BC115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ACB22804KM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446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BANDED HIGH WAIST BOY SHORT W/TUMMY CONTROL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445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453</v>
      </c>
      <c r="X7" s="641"/>
      <c r="Y7" s="641"/>
      <c r="Z7" s="40"/>
      <c r="AA7" s="26" t="s">
        <v>181</v>
      </c>
      <c r="AB7" s="642">
        <v>680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482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0.91670000000000007</v>
      </c>
      <c r="Q11" s="73">
        <v>1.1000000000000001</v>
      </c>
      <c r="R11" s="74">
        <f>P11*Q11</f>
        <v>1.0083700000000002</v>
      </c>
      <c r="S11" s="75">
        <f>K11*R11</f>
        <v>4.2956562000000007</v>
      </c>
      <c r="U11" s="659"/>
      <c r="V11" s="64" t="s">
        <v>175</v>
      </c>
      <c r="W11" s="567" t="s">
        <v>179</v>
      </c>
      <c r="X11" s="506" t="s">
        <v>169</v>
      </c>
      <c r="Y11" s="507" t="s">
        <v>138</v>
      </c>
      <c r="Z11" s="769" t="s">
        <v>177</v>
      </c>
      <c r="AA11" s="770"/>
      <c r="AB11" s="770"/>
      <c r="AC11" s="771"/>
      <c r="AD11" s="508" t="s">
        <v>167</v>
      </c>
      <c r="AE11" s="509">
        <v>4.26</v>
      </c>
      <c r="AF11" s="509">
        <f t="shared" ref="AF11:AF12" si="4">AE11+AJ11</f>
        <v>4.2847955960234136</v>
      </c>
      <c r="AG11" s="510">
        <v>61</v>
      </c>
      <c r="AH11" s="511">
        <v>175</v>
      </c>
      <c r="AI11" s="512">
        <f>((AG11*AH11)/43.052)/1000</f>
        <v>0.24795596023413546</v>
      </c>
      <c r="AJ11" s="513">
        <f>VLOOKUP(AD11,$AS$11:$AT$21,2,FALSE)*AI11</f>
        <v>2.4795596023413548E-2</v>
      </c>
      <c r="AK11" s="512">
        <v>0.89</v>
      </c>
      <c r="AL11" s="514">
        <v>1.03</v>
      </c>
      <c r="AM11" s="515">
        <f>AK11*AL11</f>
        <v>0.91670000000000007</v>
      </c>
      <c r="AN11" s="516">
        <f>AF11*AM11</f>
        <v>3.9278721228746636</v>
      </c>
      <c r="AO11" s="85">
        <f t="shared" ref="AO11:AO16" si="5">S11-AN11</f>
        <v>0.36778407712533712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DW01</v>
      </c>
      <c r="C12" s="566" t="str">
        <f t="shared" si="2"/>
        <v>Weilun</v>
      </c>
      <c r="D12" s="92" t="str">
        <f t="shared" si="2"/>
        <v>SOLID</v>
      </c>
      <c r="E12" s="93" t="str">
        <f t="shared" si="2"/>
        <v>MESH</v>
      </c>
      <c r="F12" s="665" t="str">
        <f t="shared" si="2"/>
        <v>77% Nylon 40D12F, 23% Spandex 140D Mesh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INDIA-VTN</v>
      </c>
      <c r="K12" s="95">
        <f t="shared" ref="K12:K15" si="6">AE12</f>
        <v>2.7</v>
      </c>
      <c r="L12" s="96">
        <f t="shared" si="3"/>
        <v>61</v>
      </c>
      <c r="M12" s="96">
        <f t="shared" si="3"/>
        <v>140</v>
      </c>
      <c r="N12" s="71">
        <f>L12*M12*2.54*91.44/10000000</f>
        <v>0.19834799039999998</v>
      </c>
      <c r="O12" s="72">
        <f>VLOOKUP($J$12,$AQ$11:$AR$21,2,FALSE)*N12*R12</f>
        <v>0</v>
      </c>
      <c r="P12" s="71">
        <f>AM12</f>
        <v>0.15606</v>
      </c>
      <c r="Q12" s="73">
        <v>1.1000000000000001</v>
      </c>
      <c r="R12" s="74">
        <f>P12*Q12</f>
        <v>0.17166600000000001</v>
      </c>
      <c r="S12" s="97">
        <f>K12*R12</f>
        <v>0.46349820000000008</v>
      </c>
      <c r="U12" s="659"/>
      <c r="V12" s="98" t="s">
        <v>447</v>
      </c>
      <c r="W12" s="99" t="s">
        <v>448</v>
      </c>
      <c r="X12" s="100" t="s">
        <v>43</v>
      </c>
      <c r="Y12" s="100" t="s">
        <v>449</v>
      </c>
      <c r="Z12" s="750" t="s">
        <v>450</v>
      </c>
      <c r="AA12" s="751"/>
      <c r="AB12" s="751"/>
      <c r="AC12" s="752"/>
      <c r="AD12" s="101" t="s">
        <v>178</v>
      </c>
      <c r="AE12" s="102">
        <v>2.7</v>
      </c>
      <c r="AF12" s="102">
        <f t="shared" si="4"/>
        <v>2.7238037721824773</v>
      </c>
      <c r="AG12" s="103">
        <v>61</v>
      </c>
      <c r="AH12" s="103">
        <v>140</v>
      </c>
      <c r="AI12" s="129">
        <f t="shared" ref="AI12" si="7">((AG12*AH12)/43.052)/1000</f>
        <v>0.19836476818730839</v>
      </c>
      <c r="AJ12" s="532">
        <f>VLOOKUP(AD12,$AS$11:$AT$21,2,FALSE)*AI12</f>
        <v>2.3803772182477007E-2</v>
      </c>
      <c r="AK12" s="104">
        <v>0.153</v>
      </c>
      <c r="AL12" s="106">
        <v>1.02</v>
      </c>
      <c r="AM12" s="575">
        <f>AK12*AL12</f>
        <v>0.15606</v>
      </c>
      <c r="AN12" s="108">
        <f>AF12*AM12</f>
        <v>0.42507681668679742</v>
      </c>
      <c r="AO12" s="85">
        <f t="shared" si="5"/>
        <v>3.8421383313202662E-2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2.7</v>
      </c>
      <c r="L13" s="118">
        <f t="shared" si="3"/>
        <v>0</v>
      </c>
      <c r="M13" s="118">
        <f t="shared" si="3"/>
        <v>0</v>
      </c>
      <c r="N13" s="119">
        <f>L13*M13*2.54*91.44/10000000</f>
        <v>0</v>
      </c>
      <c r="O13" s="120">
        <f>VLOOKUP($J$13,$AQ$11:$AR$21,2,FALSE)*N13*R13</f>
        <v>0</v>
      </c>
      <c r="P13" s="119">
        <f>AM13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8"/>
      <c r="W13" s="99"/>
      <c r="X13" s="100"/>
      <c r="Y13" s="100"/>
      <c r="Z13" s="750"/>
      <c r="AA13" s="751"/>
      <c r="AB13" s="751"/>
      <c r="AC13" s="752"/>
      <c r="AD13" s="101" t="s">
        <v>178</v>
      </c>
      <c r="AE13" s="102">
        <v>2.7</v>
      </c>
      <c r="AF13" s="102">
        <f t="shared" ref="AF13:AF16" si="8">AE13+AJ13</f>
        <v>2.7</v>
      </c>
      <c r="AG13" s="103"/>
      <c r="AH13" s="103"/>
      <c r="AI13" s="129">
        <f t="shared" ref="AI13:AI15" si="9">((AG13*AH13)/43.052)/1000</f>
        <v>0</v>
      </c>
      <c r="AJ13" s="532">
        <f>VLOOKUP(AD13,$AS$11:$AT$21,2,FALSE)*AI13</f>
        <v>0</v>
      </c>
      <c r="AK13" s="104"/>
      <c r="AL13" s="106">
        <v>1.04</v>
      </c>
      <c r="AM13" s="107">
        <f>AK13*AL13</f>
        <v>0</v>
      </c>
      <c r="AN13" s="108">
        <f>AF13*AM13</f>
        <v>0</v>
      </c>
      <c r="AO13" s="85">
        <f t="shared" si="5"/>
        <v>0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4.7591544000000008</v>
      </c>
      <c r="AA16" s="149"/>
      <c r="AB16" s="149"/>
      <c r="AC16" s="149"/>
      <c r="AD16" s="149"/>
      <c r="AE16" s="149"/>
      <c r="AF16" s="149">
        <f t="shared" si="8"/>
        <v>4.8599368205890559E-2</v>
      </c>
      <c r="AG16" s="149"/>
      <c r="AH16" s="149"/>
      <c r="AI16" s="149"/>
      <c r="AJ16" s="152">
        <f>AJ11+AJ12+AJ13+AJ14+AJ15</f>
        <v>4.8599368205890559E-2</v>
      </c>
      <c r="AK16" s="149"/>
      <c r="AL16" s="149"/>
      <c r="AM16" s="149" t="s">
        <v>57</v>
      </c>
      <c r="AN16" s="153">
        <f>SUM(AN11:AN15)</f>
        <v>4.3529489395614611</v>
      </c>
      <c r="AO16" s="154">
        <f t="shared" si="5"/>
        <v>0.40620546043853967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0.68077276274016274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9.5000000000000001E-2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0.10450000000000001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9.5000000000000001E-2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9.5000000000000001E-2</v>
      </c>
      <c r="AO19" s="85">
        <f t="shared" ref="AO19:AO40" si="14">S19-AN19</f>
        <v>9.5000000000000084E-3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/>
      <c r="AM20" s="180">
        <v>0.03</v>
      </c>
      <c r="AN20" s="181">
        <f t="shared" si="13"/>
        <v>0</v>
      </c>
      <c r="AO20" s="85">
        <f t="shared" si="14"/>
        <v>0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6.1578720000000003E-2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6.7736592000000012E-2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2.2349999999999999</v>
      </c>
      <c r="AM21" s="180">
        <v>0</v>
      </c>
      <c r="AN21" s="181">
        <f>AD21*AL21*(1+AM21)</f>
        <v>6.1578720000000003E-2</v>
      </c>
      <c r="AO21" s="85">
        <f t="shared" si="14"/>
        <v>6.1578720000000087E-3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0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0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/>
      <c r="AM22" s="180">
        <v>0</v>
      </c>
      <c r="AN22" s="181">
        <f t="shared" si="13"/>
        <v>0</v>
      </c>
      <c r="AO22" s="85">
        <f t="shared" si="14"/>
        <v>0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0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3"/>
        <v>0</v>
      </c>
      <c r="AO25" s="85">
        <f t="shared" si="14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0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3"/>
        <v>0</v>
      </c>
      <c r="AO28" s="85">
        <f t="shared" si="14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0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0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/>
      <c r="AM34" s="180">
        <v>0.1</v>
      </c>
      <c r="AN34" s="181">
        <f t="shared" si="13"/>
        <v>0</v>
      </c>
      <c r="AO34" s="85">
        <f t="shared" si="14"/>
        <v>0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0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0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/>
      <c r="AM35" s="180">
        <v>0</v>
      </c>
      <c r="AN35" s="181">
        <f t="shared" si="13"/>
        <v>0</v>
      </c>
      <c r="AO35" s="85">
        <f t="shared" si="14"/>
        <v>0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0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0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/>
      <c r="AM37" s="180">
        <v>0.03</v>
      </c>
      <c r="AN37" s="181">
        <f t="shared" si="13"/>
        <v>0</v>
      </c>
      <c r="AO37" s="85">
        <f t="shared" si="14"/>
        <v>0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0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3"/>
        <v>0</v>
      </c>
      <c r="AO38" s="85">
        <f t="shared" si="14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38mm</v>
      </c>
      <c r="G39" s="688"/>
      <c r="H39" s="688">
        <f t="shared" si="12"/>
        <v>0</v>
      </c>
      <c r="I39" s="689"/>
      <c r="J39" s="206">
        <f>AN39</f>
        <v>0.20278681818181818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0.22306550000000003</v>
      </c>
      <c r="U39" s="660"/>
      <c r="V39" s="684" t="s">
        <v>387</v>
      </c>
      <c r="W39" s="685"/>
      <c r="X39" s="747" t="s">
        <v>185</v>
      </c>
      <c r="Y39" s="685"/>
      <c r="Z39" s="687" t="s">
        <v>451</v>
      </c>
      <c r="AA39" s="688"/>
      <c r="AB39" s="688"/>
      <c r="AC39" s="689"/>
      <c r="AD39" s="212">
        <f>163/1100</f>
        <v>0.14818181818181819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1.19</v>
      </c>
      <c r="AM39" s="214">
        <v>0.15</v>
      </c>
      <c r="AN39" s="215">
        <f t="shared" si="13"/>
        <v>0.20278681818181818</v>
      </c>
      <c r="AO39" s="85">
        <f t="shared" si="14"/>
        <v>2.0278681818181848E-2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0.39530209200000005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0.35936553818181816</v>
      </c>
      <c r="AO40" s="154">
        <f t="shared" si="14"/>
        <v>3.5936553818181893E-2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5.6202421314477613E-2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50" t="s">
        <v>437</v>
      </c>
      <c r="AA48" s="551"/>
      <c r="AB48" s="551"/>
      <c r="AC48" s="552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54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2.8574336998140989E-2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2.3928199973266479E-3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1.3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1.4300000000000002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1.3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1.3</v>
      </c>
      <c r="AO65" s="85">
        <f>S65-AN65</f>
        <v>0.13000000000000012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0.46</v>
      </c>
      <c r="K66" s="199" t="s">
        <v>108</v>
      </c>
      <c r="L66" s="311"/>
      <c r="M66" s="312">
        <f>J66/S72</f>
        <v>6.2565751061856537E-2</v>
      </c>
      <c r="N66" s="199"/>
      <c r="O66" s="199"/>
      <c r="P66" s="199"/>
      <c r="Q66" s="199"/>
      <c r="R66" s="313">
        <v>1</v>
      </c>
      <c r="S66" s="128">
        <f>J66*R66</f>
        <v>0.46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0.18380663230000002</v>
      </c>
      <c r="AO67" s="85">
        <f>S66-AN67-AN66</f>
        <v>0.27619336770000003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7.8599368205890557E-2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1.9800000000000002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1.4838066323000001</v>
      </c>
      <c r="AO70" s="154">
        <f>S70-AN70</f>
        <v>0.49619336770000011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0.23205765894989205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7.3522652920000002</v>
      </c>
      <c r="AE72" s="13"/>
      <c r="AF72" s="13"/>
      <c r="AG72" s="13"/>
      <c r="AH72" s="13"/>
      <c r="AI72" s="333" t="s">
        <v>117</v>
      </c>
      <c r="AJ72" s="334">
        <f>AN73-AN72</f>
        <v>0.95813618195672134</v>
      </c>
      <c r="AK72" s="335">
        <f>AJ72/AN73</f>
        <v>0.13031849966013459</v>
      </c>
      <c r="AL72" s="13"/>
      <c r="AM72" s="331" t="s">
        <v>118</v>
      </c>
      <c r="AN72" s="332">
        <f>SUM(AN16,AN40,AN51,AN62,AN70)</f>
        <v>6.3941291100432789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7.3522652920000002</v>
      </c>
      <c r="AO73" s="18">
        <v>6.35</v>
      </c>
      <c r="AQ73" s="332">
        <f>AN73-AO73</f>
        <v>1.0022652920000006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 customHeight="1"/>
    <row r="79" spans="1:54" s="15" customFormat="1" ht="12.75"/>
    <row r="80" spans="1:54" s="15" customFormat="1" ht="12.75"/>
    <row r="81" spans="41:41" s="15" customFormat="1" ht="12.75"/>
    <row r="82" spans="41:41" s="15" customFormat="1" ht="12.75"/>
    <row r="83" spans="41:41" s="15" customFormat="1" ht="12.75"/>
    <row r="84" spans="41:41" s="15" customFormat="1" ht="12.75"/>
    <row r="85" spans="41:41" s="15" customFormat="1" ht="12.75"/>
    <row r="86" spans="41:41" s="15" customFormat="1" ht="12.75"/>
    <row r="87" spans="41:41" s="15" customFormat="1" ht="12.75"/>
    <row r="88" spans="41:41" s="15" customFormat="1" ht="12.75"/>
    <row r="89" spans="41:41" s="15" customFormat="1" ht="12.75"/>
    <row r="90" spans="41:41" s="15" customFormat="1" ht="12.75"/>
    <row r="91" spans="41:41" s="15" customFormat="1" ht="12.75"/>
    <row r="92" spans="41:41" s="15" customFormat="1" ht="12.75"/>
    <row r="93" spans="41:41" s="15" customFormat="1" ht="12.75"/>
    <row r="94" spans="41:41" s="15" customFormat="1" ht="12.75"/>
    <row r="95" spans="41:41" s="15" customFormat="1" ht="12.75"/>
    <row r="96" spans="41:41" s="15" customFormat="1" ht="12.75">
      <c r="AO96" s="383"/>
    </row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ht="12.75">
      <c r="K102" s="5"/>
      <c r="L102" s="5"/>
      <c r="M102" s="5"/>
      <c r="N102" s="5"/>
      <c r="O102" s="5"/>
      <c r="P102" s="5"/>
      <c r="Q102" s="5"/>
      <c r="R102" s="5"/>
      <c r="S102" s="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>
      <c r="K109" s="5"/>
      <c r="L109" s="5"/>
      <c r="M109" s="5"/>
      <c r="N109" s="5"/>
      <c r="O109" s="5"/>
      <c r="P109" s="5"/>
      <c r="Q109" s="5"/>
      <c r="R109" s="5"/>
      <c r="S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</sheetData>
  <mergeCells count="292"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Z12:AC12"/>
    <mergeCell ref="F13:I13"/>
    <mergeCell ref="Z13:AC13"/>
    <mergeCell ref="F14:I14"/>
    <mergeCell ref="Z14:AC14"/>
    <mergeCell ref="F15:I15"/>
    <mergeCell ref="Z15:AC15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V48:W48"/>
    <mergeCell ref="X48:Y48"/>
    <mergeCell ref="B49:C49"/>
    <mergeCell ref="D49:E49"/>
    <mergeCell ref="F49:I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69F18B19-4EC7-4CF0-AA95-D03C7EC25719}">
      <formula1>$AQ$3:$AQ$8</formula1>
    </dataValidation>
    <dataValidation type="list" allowBlank="1" showInputMessage="1" showErrorMessage="1" sqref="J11:J15 AD11:AD15" xr:uid="{5BAC6EA4-498D-4D7A-AAE6-26E7D5219370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3F107-79A0-4E49-9329-C1E6A51C08AF}">
  <sheetPr codeName="Sheet64">
    <tabColor theme="9" tint="0.59999389629810485"/>
  </sheetPr>
  <dimension ref="A1:BC116"/>
  <sheetViews>
    <sheetView topLeftCell="I4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0.67410000000000003</v>
      </c>
      <c r="Q11" s="73">
        <v>1.1000000000000001</v>
      </c>
      <c r="R11" s="74">
        <f>P11*Q11</f>
        <v>0.74151000000000011</v>
      </c>
      <c r="S11" s="75">
        <f>K11*R11</f>
        <v>1.9650015000000003</v>
      </c>
      <c r="U11" s="659"/>
      <c r="V11" s="64" t="s">
        <v>175</v>
      </c>
      <c r="W11" s="567" t="s">
        <v>179</v>
      </c>
      <c r="X11" s="66" t="s">
        <v>43</v>
      </c>
      <c r="Y11" s="67" t="s">
        <v>138</v>
      </c>
      <c r="Z11" s="662" t="s">
        <v>177</v>
      </c>
      <c r="AA11" s="663"/>
      <c r="AB11" s="663"/>
      <c r="AC11" s="664"/>
      <c r="AD11" s="76" t="s">
        <v>167</v>
      </c>
      <c r="AE11" s="77">
        <v>2.65</v>
      </c>
      <c r="AF11" s="77">
        <f t="shared" ref="AF11:AF16" si="4">AE11+AJ11</f>
        <v>2.6747955960234133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0.64200000000000002</v>
      </c>
      <c r="AL11" s="581">
        <v>1.05</v>
      </c>
      <c r="AM11" s="582">
        <f>AK11*AL11</f>
        <v>0.67410000000000003</v>
      </c>
      <c r="AN11" s="516">
        <f>AF11*AM11</f>
        <v>1.803079711279383</v>
      </c>
      <c r="AO11" s="85">
        <f t="shared" ref="AO11:AO16" si="5">S11-AN11</f>
        <v>0.16192178872061724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4.8971999999999995E-2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ref="AF12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4.4936566013193339E-2</v>
      </c>
      <c r="AO12" s="85">
        <f t="shared" si="5"/>
        <v>4.0354339868066552E-3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0.49399999999999999</v>
      </c>
      <c r="Q13" s="121">
        <v>1.1000000000000001</v>
      </c>
      <c r="R13" s="74">
        <f>P13*Q13</f>
        <v>0.54339999999999999</v>
      </c>
      <c r="S13" s="97">
        <f>K13*R13</f>
        <v>0.40754999999999997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" si="8">AE13+AJ13</f>
        <v>0.76588776363467437</v>
      </c>
      <c r="AG13" s="103">
        <v>60</v>
      </c>
      <c r="AH13" s="103">
        <v>95</v>
      </c>
      <c r="AI13" s="129">
        <f t="shared" ref="AI13" si="9">((AG13*AH13)/43.052)/1000</f>
        <v>0.13239803028895289</v>
      </c>
      <c r="AJ13" s="532">
        <f>VLOOKUP(AD13,$AS$11:$AT$21,2,FALSE)*AI13</f>
        <v>1.5887763634674347E-2</v>
      </c>
      <c r="AK13" s="104">
        <v>0.47499999999999998</v>
      </c>
      <c r="AL13" s="106">
        <v>1.04</v>
      </c>
      <c r="AM13" s="107">
        <f>AK13*AL13</f>
        <v>0.49399999999999999</v>
      </c>
      <c r="AN13" s="108">
        <f>AF13*AM13</f>
        <v>0.37834855523552913</v>
      </c>
      <c r="AO13" s="85">
        <f t="shared" si="5"/>
        <v>2.9201444764470841E-2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ref="AI14:AI15" si="10">((AG14*AH14)/43.052)/1000</f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10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2.4215235000000002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2.2263648325281054</v>
      </c>
      <c r="AO16" s="154">
        <f t="shared" si="5"/>
        <v>0.19515866747189481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0.37728603871106897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1">X19</f>
        <v>선오</v>
      </c>
      <c r="E19" s="621"/>
      <c r="F19" s="599" t="str">
        <f t="shared" ref="F19:F39" si="12">Z19</f>
        <v xml:space="preserve">THREAD </v>
      </c>
      <c r="G19" s="600"/>
      <c r="H19" s="600">
        <f t="shared" ref="H19:H39" si="13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4">AD19*AL19*(1+AM19)</f>
        <v>0.14000000000000001</v>
      </c>
      <c r="AO19" s="85">
        <f t="shared" ref="AO19:AO40" si="15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6">V20</f>
        <v>Z-11</v>
      </c>
      <c r="C20" s="624"/>
      <c r="D20" s="625" t="str">
        <f t="shared" si="11"/>
        <v>CCL</v>
      </c>
      <c r="E20" s="624"/>
      <c r="F20" s="626" t="str">
        <f t="shared" si="12"/>
        <v xml:space="preserve">BRA CUP </v>
      </c>
      <c r="G20" s="627"/>
      <c r="H20" s="627">
        <f t="shared" si="13"/>
        <v>0</v>
      </c>
      <c r="I20" s="628"/>
      <c r="J20" s="164">
        <f>AN20</f>
        <v>0.38109999999999999</v>
      </c>
      <c r="K20" s="174" t="str">
        <f t="shared" ref="K20:K39" si="17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8">J20*R20</f>
        <v>0.41921000000000003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0.37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4"/>
        <v>0.38109999999999999</v>
      </c>
      <c r="AO20" s="85">
        <f t="shared" si="15"/>
        <v>3.8110000000000033E-2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6"/>
        <v>RAW RUBBER</v>
      </c>
      <c r="C21" s="671"/>
      <c r="D21" s="692" t="str">
        <f t="shared" si="11"/>
        <v>삼성 고무</v>
      </c>
      <c r="E21" s="671"/>
      <c r="F21" s="675" t="str">
        <f t="shared" si="12"/>
        <v>RAW RUBBER 10mm X 0.6mm</v>
      </c>
      <c r="G21" s="676"/>
      <c r="H21" s="676">
        <f t="shared" si="13"/>
        <v>0</v>
      </c>
      <c r="I21" s="677"/>
      <c r="J21" s="164">
        <f t="shared" ref="J21:J38" si="19">AN21</f>
        <v>6.3231840000000011E-2</v>
      </c>
      <c r="K21" s="174" t="str">
        <f t="shared" si="17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8"/>
        <v>6.9555024000000021E-2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2.2949999999999999</v>
      </c>
      <c r="AM21" s="180">
        <v>0</v>
      </c>
      <c r="AN21" s="181">
        <f>AD21*AL21*(1+AM21)</f>
        <v>6.3231840000000011E-2</v>
      </c>
      <c r="AO21" s="85">
        <f t="shared" si="15"/>
        <v>6.3231840000000095E-3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6"/>
        <v>RAW RUBBER</v>
      </c>
      <c r="C22" s="671"/>
      <c r="D22" s="692" t="str">
        <f t="shared" si="11"/>
        <v>삼성 고무</v>
      </c>
      <c r="E22" s="671"/>
      <c r="F22" s="675" t="str">
        <f t="shared" si="12"/>
        <v>RAW RUBBER 8mm X 0.6mm</v>
      </c>
      <c r="G22" s="676"/>
      <c r="H22" s="676">
        <f t="shared" si="13"/>
        <v>0</v>
      </c>
      <c r="I22" s="677"/>
      <c r="J22" s="164">
        <f t="shared" si="19"/>
        <v>5.795328000000001E-2</v>
      </c>
      <c r="K22" s="174" t="str">
        <f t="shared" si="17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8"/>
        <v>6.3748608000000012E-2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2.64</v>
      </c>
      <c r="AM22" s="180">
        <v>0</v>
      </c>
      <c r="AN22" s="181">
        <f t="shared" si="14"/>
        <v>5.795328000000001E-2</v>
      </c>
      <c r="AO22" s="85">
        <f t="shared" si="15"/>
        <v>5.7953280000000024E-3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6"/>
        <v>RAW RUBBER</v>
      </c>
      <c r="C23" s="671"/>
      <c r="D23" s="692" t="str">
        <f t="shared" si="11"/>
        <v>삼성 고무</v>
      </c>
      <c r="E23" s="671"/>
      <c r="F23" s="675" t="str">
        <f t="shared" si="12"/>
        <v>RAW RUBBER 12.7mm X 0.6mm</v>
      </c>
      <c r="G23" s="676"/>
      <c r="H23" s="676">
        <f t="shared" si="13"/>
        <v>0</v>
      </c>
      <c r="I23" s="677"/>
      <c r="J23" s="164">
        <f t="shared" si="19"/>
        <v>0</v>
      </c>
      <c r="K23" s="174" t="str">
        <f t="shared" si="17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8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4"/>
        <v>0</v>
      </c>
      <c r="AO23" s="85">
        <f t="shared" si="15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6"/>
        <v>0</v>
      </c>
      <c r="C24" s="671"/>
      <c r="D24" s="692" t="str">
        <f t="shared" si="11"/>
        <v>훠시즌</v>
      </c>
      <c r="E24" s="671"/>
      <c r="F24" s="675" t="str">
        <f t="shared" si="12"/>
        <v>Metal Ring 8mm</v>
      </c>
      <c r="G24" s="676"/>
      <c r="H24" s="676">
        <f t="shared" si="13"/>
        <v>0</v>
      </c>
      <c r="I24" s="677"/>
      <c r="J24" s="164">
        <f t="shared" si="19"/>
        <v>0</v>
      </c>
      <c r="K24" s="174" t="str">
        <f t="shared" si="17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8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4"/>
        <v>0</v>
      </c>
      <c r="AO24" s="85">
        <f t="shared" si="15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6"/>
        <v>0</v>
      </c>
      <c r="C25" s="671"/>
      <c r="D25" s="692" t="str">
        <f t="shared" si="11"/>
        <v>훠시즌</v>
      </c>
      <c r="E25" s="671"/>
      <c r="F25" s="675" t="str">
        <f t="shared" si="12"/>
        <v>Metal Ring 10mm</v>
      </c>
      <c r="G25" s="676"/>
      <c r="H25" s="676">
        <f t="shared" si="13"/>
        <v>0</v>
      </c>
      <c r="I25" s="677"/>
      <c r="J25" s="164">
        <f t="shared" si="19"/>
        <v>4.6818181818181821E-2</v>
      </c>
      <c r="K25" s="174" t="str">
        <f t="shared" si="17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8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4"/>
        <v>4.6818181818181821E-2</v>
      </c>
      <c r="AO25" s="85">
        <f t="shared" si="15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6"/>
        <v>0</v>
      </c>
      <c r="C26" s="673"/>
      <c r="D26" s="674" t="str">
        <f t="shared" si="11"/>
        <v>훠시즌</v>
      </c>
      <c r="E26" s="673"/>
      <c r="F26" s="675" t="str">
        <f t="shared" si="12"/>
        <v>Metal Ring 13mm</v>
      </c>
      <c r="G26" s="676"/>
      <c r="H26" s="676">
        <f t="shared" si="13"/>
        <v>0</v>
      </c>
      <c r="I26" s="677"/>
      <c r="J26" s="164">
        <f t="shared" si="19"/>
        <v>0</v>
      </c>
      <c r="K26" s="174" t="str">
        <f t="shared" si="17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8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4"/>
        <v>0</v>
      </c>
      <c r="AO26" s="85">
        <f t="shared" si="15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6"/>
        <v>0</v>
      </c>
      <c r="C27" s="671"/>
      <c r="D27" s="692" t="str">
        <f t="shared" si="11"/>
        <v>훠시즌</v>
      </c>
      <c r="E27" s="671"/>
      <c r="F27" s="675" t="str">
        <f t="shared" si="12"/>
        <v>Metal Slider 8mm</v>
      </c>
      <c r="G27" s="676"/>
      <c r="H27" s="676">
        <f t="shared" si="13"/>
        <v>0</v>
      </c>
      <c r="I27" s="677"/>
      <c r="J27" s="164">
        <f t="shared" si="19"/>
        <v>0</v>
      </c>
      <c r="K27" s="174" t="str">
        <f t="shared" si="17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8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4"/>
        <v>0</v>
      </c>
      <c r="AO27" s="85">
        <f t="shared" si="15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6"/>
        <v>0</v>
      </c>
      <c r="C28" s="671"/>
      <c r="D28" s="692" t="str">
        <f t="shared" si="11"/>
        <v>훠시즌</v>
      </c>
      <c r="E28" s="671"/>
      <c r="F28" s="675" t="str">
        <f t="shared" si="12"/>
        <v>Metal Slider 10mm</v>
      </c>
      <c r="G28" s="676"/>
      <c r="H28" s="676">
        <f t="shared" si="13"/>
        <v>0</v>
      </c>
      <c r="I28" s="677"/>
      <c r="J28" s="164">
        <f t="shared" si="19"/>
        <v>4.6818181818181821E-2</v>
      </c>
      <c r="K28" s="174" t="str">
        <f t="shared" si="17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8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4"/>
        <v>4.6818181818181821E-2</v>
      </c>
      <c r="AO28" s="85">
        <f t="shared" si="15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6"/>
        <v>0</v>
      </c>
      <c r="C29" s="673"/>
      <c r="D29" s="674" t="str">
        <f t="shared" si="11"/>
        <v>훠시즌</v>
      </c>
      <c r="E29" s="673"/>
      <c r="F29" s="675" t="str">
        <f t="shared" si="12"/>
        <v>Metal Slider 13mm</v>
      </c>
      <c r="G29" s="676"/>
      <c r="H29" s="676">
        <f t="shared" si="13"/>
        <v>0</v>
      </c>
      <c r="I29" s="677"/>
      <c r="J29" s="164">
        <f t="shared" si="19"/>
        <v>0</v>
      </c>
      <c r="K29" s="174" t="str">
        <f t="shared" si="17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8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4"/>
        <v>0</v>
      </c>
      <c r="AO29" s="85">
        <f t="shared" si="15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6"/>
        <v>0</v>
      </c>
      <c r="C30" s="671"/>
      <c r="D30" s="692" t="str">
        <f t="shared" si="11"/>
        <v>훠시즌</v>
      </c>
      <c r="E30" s="671"/>
      <c r="F30" s="675" t="str">
        <f t="shared" si="12"/>
        <v>Metal G-Hook 13mm</v>
      </c>
      <c r="G30" s="676"/>
      <c r="H30" s="676">
        <f t="shared" si="13"/>
        <v>0</v>
      </c>
      <c r="I30" s="677"/>
      <c r="J30" s="164">
        <f t="shared" si="19"/>
        <v>0</v>
      </c>
      <c r="K30" s="174" t="str">
        <f t="shared" si="17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8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4"/>
        <v>0</v>
      </c>
      <c r="AO30" s="85">
        <f t="shared" si="15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6"/>
        <v>0</v>
      </c>
      <c r="C31" s="671"/>
      <c r="D31" s="692" t="str">
        <f t="shared" si="11"/>
        <v>훠시즌</v>
      </c>
      <c r="E31" s="671"/>
      <c r="F31" s="675" t="str">
        <f t="shared" si="12"/>
        <v>Metal G-Hook 25mm</v>
      </c>
      <c r="G31" s="676"/>
      <c r="H31" s="676">
        <f t="shared" si="13"/>
        <v>0</v>
      </c>
      <c r="I31" s="677"/>
      <c r="J31" s="164">
        <f t="shared" si="19"/>
        <v>0</v>
      </c>
      <c r="K31" s="174" t="str">
        <f t="shared" si="17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8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4"/>
        <v>0</v>
      </c>
      <c r="AO31" s="85">
        <f t="shared" si="15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6"/>
        <v>0</v>
      </c>
      <c r="C32" s="673"/>
      <c r="D32" s="674" t="str">
        <f t="shared" si="11"/>
        <v>선오</v>
      </c>
      <c r="E32" s="673"/>
      <c r="F32" s="675" t="str">
        <f t="shared" si="12"/>
        <v>Bra Elastic Picot Edge 3/4"</v>
      </c>
      <c r="G32" s="676"/>
      <c r="H32" s="676">
        <f t="shared" si="13"/>
        <v>0</v>
      </c>
      <c r="I32" s="677"/>
      <c r="J32" s="164">
        <f t="shared" si="19"/>
        <v>0</v>
      </c>
      <c r="K32" s="174" t="str">
        <f t="shared" si="17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8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4"/>
        <v>0</v>
      </c>
      <c r="AO32" s="85">
        <f t="shared" si="15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6"/>
        <v>0</v>
      </c>
      <c r="C33" s="673"/>
      <c r="D33" s="674" t="str">
        <f t="shared" si="11"/>
        <v>선오</v>
      </c>
      <c r="E33" s="673"/>
      <c r="F33" s="698" t="str">
        <f t="shared" si="12"/>
        <v>Bra Elastic Picot Edge 1"</v>
      </c>
      <c r="G33" s="699"/>
      <c r="H33" s="699">
        <f t="shared" si="13"/>
        <v>0</v>
      </c>
      <c r="I33" s="700"/>
      <c r="J33" s="164">
        <f t="shared" si="19"/>
        <v>0</v>
      </c>
      <c r="K33" s="174" t="str">
        <f t="shared" si="17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8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4"/>
        <v>0</v>
      </c>
      <c r="AO33" s="85">
        <f t="shared" si="15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6"/>
        <v>0</v>
      </c>
      <c r="C34" s="679"/>
      <c r="D34" s="680" t="str">
        <f t="shared" si="11"/>
        <v>선오</v>
      </c>
      <c r="E34" s="679"/>
      <c r="F34" s="681" t="str">
        <f t="shared" si="12"/>
        <v>mobilon tape 1/4" x 0.15mm side shirring</v>
      </c>
      <c r="G34" s="682"/>
      <c r="H34" s="682">
        <f t="shared" si="13"/>
        <v>0</v>
      </c>
      <c r="I34" s="683"/>
      <c r="J34" s="164">
        <f t="shared" si="19"/>
        <v>3.1900000000000005E-2</v>
      </c>
      <c r="K34" s="174" t="str">
        <f t="shared" si="17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8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4"/>
        <v>3.1900000000000005E-2</v>
      </c>
      <c r="AO34" s="85">
        <f t="shared" si="15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6"/>
        <v>POLY TAPE</v>
      </c>
      <c r="C35" s="679"/>
      <c r="D35" s="674" t="str">
        <f t="shared" si="11"/>
        <v>선오</v>
      </c>
      <c r="E35" s="673"/>
      <c r="F35" s="698" t="str">
        <f t="shared" si="12"/>
        <v>1/4" twill tape at CF V</v>
      </c>
      <c r="G35" s="699"/>
      <c r="H35" s="699">
        <f t="shared" si="13"/>
        <v>0</v>
      </c>
      <c r="I35" s="700"/>
      <c r="J35" s="164">
        <f t="shared" si="19"/>
        <v>3.2000000000000002E-3</v>
      </c>
      <c r="K35" s="174" t="str">
        <f t="shared" si="17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8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4"/>
        <v>3.2000000000000002E-3</v>
      </c>
      <c r="AO35" s="85">
        <f t="shared" si="15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6"/>
        <v>0</v>
      </c>
      <c r="C36" s="679"/>
      <c r="D36" s="680" t="str">
        <f t="shared" si="11"/>
        <v>선오</v>
      </c>
      <c r="E36" s="679"/>
      <c r="F36" s="681" t="str">
        <f t="shared" si="12"/>
        <v>BONE&amp;CASING</v>
      </c>
      <c r="G36" s="682"/>
      <c r="H36" s="682">
        <f t="shared" si="13"/>
        <v>0</v>
      </c>
      <c r="I36" s="683"/>
      <c r="J36" s="164">
        <f t="shared" si="19"/>
        <v>0</v>
      </c>
      <c r="K36" s="174" t="str">
        <f t="shared" si="17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8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4"/>
        <v>0</v>
      </c>
      <c r="AO36" s="85">
        <f t="shared" si="15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6"/>
        <v>BRA TAPE</v>
      </c>
      <c r="C37" s="679"/>
      <c r="D37" s="680" t="str">
        <f t="shared" si="11"/>
        <v>선오</v>
      </c>
      <c r="E37" s="679"/>
      <c r="F37" s="681" t="str">
        <f t="shared" si="12"/>
        <v>3/4" 19mm</v>
      </c>
      <c r="G37" s="682"/>
      <c r="H37" s="682">
        <f t="shared" si="13"/>
        <v>0</v>
      </c>
      <c r="I37" s="683"/>
      <c r="J37" s="164">
        <f t="shared" si="19"/>
        <v>2.06E-2</v>
      </c>
      <c r="K37" s="198" t="str">
        <f t="shared" si="17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8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4"/>
        <v>2.06E-2</v>
      </c>
      <c r="AO37" s="85">
        <f t="shared" si="15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6"/>
        <v>Elastic thread</v>
      </c>
      <c r="C38" s="679"/>
      <c r="D38" s="680" t="str">
        <f t="shared" si="11"/>
        <v>선오</v>
      </c>
      <c r="E38" s="679"/>
      <c r="F38" s="681" t="str">
        <f t="shared" si="12"/>
        <v>420D</v>
      </c>
      <c r="G38" s="682"/>
      <c r="H38" s="682">
        <f t="shared" si="13"/>
        <v>0</v>
      </c>
      <c r="I38" s="683"/>
      <c r="J38" s="164">
        <f t="shared" si="19"/>
        <v>2.9931331818181816E-2</v>
      </c>
      <c r="K38" s="198" t="str">
        <f t="shared" si="17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8"/>
        <v>3.2924465E-2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</v>
      </c>
      <c r="AM38" s="180">
        <v>0.03</v>
      </c>
      <c r="AN38" s="181">
        <f t="shared" si="14"/>
        <v>2.9931331818181816E-2</v>
      </c>
      <c r="AO38" s="85">
        <f t="shared" si="15"/>
        <v>2.993133181818184E-3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6"/>
        <v>Elastic band</v>
      </c>
      <c r="C39" s="685"/>
      <c r="D39" s="686" t="str">
        <f t="shared" si="11"/>
        <v>선오</v>
      </c>
      <c r="E39" s="685"/>
      <c r="F39" s="687" t="str">
        <f t="shared" si="12"/>
        <v>9.5mm</v>
      </c>
      <c r="G39" s="688"/>
      <c r="H39" s="688">
        <f t="shared" si="13"/>
        <v>0</v>
      </c>
      <c r="I39" s="689"/>
      <c r="J39" s="206">
        <f>AN39</f>
        <v>5.1750000000000004E-2</v>
      </c>
      <c r="K39" s="207" t="str">
        <f t="shared" si="17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8"/>
        <v>5.692500000000001E-2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</v>
      </c>
      <c r="AM39" s="214">
        <v>0.15</v>
      </c>
      <c r="AN39" s="215">
        <f t="shared" si="14"/>
        <v>5.1750000000000004E-2</v>
      </c>
      <c r="AO39" s="85">
        <f t="shared" si="15"/>
        <v>5.175000000000006E-3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0.9606330970000001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0.87330281545454558</v>
      </c>
      <c r="AO40" s="154">
        <f t="shared" si="15"/>
        <v>8.7330281545454524E-2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0.14799234834478092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20">X43</f>
        <v>NEXGEN</v>
      </c>
      <c r="E43" s="717"/>
      <c r="F43" s="718" t="str">
        <f t="shared" ref="F43:F50" si="21">Z43</f>
        <v>TPU LABEL(BRAND/SIZE/CO/CONTENT/CARE)</v>
      </c>
      <c r="G43" s="718"/>
      <c r="H43" s="718">
        <f t="shared" ref="H43:H50" si="22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3">AD43*AL43*(1+AM43)</f>
        <v>1.5950000000000002E-2</v>
      </c>
      <c r="AO43" s="85">
        <f t="shared" ref="AO43:AO51" si="24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5">V44</f>
        <v>MAU-TWO-PART</v>
      </c>
      <c r="C44" s="708"/>
      <c r="D44" s="708" t="str">
        <f t="shared" si="20"/>
        <v>NEXGEN</v>
      </c>
      <c r="E44" s="708"/>
      <c r="F44" s="709" t="str">
        <f t="shared" si="21"/>
        <v xml:space="preserve">PRIMARY HANG TAG </v>
      </c>
      <c r="G44" s="709"/>
      <c r="H44" s="709">
        <f t="shared" si="22"/>
        <v>0</v>
      </c>
      <c r="I44" s="709"/>
      <c r="J44" s="237">
        <f>AN44</f>
        <v>1.1117999999999999E-2</v>
      </c>
      <c r="K44" s="174" t="str">
        <f t="shared" ref="K44:K50" si="26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7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3"/>
        <v>1.1117999999999999E-2</v>
      </c>
      <c r="AO44" s="85">
        <f t="shared" si="24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5"/>
        <v>MAU-ECOM-STK</v>
      </c>
      <c r="C45" s="708"/>
      <c r="D45" s="708" t="str">
        <f t="shared" si="20"/>
        <v>NEXGEN</v>
      </c>
      <c r="E45" s="708"/>
      <c r="F45" s="709" t="str">
        <f t="shared" si="21"/>
        <v>ECOM-STK</v>
      </c>
      <c r="G45" s="709"/>
      <c r="H45" s="709">
        <f t="shared" si="22"/>
        <v>0</v>
      </c>
      <c r="I45" s="709"/>
      <c r="J45" s="237">
        <f t="shared" ref="J45:J49" si="28">AN45</f>
        <v>1.2240000000000001E-2</v>
      </c>
      <c r="K45" s="174" t="str">
        <f t="shared" si="26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7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9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3"/>
        <v>1.2240000000000001E-2</v>
      </c>
      <c r="AO45" s="85">
        <f t="shared" si="24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5"/>
        <v>2nd Hang tag</v>
      </c>
      <c r="C46" s="708"/>
      <c r="D46" s="708" t="str">
        <f t="shared" si="20"/>
        <v>R-PAC</v>
      </c>
      <c r="E46" s="708"/>
      <c r="F46" s="709" t="str">
        <f t="shared" si="21"/>
        <v>2nd Hang tag</v>
      </c>
      <c r="G46" s="709"/>
      <c r="H46" s="709">
        <f t="shared" si="22"/>
        <v>0</v>
      </c>
      <c r="I46" s="709"/>
      <c r="J46" s="237">
        <f t="shared" si="28"/>
        <v>9.1799999999999993E-2</v>
      </c>
      <c r="K46" s="174" t="str">
        <f t="shared" si="26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7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3"/>
        <v>9.1799999999999993E-2</v>
      </c>
      <c r="AO46" s="85">
        <f t="shared" si="24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5"/>
        <v>Tracking label</v>
      </c>
      <c r="C47" s="708"/>
      <c r="D47" s="708" t="str">
        <f t="shared" si="20"/>
        <v>Local</v>
      </c>
      <c r="E47" s="708"/>
      <c r="F47" s="709" t="str">
        <f t="shared" si="21"/>
        <v>Tracking Label=Factory Sourced</v>
      </c>
      <c r="G47" s="709"/>
      <c r="H47" s="709">
        <f t="shared" si="22"/>
        <v>0</v>
      </c>
      <c r="I47" s="709"/>
      <c r="J47" s="237">
        <f t="shared" si="28"/>
        <v>2.1000000000000001E-2</v>
      </c>
      <c r="K47" s="174" t="str">
        <f t="shared" si="26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7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3"/>
        <v>2.1000000000000001E-2</v>
      </c>
      <c r="AO47" s="85">
        <f t="shared" si="24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5"/>
        <v>CROTCH STICKER</v>
      </c>
      <c r="C48" s="708"/>
      <c r="D48" s="708">
        <f t="shared" si="20"/>
        <v>0</v>
      </c>
      <c r="E48" s="708"/>
      <c r="F48" s="709" t="str">
        <f t="shared" si="21"/>
        <v>CROTCH STICKER</v>
      </c>
      <c r="G48" s="709"/>
      <c r="H48" s="709">
        <f t="shared" si="22"/>
        <v>0</v>
      </c>
      <c r="I48" s="709"/>
      <c r="J48" s="237">
        <f t="shared" si="28"/>
        <v>3.0599999999999999E-2</v>
      </c>
      <c r="K48" s="174" t="str">
        <f t="shared" si="26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7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3"/>
        <v>3.0599999999999999E-2</v>
      </c>
      <c r="AO48" s="85">
        <f t="shared" si="24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5"/>
        <v>0</v>
      </c>
      <c r="C49" s="711"/>
      <c r="D49" s="711">
        <f t="shared" si="20"/>
        <v>0</v>
      </c>
      <c r="E49" s="711"/>
      <c r="F49" s="712">
        <f t="shared" si="21"/>
        <v>0</v>
      </c>
      <c r="G49" s="712"/>
      <c r="H49" s="712">
        <f t="shared" si="22"/>
        <v>0</v>
      </c>
      <c r="I49" s="712"/>
      <c r="J49" s="237">
        <f t="shared" si="28"/>
        <v>0</v>
      </c>
      <c r="K49" s="251" t="str">
        <f t="shared" si="26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7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3"/>
        <v>0</v>
      </c>
      <c r="AO49" s="85">
        <f t="shared" si="24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5"/>
        <v>0</v>
      </c>
      <c r="C50" s="714"/>
      <c r="D50" s="714">
        <f t="shared" si="20"/>
        <v>0</v>
      </c>
      <c r="E50" s="714"/>
      <c r="F50" s="715">
        <f t="shared" si="21"/>
        <v>0</v>
      </c>
      <c r="G50" s="715"/>
      <c r="H50" s="715">
        <f t="shared" si="22"/>
        <v>0</v>
      </c>
      <c r="I50" s="715"/>
      <c r="J50" s="257">
        <f>AN50</f>
        <v>0</v>
      </c>
      <c r="K50" s="258" t="str">
        <f t="shared" si="26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7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3"/>
        <v>0</v>
      </c>
      <c r="AO50" s="85">
        <f t="shared" si="24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4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3.0962210934021201E-2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30">X54</f>
        <v>MAINETTI</v>
      </c>
      <c r="E54" s="732"/>
      <c r="F54" s="734" t="str">
        <f t="shared" ref="F54:F61" si="31">Z54</f>
        <v>HANGER</v>
      </c>
      <c r="G54" s="734"/>
      <c r="H54" s="734">
        <f t="shared" ref="H54:H61" si="32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3">AD54*AL54*(1+AM54)</f>
        <v>0</v>
      </c>
      <c r="AO54" s="85">
        <f t="shared" ref="AO54:AO62" si="34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5">V55</f>
        <v>0</v>
      </c>
      <c r="C55" s="724"/>
      <c r="D55" s="725" t="str">
        <f t="shared" si="30"/>
        <v>MAINETTI</v>
      </c>
      <c r="E55" s="726"/>
      <c r="F55" s="719" t="str">
        <f t="shared" si="31"/>
        <v>SIZER</v>
      </c>
      <c r="G55" s="719"/>
      <c r="H55" s="719">
        <f t="shared" si="32"/>
        <v>0</v>
      </c>
      <c r="I55" s="719"/>
      <c r="J55" s="280">
        <f>AN55</f>
        <v>0</v>
      </c>
      <c r="K55" s="281" t="str">
        <f t="shared" ref="K55:K61" si="36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7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3"/>
        <v>0</v>
      </c>
      <c r="AO55" s="85">
        <f t="shared" si="34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5"/>
        <v>0</v>
      </c>
      <c r="C56" s="678"/>
      <c r="D56" s="680">
        <f t="shared" si="30"/>
        <v>0</v>
      </c>
      <c r="E56" s="679"/>
      <c r="F56" s="719" t="str">
        <f t="shared" si="31"/>
        <v>TAG PIN</v>
      </c>
      <c r="G56" s="719"/>
      <c r="H56" s="719">
        <f t="shared" si="32"/>
        <v>0</v>
      </c>
      <c r="I56" s="719"/>
      <c r="J56" s="280">
        <f t="shared" ref="J56:J60" si="38">AN56</f>
        <v>5.1000000000000004E-3</v>
      </c>
      <c r="K56" s="281" t="str">
        <f t="shared" si="36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7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3"/>
        <v>5.1000000000000004E-3</v>
      </c>
      <c r="AO56" s="85">
        <f t="shared" si="34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5"/>
        <v>0</v>
      </c>
      <c r="C57" s="678"/>
      <c r="D57" s="680" t="str">
        <f t="shared" si="30"/>
        <v>FTY</v>
      </c>
      <c r="E57" s="679"/>
      <c r="F57" s="719" t="str">
        <f t="shared" si="31"/>
        <v>POLY BAG</v>
      </c>
      <c r="G57" s="719"/>
      <c r="H57" s="719">
        <f t="shared" si="32"/>
        <v>0</v>
      </c>
      <c r="I57" s="719"/>
      <c r="J57" s="280">
        <f t="shared" si="38"/>
        <v>0</v>
      </c>
      <c r="K57" s="281" t="str">
        <f t="shared" si="36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7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3"/>
        <v>0</v>
      </c>
      <c r="AO57" s="85">
        <f t="shared" si="34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5"/>
        <v>5.5" Tag pin</v>
      </c>
      <c r="C58" s="678"/>
      <c r="D58" s="680">
        <f t="shared" si="30"/>
        <v>0</v>
      </c>
      <c r="E58" s="679"/>
      <c r="F58" s="719" t="str">
        <f t="shared" si="31"/>
        <v>TAG PIN for COLD SHOULDER</v>
      </c>
      <c r="G58" s="719"/>
      <c r="H58" s="719">
        <f t="shared" si="32"/>
        <v>0</v>
      </c>
      <c r="I58" s="719"/>
      <c r="J58" s="280">
        <f t="shared" si="38"/>
        <v>0</v>
      </c>
      <c r="K58" s="281" t="str">
        <f t="shared" si="36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7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3"/>
        <v>0</v>
      </c>
      <c r="AO58" s="85">
        <f t="shared" si="34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5"/>
        <v>0</v>
      </c>
      <c r="C59" s="678"/>
      <c r="D59" s="680">
        <f t="shared" si="30"/>
        <v>0</v>
      </c>
      <c r="E59" s="679"/>
      <c r="F59" s="719" t="str">
        <f t="shared" si="31"/>
        <v>POLY BAG for STRAP</v>
      </c>
      <c r="G59" s="719"/>
      <c r="H59" s="719">
        <f t="shared" si="32"/>
        <v>0</v>
      </c>
      <c r="I59" s="719"/>
      <c r="J59" s="280">
        <f t="shared" si="38"/>
        <v>0</v>
      </c>
      <c r="K59" s="281" t="str">
        <f t="shared" si="36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7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3"/>
        <v>0</v>
      </c>
      <c r="AO59" s="85">
        <f t="shared" si="34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5"/>
        <v>0</v>
      </c>
      <c r="C60" s="678"/>
      <c r="D60" s="680" t="str">
        <f t="shared" si="30"/>
        <v>?</v>
      </c>
      <c r="E60" s="679"/>
      <c r="F60" s="719" t="str">
        <f t="shared" si="31"/>
        <v>ALL CARTON STICKERS</v>
      </c>
      <c r="G60" s="719"/>
      <c r="H60" s="719">
        <f t="shared" si="32"/>
        <v>0</v>
      </c>
      <c r="I60" s="719"/>
      <c r="J60" s="280">
        <f t="shared" si="38"/>
        <v>1.0200000000000001E-2</v>
      </c>
      <c r="K60" s="281" t="str">
        <f t="shared" si="36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7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3"/>
        <v>1.0200000000000001E-2</v>
      </c>
      <c r="AO60" s="85">
        <f t="shared" si="34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5"/>
        <v>0</v>
      </c>
      <c r="C61" s="714"/>
      <c r="D61" s="714" t="str">
        <f t="shared" si="30"/>
        <v>FTY</v>
      </c>
      <c r="E61" s="714"/>
      <c r="F61" s="715" t="str">
        <f t="shared" si="31"/>
        <v>ALL BOXES</v>
      </c>
      <c r="G61" s="715"/>
      <c r="H61" s="715">
        <f t="shared" si="32"/>
        <v>0</v>
      </c>
      <c r="I61" s="715"/>
      <c r="J61" s="257">
        <f>AN61</f>
        <v>0</v>
      </c>
      <c r="K61" s="286" t="str">
        <f t="shared" si="36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7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3"/>
        <v>0</v>
      </c>
      <c r="AO61" s="85">
        <f t="shared" si="34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4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2.5927809799818533E-3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0.56999999999999995</v>
      </c>
      <c r="K66" s="199" t="s">
        <v>108</v>
      </c>
      <c r="L66" s="311"/>
      <c r="M66" s="312">
        <f>J66/S72</f>
        <v>8.2215901473653347E-2</v>
      </c>
      <c r="N66" s="199"/>
      <c r="O66" s="199"/>
      <c r="P66" s="199"/>
      <c r="Q66" s="199"/>
      <c r="R66" s="313">
        <v>1</v>
      </c>
      <c r="S66" s="128">
        <f>J66*R66</f>
        <v>0.56999999999999995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0.17332413492500001</v>
      </c>
      <c r="AO67" s="85">
        <f>S66-AN67-AN66</f>
        <v>0.39667586507499997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3.3330000000000002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2.6033241349250003</v>
      </c>
      <c r="AO70" s="154">
        <f>S70-AN70</f>
        <v>0.72967586507499993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0.4411666210301472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6.9329653970000003</v>
      </c>
      <c r="AE72" s="13"/>
      <c r="AF72" s="13"/>
      <c r="AG72" s="13"/>
      <c r="AH72" s="13"/>
      <c r="AI72" s="333" t="s">
        <v>117</v>
      </c>
      <c r="AJ72" s="334">
        <f>AN73-AN72</f>
        <v>1.0319656140923499</v>
      </c>
      <c r="AK72" s="335">
        <f>AJ72/AN73</f>
        <v>0.14884909342528915</v>
      </c>
      <c r="AL72" s="13"/>
      <c r="AM72" s="331" t="s">
        <v>118</v>
      </c>
      <c r="AN72" s="332">
        <f>SUM(AN16,AN40,AN51,AN62,AN70)</f>
        <v>5.9009997829076504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6.9329653970000003</v>
      </c>
      <c r="AO73" s="18">
        <v>6.06</v>
      </c>
      <c r="AQ73" s="332">
        <f>AN73-AO73</f>
        <v>0.87296539700000064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9E8050D4-2C94-4E95-9107-9B159A456F0D}">
      <formula1>$AQ$11:$AQ$21</formula1>
    </dataValidation>
    <dataValidation type="list" allowBlank="1" showInputMessage="1" showErrorMessage="1" sqref="AB4:AD4 H4:J4" xr:uid="{8F722F81-8940-41B1-A171-8B37465394A1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7B84-6551-43A5-BC69-FE34512D7EDD}">
  <sheetPr codeName="Sheet65">
    <tabColor theme="9" tint="0.59999389629810485"/>
  </sheetPr>
  <dimension ref="A1:BC116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2925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2925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0.67410000000000003</v>
      </c>
      <c r="Q11" s="73">
        <v>1.1000000000000001</v>
      </c>
      <c r="R11" s="74">
        <f>P11*Q11</f>
        <v>0.74151000000000011</v>
      </c>
      <c r="S11" s="75">
        <f>K11*R11</f>
        <v>1.8537750000000002</v>
      </c>
      <c r="U11" s="659"/>
      <c r="V11" s="64" t="s">
        <v>365</v>
      </c>
      <c r="W11" s="567" t="s">
        <v>367</v>
      </c>
      <c r="X11" s="66" t="s">
        <v>43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584">
        <v>2.5</v>
      </c>
      <c r="AF11" s="77">
        <f t="shared" ref="AF11" si="4">AE11+AJ11</f>
        <v>2.5264796060577908</v>
      </c>
      <c r="AG11" s="78">
        <v>60</v>
      </c>
      <c r="AH11" s="79">
        <v>190</v>
      </c>
      <c r="AI11" s="579">
        <f>((AG11*AH11)/43.052)/1000</f>
        <v>0.26479606057790578</v>
      </c>
      <c r="AJ11" s="580">
        <f>VLOOKUP(AD11,$AS$11:$AT$21,2,FALSE)*AI11</f>
        <v>2.6479606057790581E-2</v>
      </c>
      <c r="AK11" s="579">
        <v>0.64200000000000002</v>
      </c>
      <c r="AL11" s="581">
        <v>1.05</v>
      </c>
      <c r="AM11" s="582">
        <f>AK11*AL11</f>
        <v>0.67410000000000003</v>
      </c>
      <c r="AN11" s="516">
        <f>AF11*AM11</f>
        <v>1.7030999024435569</v>
      </c>
      <c r="AO11" s="85">
        <f t="shared" ref="AO11:AO16" si="5">S11-AN11</f>
        <v>0.15067509755644326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4.6199999999999998E-2</v>
      </c>
      <c r="U12" s="659"/>
      <c r="V12" s="517" t="s">
        <v>365</v>
      </c>
      <c r="W12" s="518" t="s">
        <v>367</v>
      </c>
      <c r="X12" s="92" t="s">
        <v>43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ref="AF12" si="7">AE12+AJ12</f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4.2444857381770881E-2</v>
      </c>
      <c r="AO12" s="85">
        <f t="shared" si="5"/>
        <v>3.7551426182291167E-3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0.49399999999999999</v>
      </c>
      <c r="Q13" s="121">
        <v>1.1000000000000001</v>
      </c>
      <c r="R13" s="74">
        <f>P13*Q13</f>
        <v>0.54339999999999999</v>
      </c>
      <c r="S13" s="97">
        <f>K13*R13</f>
        <v>0.40754999999999997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8">AE13+AJ13</f>
        <v>0.76588776363467437</v>
      </c>
      <c r="AG13" s="103">
        <v>60</v>
      </c>
      <c r="AH13" s="103">
        <v>95</v>
      </c>
      <c r="AI13" s="129">
        <f t="shared" ref="AI13:AI15" si="9">((AG13*AH13)/43.052)/1000</f>
        <v>0.13239803028895289</v>
      </c>
      <c r="AJ13" s="532">
        <f>VLOOKUP(AD13,$AS$11:$AT$21,2,FALSE)*AI13</f>
        <v>1.5887763634674347E-2</v>
      </c>
      <c r="AK13" s="104">
        <v>0.47499999999999998</v>
      </c>
      <c r="AL13" s="106">
        <v>1.04</v>
      </c>
      <c r="AM13" s="107">
        <f>AK13*AL13</f>
        <v>0.49399999999999999</v>
      </c>
      <c r="AN13" s="108">
        <f>AF13*AM13</f>
        <v>0.37834855523552913</v>
      </c>
      <c r="AO13" s="85">
        <f t="shared" si="5"/>
        <v>2.9201444764470841E-2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2.307525</v>
      </c>
      <c r="AA16" s="149"/>
      <c r="AB16" s="149"/>
      <c r="AC16" s="149"/>
      <c r="AD16" s="149"/>
      <c r="AE16" s="149"/>
      <c r="AF16" s="149">
        <f t="shared" si="8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2.1238933150608568</v>
      </c>
      <c r="AO16" s="154">
        <f t="shared" si="5"/>
        <v>0.18363168493914328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0.366461560501609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0.14000000000000001</v>
      </c>
      <c r="AO19" s="85">
        <f t="shared" ref="AO19:AO40" si="14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0.38109999999999999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0.41921000000000003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0.37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3"/>
        <v>0.38109999999999999</v>
      </c>
      <c r="AO20" s="85">
        <f t="shared" si="14"/>
        <v>3.8110000000000033E-2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6.3231840000000011E-2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6.9555024000000021E-2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2.2949999999999999</v>
      </c>
      <c r="AM21" s="180">
        <v>0</v>
      </c>
      <c r="AN21" s="181">
        <f>AD21*AL21*(1+AM21)</f>
        <v>6.3231840000000011E-2</v>
      </c>
      <c r="AO21" s="85">
        <f t="shared" si="14"/>
        <v>6.3231840000000095E-3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5.795328000000001E-2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6.3748608000000012E-2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2.64</v>
      </c>
      <c r="AM22" s="180">
        <v>0</v>
      </c>
      <c r="AN22" s="181">
        <f t="shared" si="13"/>
        <v>5.795328000000001E-2</v>
      </c>
      <c r="AO22" s="85">
        <f t="shared" si="14"/>
        <v>5.7953280000000024E-3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4.6818181818181821E-2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3"/>
        <v>4.6818181818181821E-2</v>
      </c>
      <c r="AO25" s="85">
        <f t="shared" si="14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4.6818181818181821E-2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3"/>
        <v>4.6818181818181821E-2</v>
      </c>
      <c r="AO28" s="85">
        <f t="shared" si="14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3.1900000000000005E-2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3"/>
        <v>3.1900000000000005E-2</v>
      </c>
      <c r="AO34" s="85">
        <f t="shared" si="14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3.2000000000000002E-3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3"/>
        <v>3.2000000000000002E-3</v>
      </c>
      <c r="AO35" s="85">
        <f t="shared" si="14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2.06E-2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3"/>
        <v>2.06E-2</v>
      </c>
      <c r="AO37" s="85">
        <f t="shared" si="14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2.9931331818181816E-2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3.2924465E-2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</v>
      </c>
      <c r="AM38" s="180">
        <v>0.03</v>
      </c>
      <c r="AN38" s="181">
        <f t="shared" si="13"/>
        <v>2.9931331818181816E-2</v>
      </c>
      <c r="AO38" s="85">
        <f t="shared" si="14"/>
        <v>2.993133181818184E-3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9.5mm</v>
      </c>
      <c r="G39" s="688"/>
      <c r="H39" s="688">
        <f t="shared" si="12"/>
        <v>0</v>
      </c>
      <c r="I39" s="689"/>
      <c r="J39" s="206">
        <f>AN39</f>
        <v>5.1750000000000004E-2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5.692500000000001E-2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</v>
      </c>
      <c r="AM39" s="214">
        <v>0.15</v>
      </c>
      <c r="AN39" s="215">
        <f t="shared" si="13"/>
        <v>5.1750000000000004E-2</v>
      </c>
      <c r="AO39" s="85">
        <f t="shared" si="14"/>
        <v>5.175000000000006E-3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0.9606330970000001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0.87330281545454558</v>
      </c>
      <c r="AO40" s="154">
        <f t="shared" si="14"/>
        <v>8.7330281545454524E-2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0.15068172693634163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3.1524869126587682E-2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2.6398980758192943E-3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0.56999999999999995</v>
      </c>
      <c r="K66" s="199" t="s">
        <v>108</v>
      </c>
      <c r="L66" s="311"/>
      <c r="M66" s="312">
        <f>J66/S72</f>
        <v>8.3590374995187469E-2</v>
      </c>
      <c r="N66" s="199"/>
      <c r="O66" s="199"/>
      <c r="P66" s="199"/>
      <c r="Q66" s="199"/>
      <c r="R66" s="313">
        <v>1</v>
      </c>
      <c r="S66" s="128">
        <f>J66*R66</f>
        <v>0.56999999999999995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0.17047417242500004</v>
      </c>
      <c r="AO67" s="85">
        <f>S66-AN67-AN66</f>
        <v>0.39952582757499988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3.3330000000000002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2.6004741724250002</v>
      </c>
      <c r="AO70" s="154">
        <f>S70-AN70</f>
        <v>0.73252582757499995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0.44869194535964246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6.818966897000001</v>
      </c>
      <c r="AE72" s="13"/>
      <c r="AF72" s="13"/>
      <c r="AG72" s="13"/>
      <c r="AH72" s="13"/>
      <c r="AI72" s="333" t="s">
        <v>117</v>
      </c>
      <c r="AJ72" s="334">
        <f>AN73-AN72</f>
        <v>1.0232885940595988</v>
      </c>
      <c r="AK72" s="335">
        <f>AJ72/AN73</f>
        <v>0.15006504790480707</v>
      </c>
      <c r="AL72" s="13"/>
      <c r="AM72" s="331" t="s">
        <v>118</v>
      </c>
      <c r="AN72" s="332">
        <f>SUM(AN16,AN40,AN51,AN62,AN70)</f>
        <v>5.7956783029404022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6.818966897000001</v>
      </c>
      <c r="AO73" s="18">
        <v>6.06</v>
      </c>
      <c r="AQ73" s="332">
        <f>AN73-AO73</f>
        <v>0.75896689700000142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disablePrompts="1" count="2">
    <dataValidation type="list" allowBlank="1" showInputMessage="1" showErrorMessage="1" sqref="AB4:AD4 H4:J4" xr:uid="{E82F098C-EEC8-4067-B485-01671133F127}">
      <formula1>$AQ$3:$AQ$8</formula1>
    </dataValidation>
    <dataValidation type="list" allowBlank="1" showInputMessage="1" showErrorMessage="1" sqref="J11:J15 AD11:AD15" xr:uid="{2D451835-AB61-4F56-9EEE-66B64DA1ABDE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C049-05F4-4DA5-8AD5-8E7C34DBABEA}">
  <sheetPr codeName="Sheet66">
    <tabColor theme="9" tint="0.59999389629810485"/>
  </sheetPr>
  <dimension ref="A1:BC116"/>
  <sheetViews>
    <sheetView topLeftCell="G4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803852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803852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1055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1055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0.67410000000000003</v>
      </c>
      <c r="Q11" s="73">
        <v>1.1000000000000001</v>
      </c>
      <c r="R11" s="74">
        <f>P11*Q11</f>
        <v>0.74151000000000011</v>
      </c>
      <c r="S11" s="75">
        <f>K11*R11</f>
        <v>2.0020770000000003</v>
      </c>
      <c r="U11" s="659"/>
      <c r="V11" s="64" t="s">
        <v>365</v>
      </c>
      <c r="W11" s="567" t="s">
        <v>367</v>
      </c>
      <c r="X11" s="66" t="s">
        <v>399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584">
        <v>2.7</v>
      </c>
      <c r="AF11" s="77">
        <f t="shared" ref="AF11:AF16" si="4">AE11+AJ11</f>
        <v>2.7264796060577909</v>
      </c>
      <c r="AG11" s="78">
        <v>60</v>
      </c>
      <c r="AH11" s="79">
        <v>190</v>
      </c>
      <c r="AI11" s="579">
        <f>((AG11*AH11)/43.052)/1000</f>
        <v>0.26479606057790578</v>
      </c>
      <c r="AJ11" s="580">
        <f>VLOOKUP(AD11,$AS$11:$AT$21,2,FALSE)*AI11</f>
        <v>2.6479606057790581E-2</v>
      </c>
      <c r="AK11" s="579">
        <v>0.64200000000000002</v>
      </c>
      <c r="AL11" s="581">
        <v>1.05</v>
      </c>
      <c r="AM11" s="582">
        <f>AK11*AL11</f>
        <v>0.67410000000000003</v>
      </c>
      <c r="AN11" s="516">
        <f>AF11*AM11</f>
        <v>1.8379199024435569</v>
      </c>
      <c r="AO11" s="85">
        <f t="shared" ref="AO11:AO16" si="5">S11-AN11</f>
        <v>0.16415709755644348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NEON 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4.9896000000000003E-2</v>
      </c>
      <c r="U12" s="659"/>
      <c r="V12" s="517" t="s">
        <v>365</v>
      </c>
      <c r="W12" s="518" t="s">
        <v>367</v>
      </c>
      <c r="X12" s="92" t="s">
        <v>399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2.7</v>
      </c>
      <c r="AF12" s="102">
        <f t="shared" si="4"/>
        <v>2.7264796060577909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4.5804857381770883E-2</v>
      </c>
      <c r="AO12" s="85">
        <f t="shared" si="5"/>
        <v>4.0911426182291197E-3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0.49399999999999999</v>
      </c>
      <c r="Q13" s="121">
        <v>1.1000000000000001</v>
      </c>
      <c r="R13" s="74">
        <f>P13*Q13</f>
        <v>0.54339999999999999</v>
      </c>
      <c r="S13" s="97">
        <f>K13*R13</f>
        <v>0.40754999999999997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0.47499999999999998</v>
      </c>
      <c r="AL13" s="106">
        <v>1.04</v>
      </c>
      <c r="AM13" s="107">
        <f>AK13*AL13</f>
        <v>0.49399999999999999</v>
      </c>
      <c r="AN13" s="108">
        <f>AF13*AM13</f>
        <v>0.37834855523552913</v>
      </c>
      <c r="AO13" s="85">
        <f t="shared" si="5"/>
        <v>2.9201444764470841E-2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2.4595230000000003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2.262073315060857</v>
      </c>
      <c r="AO16" s="154">
        <f t="shared" si="5"/>
        <v>0.19744968493914339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0.38097061479424993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0.14000000000000001</v>
      </c>
      <c r="AO19" s="85">
        <f t="shared" ref="AO19:AO40" si="12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0.38109999999999999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0.41921000000000003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0.37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0.38109999999999999</v>
      </c>
      <c r="AO20" s="85">
        <f t="shared" si="12"/>
        <v>3.8110000000000033E-2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6.3231840000000011E-2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6.9555024000000021E-2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2.2949999999999999</v>
      </c>
      <c r="AM21" s="180">
        <v>0</v>
      </c>
      <c r="AN21" s="181">
        <f>AD21*AL21*(1+AM21)</f>
        <v>6.3231840000000011E-2</v>
      </c>
      <c r="AO21" s="85">
        <f t="shared" si="12"/>
        <v>6.3231840000000095E-3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5.795328000000001E-2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6.3748608000000012E-2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2.64</v>
      </c>
      <c r="AM22" s="180">
        <v>0</v>
      </c>
      <c r="AN22" s="181">
        <f t="shared" si="11"/>
        <v>5.795328000000001E-2</v>
      </c>
      <c r="AO22" s="85">
        <f t="shared" si="12"/>
        <v>5.7953280000000024E-3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4.6818181818181821E-2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1"/>
        <v>4.6818181818181821E-2</v>
      </c>
      <c r="AO25" s="85">
        <f t="shared" si="12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4.6818181818181821E-2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1"/>
        <v>4.6818181818181821E-2</v>
      </c>
      <c r="AO28" s="85">
        <f t="shared" si="12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3.1900000000000005E-2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1"/>
        <v>3.1900000000000005E-2</v>
      </c>
      <c r="AO34" s="85">
        <f t="shared" si="12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2.9931331818181816E-2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3.2924465E-2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</v>
      </c>
      <c r="AM38" s="180">
        <v>0.03</v>
      </c>
      <c r="AN38" s="181">
        <f t="shared" si="11"/>
        <v>2.9931331818181816E-2</v>
      </c>
      <c r="AO38" s="85">
        <f t="shared" si="12"/>
        <v>2.993133181818184E-3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9.5mm</v>
      </c>
      <c r="G39" s="688"/>
      <c r="H39" s="688">
        <f t="shared" si="10"/>
        <v>0</v>
      </c>
      <c r="I39" s="689"/>
      <c r="J39" s="206">
        <f>AN39</f>
        <v>5.1750000000000004E-2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5.692500000000001E-2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</v>
      </c>
      <c r="AM39" s="214">
        <v>0.15</v>
      </c>
      <c r="AN39" s="215">
        <f t="shared" si="11"/>
        <v>5.1750000000000004E-2</v>
      </c>
      <c r="AO39" s="85">
        <f t="shared" si="12"/>
        <v>5.175000000000006E-3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0.9606330970000001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0.87330281545454558</v>
      </c>
      <c r="AO40" s="154">
        <f t="shared" si="12"/>
        <v>8.7330281545454524E-2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0.1470786593388185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3.0771053539418627E-2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2.5767734261942831E-3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0.56999999999999995</v>
      </c>
      <c r="K66" s="199" t="s">
        <v>108</v>
      </c>
      <c r="L66" s="311"/>
      <c r="M66" s="312">
        <f>J66/S72</f>
        <v>8.176773350921665E-2</v>
      </c>
      <c r="N66" s="199"/>
      <c r="O66" s="199"/>
      <c r="P66" s="199"/>
      <c r="Q66" s="199"/>
      <c r="R66" s="313">
        <v>1</v>
      </c>
      <c r="S66" s="128">
        <f>J66*R66</f>
        <v>0.56999999999999995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0.17427412242500004</v>
      </c>
      <c r="AO67" s="85">
        <f>S66-AN67-AN66</f>
        <v>0.39572587757499988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3.3330000000000002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2.6042741224250001</v>
      </c>
      <c r="AO70" s="154">
        <f>S70-AN70</f>
        <v>0.72872587757500007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0.43860289890131876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6.9709648970000009</v>
      </c>
      <c r="AE72" s="13"/>
      <c r="AF72" s="13"/>
      <c r="AG72" s="13"/>
      <c r="AH72" s="13"/>
      <c r="AI72" s="333" t="s">
        <v>117</v>
      </c>
      <c r="AJ72" s="334">
        <f>AN73-AN72</f>
        <v>1.033306644059599</v>
      </c>
      <c r="AK72" s="335">
        <f>AJ72/AN73</f>
        <v>0.14823007421889173</v>
      </c>
      <c r="AL72" s="13"/>
      <c r="AM72" s="331" t="s">
        <v>118</v>
      </c>
      <c r="AN72" s="332">
        <f>SUM(AN16,AN40,AN51,AN62,AN70)</f>
        <v>5.9376582529404018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6.9709648970000009</v>
      </c>
      <c r="AO73" s="18">
        <v>6.06</v>
      </c>
      <c r="AQ73" s="332">
        <f>AN73-AO73</f>
        <v>0.91096489700000127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3E952A79-100B-46E7-95B5-1DCE475A73DB}">
      <formula1>$AQ$11:$AQ$21</formula1>
    </dataValidation>
    <dataValidation type="list" allowBlank="1" showInputMessage="1" showErrorMessage="1" sqref="AB4:AD4 H4:J4" xr:uid="{33E932E5-9CFB-4B25-95EB-9CBCE73E14E8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C5EE9-DB05-42AD-B019-6F5FDB02788C}">
  <sheetPr codeName="Sheet67">
    <tabColor theme="9" tint="0.59999389629810485"/>
  </sheetPr>
  <dimension ref="A1:BC116"/>
  <sheetViews>
    <sheetView topLeftCell="G7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803879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803879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1055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1055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0.67410000000000003</v>
      </c>
      <c r="Q11" s="73">
        <v>1.1000000000000001</v>
      </c>
      <c r="R11" s="74">
        <f>P11*Q11</f>
        <v>0.74151000000000011</v>
      </c>
      <c r="S11" s="75">
        <f>K11*R11</f>
        <v>3.1588326000000002</v>
      </c>
      <c r="U11" s="659"/>
      <c r="V11" s="64" t="s">
        <v>175</v>
      </c>
      <c r="W11" s="567" t="s">
        <v>179</v>
      </c>
      <c r="X11" s="66" t="s">
        <v>169</v>
      </c>
      <c r="Y11" s="67" t="s">
        <v>138</v>
      </c>
      <c r="Z11" s="769" t="s">
        <v>177</v>
      </c>
      <c r="AA11" s="770"/>
      <c r="AB11" s="770"/>
      <c r="AC11" s="771"/>
      <c r="AD11" s="76" t="s">
        <v>167</v>
      </c>
      <c r="AE11" s="77">
        <v>4.26</v>
      </c>
      <c r="AF11" s="77">
        <f t="shared" ref="AF11" si="4">AE11+AJ11</f>
        <v>4.2847955960234136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0.64200000000000002</v>
      </c>
      <c r="AL11" s="581">
        <v>1.05</v>
      </c>
      <c r="AM11" s="582">
        <f>AK11*AL11</f>
        <v>0.67410000000000003</v>
      </c>
      <c r="AN11" s="516">
        <f>AF11*AM11</f>
        <v>2.8883807112793831</v>
      </c>
      <c r="AO11" s="85">
        <f t="shared" ref="AO11:AO16" si="5">S11-AN11</f>
        <v>0.2704518887206171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PRINT</v>
      </c>
      <c r="E12" s="93" t="str">
        <f t="shared" si="2"/>
        <v>BODY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4.26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7.8724799999999998E-2</v>
      </c>
      <c r="U12" s="659"/>
      <c r="V12" s="517" t="s">
        <v>175</v>
      </c>
      <c r="W12" s="518" t="s">
        <v>179</v>
      </c>
      <c r="X12" s="92" t="s">
        <v>169</v>
      </c>
      <c r="Y12" s="93" t="s">
        <v>138</v>
      </c>
      <c r="Z12" s="766" t="s">
        <v>177</v>
      </c>
      <c r="AA12" s="767"/>
      <c r="AB12" s="767"/>
      <c r="AC12" s="768"/>
      <c r="AD12" s="101" t="s">
        <v>167</v>
      </c>
      <c r="AE12" s="102">
        <v>4.26</v>
      </c>
      <c r="AF12" s="102">
        <f t="shared" ref="AF12" si="7">AE12+AJ12</f>
        <v>4.2847955960234136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7.1984566013193349E-2</v>
      </c>
      <c r="AO12" s="85">
        <f t="shared" si="5"/>
        <v>6.7402339868066485E-3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0.49399999999999999</v>
      </c>
      <c r="Q13" s="121">
        <v>1.1000000000000001</v>
      </c>
      <c r="R13" s="74">
        <f>P13*Q13</f>
        <v>0.54339999999999999</v>
      </c>
      <c r="S13" s="97">
        <f>K13*R13</f>
        <v>0.40754999999999997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8">AE13+AJ13</f>
        <v>0.76588776363467437</v>
      </c>
      <c r="AG13" s="103">
        <v>60</v>
      </c>
      <c r="AH13" s="103">
        <v>95</v>
      </c>
      <c r="AI13" s="129">
        <f t="shared" ref="AI13:AI15" si="9">((AG13*AH13)/43.052)/1000</f>
        <v>0.13239803028895289</v>
      </c>
      <c r="AJ13" s="532">
        <f>VLOOKUP(AD13,$AS$11:$AT$21,2,FALSE)*AI13</f>
        <v>1.5887763634674347E-2</v>
      </c>
      <c r="AK13" s="104">
        <v>0.47499999999999998</v>
      </c>
      <c r="AL13" s="106">
        <v>1.04</v>
      </c>
      <c r="AM13" s="107">
        <f>AK13*AL13</f>
        <v>0.49399999999999999</v>
      </c>
      <c r="AN13" s="108">
        <f>AF13*AM13</f>
        <v>0.37834855523552913</v>
      </c>
      <c r="AO13" s="85">
        <f t="shared" si="5"/>
        <v>2.9201444764470841E-2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8"/>
        <v>0</v>
      </c>
      <c r="AG14" s="103"/>
      <c r="AH14" s="103"/>
      <c r="AI14" s="80">
        <f t="shared" si="9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8"/>
        <v>0</v>
      </c>
      <c r="AG15" s="143"/>
      <c r="AH15" s="143"/>
      <c r="AI15" s="418">
        <f t="shared" si="9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3.6451074000000001</v>
      </c>
      <c r="AA16" s="149"/>
      <c r="AB16" s="149"/>
      <c r="AC16" s="149"/>
      <c r="AD16" s="149"/>
      <c r="AE16" s="149"/>
      <c r="AF16" s="149">
        <f t="shared" si="8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3.3387138325281054</v>
      </c>
      <c r="AO16" s="154">
        <f t="shared" si="5"/>
        <v>0.30639356747189472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0.47398396354723438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10">X19</f>
        <v>선오</v>
      </c>
      <c r="E19" s="621"/>
      <c r="F19" s="599" t="str">
        <f t="shared" ref="F19:F39" si="11">Z19</f>
        <v xml:space="preserve">THREAD </v>
      </c>
      <c r="G19" s="600"/>
      <c r="H19" s="600">
        <f t="shared" ref="H19:H39" si="12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3">AD19*AL19*(1+AM19)</f>
        <v>0.14000000000000001</v>
      </c>
      <c r="AO19" s="85">
        <f t="shared" ref="AO19:AO40" si="14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5">V20</f>
        <v>Z-11</v>
      </c>
      <c r="C20" s="624"/>
      <c r="D20" s="625" t="str">
        <f t="shared" si="10"/>
        <v>CCL</v>
      </c>
      <c r="E20" s="624"/>
      <c r="F20" s="626" t="str">
        <f t="shared" si="11"/>
        <v xml:space="preserve">BRA CUP </v>
      </c>
      <c r="G20" s="627"/>
      <c r="H20" s="627">
        <f t="shared" si="12"/>
        <v>0</v>
      </c>
      <c r="I20" s="628"/>
      <c r="J20" s="164">
        <f>AN20</f>
        <v>0.38109999999999999</v>
      </c>
      <c r="K20" s="174" t="str">
        <f t="shared" ref="K20:K39" si="16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7">J20*R20</f>
        <v>0.41921000000000003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0.37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3"/>
        <v>0.38109999999999999</v>
      </c>
      <c r="AO20" s="85">
        <f t="shared" si="14"/>
        <v>3.8110000000000033E-2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5"/>
        <v>RAW RUBBER</v>
      </c>
      <c r="C21" s="671"/>
      <c r="D21" s="692" t="str">
        <f t="shared" si="10"/>
        <v>삼성 고무</v>
      </c>
      <c r="E21" s="671"/>
      <c r="F21" s="675" t="str">
        <f t="shared" si="11"/>
        <v>RAW RUBBER 10mm X 0.6mm</v>
      </c>
      <c r="G21" s="676"/>
      <c r="H21" s="676">
        <f t="shared" si="12"/>
        <v>0</v>
      </c>
      <c r="I21" s="677"/>
      <c r="J21" s="164">
        <f t="shared" ref="J21:J38" si="18">AN21</f>
        <v>6.3231840000000011E-2</v>
      </c>
      <c r="K21" s="174" t="str">
        <f t="shared" si="16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7"/>
        <v>6.9555024000000021E-2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2.2949999999999999</v>
      </c>
      <c r="AM21" s="180">
        <v>0</v>
      </c>
      <c r="AN21" s="181">
        <f>AD21*AL21*(1+AM21)</f>
        <v>6.3231840000000011E-2</v>
      </c>
      <c r="AO21" s="85">
        <f t="shared" si="14"/>
        <v>6.3231840000000095E-3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5"/>
        <v>RAW RUBBER</v>
      </c>
      <c r="C22" s="671"/>
      <c r="D22" s="692" t="str">
        <f t="shared" si="10"/>
        <v>삼성 고무</v>
      </c>
      <c r="E22" s="671"/>
      <c r="F22" s="675" t="str">
        <f t="shared" si="11"/>
        <v>RAW RUBBER 8mm X 0.6mm</v>
      </c>
      <c r="G22" s="676"/>
      <c r="H22" s="676">
        <f t="shared" si="12"/>
        <v>0</v>
      </c>
      <c r="I22" s="677"/>
      <c r="J22" s="164">
        <f t="shared" si="18"/>
        <v>5.795328000000001E-2</v>
      </c>
      <c r="K22" s="174" t="str">
        <f t="shared" si="16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7"/>
        <v>6.3748608000000012E-2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2.64</v>
      </c>
      <c r="AM22" s="180">
        <v>0</v>
      </c>
      <c r="AN22" s="181">
        <f t="shared" si="13"/>
        <v>5.795328000000001E-2</v>
      </c>
      <c r="AO22" s="85">
        <f t="shared" si="14"/>
        <v>5.7953280000000024E-3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5"/>
        <v>RAW RUBBER</v>
      </c>
      <c r="C23" s="671"/>
      <c r="D23" s="692" t="str">
        <f t="shared" si="10"/>
        <v>삼성 고무</v>
      </c>
      <c r="E23" s="671"/>
      <c r="F23" s="675" t="str">
        <f t="shared" si="11"/>
        <v>RAW RUBBER 12.7mm X 0.6mm</v>
      </c>
      <c r="G23" s="676"/>
      <c r="H23" s="676">
        <f t="shared" si="12"/>
        <v>0</v>
      </c>
      <c r="I23" s="677"/>
      <c r="J23" s="164">
        <f t="shared" si="18"/>
        <v>0</v>
      </c>
      <c r="K23" s="174" t="str">
        <f t="shared" si="16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7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3"/>
        <v>0</v>
      </c>
      <c r="AO23" s="85">
        <f t="shared" si="14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5"/>
        <v>0</v>
      </c>
      <c r="C24" s="671"/>
      <c r="D24" s="692" t="str">
        <f t="shared" si="10"/>
        <v>훠시즌</v>
      </c>
      <c r="E24" s="671"/>
      <c r="F24" s="675" t="str">
        <f t="shared" si="11"/>
        <v>Metal Ring 8mm</v>
      </c>
      <c r="G24" s="676"/>
      <c r="H24" s="676">
        <f t="shared" si="12"/>
        <v>0</v>
      </c>
      <c r="I24" s="677"/>
      <c r="J24" s="164">
        <f t="shared" si="18"/>
        <v>0</v>
      </c>
      <c r="K24" s="174" t="str">
        <f t="shared" si="16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7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3"/>
        <v>0</v>
      </c>
      <c r="AO24" s="85">
        <f t="shared" si="14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5"/>
        <v>0</v>
      </c>
      <c r="C25" s="671"/>
      <c r="D25" s="692" t="str">
        <f t="shared" si="10"/>
        <v>훠시즌</v>
      </c>
      <c r="E25" s="671"/>
      <c r="F25" s="675" t="str">
        <f t="shared" si="11"/>
        <v>Metal Ring 10mm</v>
      </c>
      <c r="G25" s="676"/>
      <c r="H25" s="676">
        <f t="shared" si="12"/>
        <v>0</v>
      </c>
      <c r="I25" s="677"/>
      <c r="J25" s="164">
        <f t="shared" si="18"/>
        <v>4.6818181818181821E-2</v>
      </c>
      <c r="K25" s="174" t="str">
        <f t="shared" si="16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7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3"/>
        <v>4.6818181818181821E-2</v>
      </c>
      <c r="AO25" s="85">
        <f t="shared" si="14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5"/>
        <v>0</v>
      </c>
      <c r="C26" s="673"/>
      <c r="D26" s="674" t="str">
        <f t="shared" si="10"/>
        <v>훠시즌</v>
      </c>
      <c r="E26" s="673"/>
      <c r="F26" s="675" t="str">
        <f t="shared" si="11"/>
        <v>Metal Ring 13mm</v>
      </c>
      <c r="G26" s="676"/>
      <c r="H26" s="676">
        <f t="shared" si="12"/>
        <v>0</v>
      </c>
      <c r="I26" s="677"/>
      <c r="J26" s="164">
        <f t="shared" si="18"/>
        <v>0</v>
      </c>
      <c r="K26" s="174" t="str">
        <f t="shared" si="16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7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3"/>
        <v>0</v>
      </c>
      <c r="AO26" s="85">
        <f t="shared" si="14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5"/>
        <v>0</v>
      </c>
      <c r="C27" s="671"/>
      <c r="D27" s="692" t="str">
        <f t="shared" si="10"/>
        <v>훠시즌</v>
      </c>
      <c r="E27" s="671"/>
      <c r="F27" s="675" t="str">
        <f t="shared" si="11"/>
        <v>Metal Slider 8mm</v>
      </c>
      <c r="G27" s="676"/>
      <c r="H27" s="676">
        <f t="shared" si="12"/>
        <v>0</v>
      </c>
      <c r="I27" s="677"/>
      <c r="J27" s="164">
        <f t="shared" si="18"/>
        <v>0</v>
      </c>
      <c r="K27" s="174" t="str">
        <f t="shared" si="16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7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3"/>
        <v>0</v>
      </c>
      <c r="AO27" s="85">
        <f t="shared" si="14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5"/>
        <v>0</v>
      </c>
      <c r="C28" s="671"/>
      <c r="D28" s="692" t="str">
        <f t="shared" si="10"/>
        <v>훠시즌</v>
      </c>
      <c r="E28" s="671"/>
      <c r="F28" s="675" t="str">
        <f t="shared" si="11"/>
        <v>Metal Slider 10mm</v>
      </c>
      <c r="G28" s="676"/>
      <c r="H28" s="676">
        <f t="shared" si="12"/>
        <v>0</v>
      </c>
      <c r="I28" s="677"/>
      <c r="J28" s="164">
        <f t="shared" si="18"/>
        <v>4.6818181818181821E-2</v>
      </c>
      <c r="K28" s="174" t="str">
        <f t="shared" si="16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7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3"/>
        <v>4.6818181818181821E-2</v>
      </c>
      <c r="AO28" s="85">
        <f t="shared" si="14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5"/>
        <v>0</v>
      </c>
      <c r="C29" s="673"/>
      <c r="D29" s="674" t="str">
        <f t="shared" si="10"/>
        <v>훠시즌</v>
      </c>
      <c r="E29" s="673"/>
      <c r="F29" s="675" t="str">
        <f t="shared" si="11"/>
        <v>Metal Slider 13mm</v>
      </c>
      <c r="G29" s="676"/>
      <c r="H29" s="676">
        <f t="shared" si="12"/>
        <v>0</v>
      </c>
      <c r="I29" s="677"/>
      <c r="J29" s="164">
        <f t="shared" si="18"/>
        <v>0</v>
      </c>
      <c r="K29" s="174" t="str">
        <f t="shared" si="16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7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3"/>
        <v>0</v>
      </c>
      <c r="AO29" s="85">
        <f t="shared" si="14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5"/>
        <v>0</v>
      </c>
      <c r="C30" s="671"/>
      <c r="D30" s="692" t="str">
        <f t="shared" si="10"/>
        <v>훠시즌</v>
      </c>
      <c r="E30" s="671"/>
      <c r="F30" s="675" t="str">
        <f t="shared" si="11"/>
        <v>Metal G-Hook 13mm</v>
      </c>
      <c r="G30" s="676"/>
      <c r="H30" s="676">
        <f t="shared" si="12"/>
        <v>0</v>
      </c>
      <c r="I30" s="677"/>
      <c r="J30" s="164">
        <f t="shared" si="18"/>
        <v>0</v>
      </c>
      <c r="K30" s="174" t="str">
        <f t="shared" si="16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7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3"/>
        <v>0</v>
      </c>
      <c r="AO30" s="85">
        <f t="shared" si="14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5"/>
        <v>0</v>
      </c>
      <c r="C31" s="671"/>
      <c r="D31" s="692" t="str">
        <f t="shared" si="10"/>
        <v>훠시즌</v>
      </c>
      <c r="E31" s="671"/>
      <c r="F31" s="675" t="str">
        <f t="shared" si="11"/>
        <v>Metal G-Hook 25mm</v>
      </c>
      <c r="G31" s="676"/>
      <c r="H31" s="676">
        <f t="shared" si="12"/>
        <v>0</v>
      </c>
      <c r="I31" s="677"/>
      <c r="J31" s="164">
        <f t="shared" si="18"/>
        <v>0</v>
      </c>
      <c r="K31" s="174" t="str">
        <f t="shared" si="16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7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3"/>
        <v>0</v>
      </c>
      <c r="AO31" s="85">
        <f t="shared" si="14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5"/>
        <v>0</v>
      </c>
      <c r="C32" s="673"/>
      <c r="D32" s="674" t="str">
        <f t="shared" si="10"/>
        <v>선오</v>
      </c>
      <c r="E32" s="673"/>
      <c r="F32" s="675" t="str">
        <f t="shared" si="11"/>
        <v>Bra Elastic Picot Edge 3/4"</v>
      </c>
      <c r="G32" s="676"/>
      <c r="H32" s="676">
        <f t="shared" si="12"/>
        <v>0</v>
      </c>
      <c r="I32" s="677"/>
      <c r="J32" s="164">
        <f t="shared" si="18"/>
        <v>0</v>
      </c>
      <c r="K32" s="174" t="str">
        <f t="shared" si="16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7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3"/>
        <v>0</v>
      </c>
      <c r="AO32" s="85">
        <f t="shared" si="14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5"/>
        <v>0</v>
      </c>
      <c r="C33" s="673"/>
      <c r="D33" s="674" t="str">
        <f t="shared" si="10"/>
        <v>선오</v>
      </c>
      <c r="E33" s="673"/>
      <c r="F33" s="698" t="str">
        <f t="shared" si="11"/>
        <v>Bra Elastic Picot Edge 1"</v>
      </c>
      <c r="G33" s="699"/>
      <c r="H33" s="699">
        <f t="shared" si="12"/>
        <v>0</v>
      </c>
      <c r="I33" s="700"/>
      <c r="J33" s="164">
        <f t="shared" si="18"/>
        <v>0</v>
      </c>
      <c r="K33" s="174" t="str">
        <f t="shared" si="16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7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3"/>
        <v>0</v>
      </c>
      <c r="AO33" s="85">
        <f t="shared" si="14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5"/>
        <v>0</v>
      </c>
      <c r="C34" s="679"/>
      <c r="D34" s="680" t="str">
        <f t="shared" si="10"/>
        <v>선오</v>
      </c>
      <c r="E34" s="679"/>
      <c r="F34" s="681" t="str">
        <f t="shared" si="11"/>
        <v>mobilon tape 1/4" x 0.15mm side shirring</v>
      </c>
      <c r="G34" s="682"/>
      <c r="H34" s="682">
        <f t="shared" si="12"/>
        <v>0</v>
      </c>
      <c r="I34" s="683"/>
      <c r="J34" s="164">
        <f t="shared" si="18"/>
        <v>3.1900000000000005E-2</v>
      </c>
      <c r="K34" s="174" t="str">
        <f t="shared" si="16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7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3"/>
        <v>3.1900000000000005E-2</v>
      </c>
      <c r="AO34" s="85">
        <f t="shared" si="14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5"/>
        <v>POLY TAPE</v>
      </c>
      <c r="C35" s="679"/>
      <c r="D35" s="674" t="str">
        <f t="shared" si="10"/>
        <v>선오</v>
      </c>
      <c r="E35" s="673"/>
      <c r="F35" s="698" t="str">
        <f t="shared" si="11"/>
        <v>1/4" twill tape at CF V</v>
      </c>
      <c r="G35" s="699"/>
      <c r="H35" s="699">
        <f t="shared" si="12"/>
        <v>0</v>
      </c>
      <c r="I35" s="700"/>
      <c r="J35" s="164">
        <f t="shared" si="18"/>
        <v>3.2000000000000002E-3</v>
      </c>
      <c r="K35" s="174" t="str">
        <f t="shared" si="16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7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3"/>
        <v>3.2000000000000002E-3</v>
      </c>
      <c r="AO35" s="85">
        <f t="shared" si="14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5"/>
        <v>0</v>
      </c>
      <c r="C36" s="679"/>
      <c r="D36" s="680" t="str">
        <f t="shared" si="10"/>
        <v>선오</v>
      </c>
      <c r="E36" s="679"/>
      <c r="F36" s="681" t="str">
        <f t="shared" si="11"/>
        <v>BONE&amp;CASING</v>
      </c>
      <c r="G36" s="682"/>
      <c r="H36" s="682">
        <f t="shared" si="12"/>
        <v>0</v>
      </c>
      <c r="I36" s="683"/>
      <c r="J36" s="164">
        <f t="shared" si="18"/>
        <v>0</v>
      </c>
      <c r="K36" s="174" t="str">
        <f t="shared" si="16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7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3"/>
        <v>0</v>
      </c>
      <c r="AO36" s="85">
        <f t="shared" si="14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5"/>
        <v>BRA TAPE</v>
      </c>
      <c r="C37" s="679"/>
      <c r="D37" s="680" t="str">
        <f t="shared" si="10"/>
        <v>선오</v>
      </c>
      <c r="E37" s="679"/>
      <c r="F37" s="681" t="str">
        <f t="shared" si="11"/>
        <v>3/4" 19mm</v>
      </c>
      <c r="G37" s="682"/>
      <c r="H37" s="682">
        <f t="shared" si="12"/>
        <v>0</v>
      </c>
      <c r="I37" s="683"/>
      <c r="J37" s="164">
        <f t="shared" si="18"/>
        <v>2.06E-2</v>
      </c>
      <c r="K37" s="198" t="str">
        <f t="shared" si="16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7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3"/>
        <v>2.06E-2</v>
      </c>
      <c r="AO37" s="85">
        <f t="shared" si="14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5"/>
        <v>Elastic thread</v>
      </c>
      <c r="C38" s="679"/>
      <c r="D38" s="680" t="str">
        <f t="shared" si="10"/>
        <v>선오</v>
      </c>
      <c r="E38" s="679"/>
      <c r="F38" s="681" t="str">
        <f t="shared" si="11"/>
        <v>420D</v>
      </c>
      <c r="G38" s="682"/>
      <c r="H38" s="682">
        <f t="shared" si="12"/>
        <v>0</v>
      </c>
      <c r="I38" s="683"/>
      <c r="J38" s="164">
        <f t="shared" si="18"/>
        <v>2.9931331818181816E-2</v>
      </c>
      <c r="K38" s="198" t="str">
        <f t="shared" si="16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7"/>
        <v>3.2924465E-2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</v>
      </c>
      <c r="AM38" s="180">
        <v>0.03</v>
      </c>
      <c r="AN38" s="181">
        <f t="shared" si="13"/>
        <v>2.9931331818181816E-2</v>
      </c>
      <c r="AO38" s="85">
        <f t="shared" si="14"/>
        <v>2.993133181818184E-3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5"/>
        <v>Elastic band</v>
      </c>
      <c r="C39" s="685"/>
      <c r="D39" s="686" t="str">
        <f t="shared" si="10"/>
        <v>선오</v>
      </c>
      <c r="E39" s="685"/>
      <c r="F39" s="687" t="str">
        <f t="shared" si="11"/>
        <v>9.5mm</v>
      </c>
      <c r="G39" s="688"/>
      <c r="H39" s="688">
        <f t="shared" si="12"/>
        <v>0</v>
      </c>
      <c r="I39" s="689"/>
      <c r="J39" s="206">
        <f>AN39</f>
        <v>5.1750000000000004E-2</v>
      </c>
      <c r="K39" s="207" t="str">
        <f t="shared" si="16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7"/>
        <v>5.692500000000001E-2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0.9</v>
      </c>
      <c r="AM39" s="214">
        <v>0.15</v>
      </c>
      <c r="AN39" s="215">
        <f t="shared" si="13"/>
        <v>5.1750000000000004E-2</v>
      </c>
      <c r="AO39" s="85">
        <f t="shared" si="14"/>
        <v>5.175000000000006E-3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0.9606330970000001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0.87330281545454558</v>
      </c>
      <c r="AO40" s="154">
        <f t="shared" si="14"/>
        <v>8.7330281545454524E-2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0.12397933773577464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9">X43</f>
        <v>NEXGEN</v>
      </c>
      <c r="E43" s="717"/>
      <c r="F43" s="718" t="str">
        <f t="shared" ref="F43:F50" si="20">Z43</f>
        <v>TPU LABEL(BRAND/SIZE/CO/CONTENT/CARE)</v>
      </c>
      <c r="G43" s="718"/>
      <c r="H43" s="718">
        <f t="shared" ref="H43:H50" si="21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2">AD43*AL43*(1+AM43)</f>
        <v>1.5950000000000002E-2</v>
      </c>
      <c r="AO43" s="85">
        <f t="shared" ref="AO43:AO51" si="23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4">V44</f>
        <v>MAU-TWO-PART</v>
      </c>
      <c r="C44" s="708"/>
      <c r="D44" s="708" t="str">
        <f t="shared" si="19"/>
        <v>NEXGEN</v>
      </c>
      <c r="E44" s="708"/>
      <c r="F44" s="709" t="str">
        <f t="shared" si="20"/>
        <v xml:space="preserve">PRIMARY HANG TAG </v>
      </c>
      <c r="G44" s="709"/>
      <c r="H44" s="709">
        <f t="shared" si="21"/>
        <v>0</v>
      </c>
      <c r="I44" s="709"/>
      <c r="J44" s="237">
        <f>AN44</f>
        <v>1.1117999999999999E-2</v>
      </c>
      <c r="K44" s="174" t="str">
        <f t="shared" ref="K44:K50" si="25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6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2"/>
        <v>1.1117999999999999E-2</v>
      </c>
      <c r="AO44" s="85">
        <f t="shared" si="23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4"/>
        <v>MAU-ECOM-STK</v>
      </c>
      <c r="C45" s="708"/>
      <c r="D45" s="708" t="str">
        <f t="shared" si="19"/>
        <v>NEXGEN</v>
      </c>
      <c r="E45" s="708"/>
      <c r="F45" s="709" t="str">
        <f t="shared" si="20"/>
        <v>ECOM-STK</v>
      </c>
      <c r="G45" s="709"/>
      <c r="H45" s="709">
        <f t="shared" si="21"/>
        <v>0</v>
      </c>
      <c r="I45" s="709"/>
      <c r="J45" s="237">
        <f t="shared" ref="J45:J49" si="27">AN45</f>
        <v>1.2240000000000001E-2</v>
      </c>
      <c r="K45" s="174" t="str">
        <f t="shared" si="25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6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8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2"/>
        <v>1.2240000000000001E-2</v>
      </c>
      <c r="AO45" s="85">
        <f t="shared" si="23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4"/>
        <v>2nd Hang tag</v>
      </c>
      <c r="C46" s="708"/>
      <c r="D46" s="708" t="str">
        <f t="shared" si="19"/>
        <v>R-PAC</v>
      </c>
      <c r="E46" s="708"/>
      <c r="F46" s="709" t="str">
        <f t="shared" si="20"/>
        <v>2nd Hang tag</v>
      </c>
      <c r="G46" s="709"/>
      <c r="H46" s="709">
        <f t="shared" si="21"/>
        <v>0</v>
      </c>
      <c r="I46" s="709"/>
      <c r="J46" s="237">
        <f t="shared" si="27"/>
        <v>9.1799999999999993E-2</v>
      </c>
      <c r="K46" s="174" t="str">
        <f t="shared" si="25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6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2"/>
        <v>9.1799999999999993E-2</v>
      </c>
      <c r="AO46" s="85">
        <f t="shared" si="23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4"/>
        <v>Tracking label</v>
      </c>
      <c r="C47" s="708"/>
      <c r="D47" s="708" t="str">
        <f t="shared" si="19"/>
        <v>Local</v>
      </c>
      <c r="E47" s="708"/>
      <c r="F47" s="709" t="str">
        <f t="shared" si="20"/>
        <v>Tracking Label=Factory Sourced</v>
      </c>
      <c r="G47" s="709"/>
      <c r="H47" s="709">
        <f t="shared" si="21"/>
        <v>0</v>
      </c>
      <c r="I47" s="709"/>
      <c r="J47" s="237">
        <f t="shared" si="27"/>
        <v>2.1000000000000001E-2</v>
      </c>
      <c r="K47" s="174" t="str">
        <f t="shared" si="25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6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2"/>
        <v>2.1000000000000001E-2</v>
      </c>
      <c r="AO47" s="85">
        <f t="shared" si="23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4"/>
        <v>CROTCH STICKER</v>
      </c>
      <c r="C48" s="708"/>
      <c r="D48" s="708">
        <f t="shared" si="19"/>
        <v>0</v>
      </c>
      <c r="E48" s="708"/>
      <c r="F48" s="709" t="str">
        <f t="shared" si="20"/>
        <v>CROTCH STICKER</v>
      </c>
      <c r="G48" s="709"/>
      <c r="H48" s="709">
        <f t="shared" si="21"/>
        <v>0</v>
      </c>
      <c r="I48" s="709"/>
      <c r="J48" s="237">
        <f t="shared" si="27"/>
        <v>3.0599999999999999E-2</v>
      </c>
      <c r="K48" s="174" t="str">
        <f t="shared" si="25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6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2"/>
        <v>3.0599999999999999E-2</v>
      </c>
      <c r="AO48" s="85">
        <f t="shared" si="23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4"/>
        <v>0</v>
      </c>
      <c r="C49" s="711"/>
      <c r="D49" s="711">
        <f t="shared" si="19"/>
        <v>0</v>
      </c>
      <c r="E49" s="711"/>
      <c r="F49" s="712">
        <f t="shared" si="20"/>
        <v>0</v>
      </c>
      <c r="G49" s="712"/>
      <c r="H49" s="712">
        <f t="shared" si="21"/>
        <v>0</v>
      </c>
      <c r="I49" s="712"/>
      <c r="J49" s="237">
        <f t="shared" si="27"/>
        <v>0</v>
      </c>
      <c r="K49" s="251" t="str">
        <f t="shared" si="25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6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2"/>
        <v>0</v>
      </c>
      <c r="AO49" s="85">
        <f t="shared" si="23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4"/>
        <v>0</v>
      </c>
      <c r="C50" s="714"/>
      <c r="D50" s="714">
        <f t="shared" si="19"/>
        <v>0</v>
      </c>
      <c r="E50" s="714"/>
      <c r="F50" s="715">
        <f t="shared" si="20"/>
        <v>0</v>
      </c>
      <c r="G50" s="715"/>
      <c r="H50" s="715">
        <f t="shared" si="21"/>
        <v>0</v>
      </c>
      <c r="I50" s="715"/>
      <c r="J50" s="257">
        <f>AN50</f>
        <v>0</v>
      </c>
      <c r="K50" s="258" t="str">
        <f t="shared" si="25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6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2"/>
        <v>0</v>
      </c>
      <c r="AO50" s="85">
        <f t="shared" si="23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3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2.5938330254022778E-2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9">X54</f>
        <v>MAINETTI</v>
      </c>
      <c r="E54" s="732"/>
      <c r="F54" s="734" t="str">
        <f t="shared" ref="F54:F61" si="30">Z54</f>
        <v>HANGER</v>
      </c>
      <c r="G54" s="734"/>
      <c r="H54" s="734">
        <f t="shared" ref="H54:H61" si="31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2">AD54*AL54*(1+AM54)</f>
        <v>0</v>
      </c>
      <c r="AO54" s="85">
        <f t="shared" ref="AO54:AO62" si="33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4">V55</f>
        <v>0</v>
      </c>
      <c r="C55" s="724"/>
      <c r="D55" s="725" t="str">
        <f t="shared" si="29"/>
        <v>MAINETTI</v>
      </c>
      <c r="E55" s="726"/>
      <c r="F55" s="719" t="str">
        <f t="shared" si="30"/>
        <v>SIZER</v>
      </c>
      <c r="G55" s="719"/>
      <c r="H55" s="719">
        <f t="shared" si="31"/>
        <v>0</v>
      </c>
      <c r="I55" s="719"/>
      <c r="J55" s="280">
        <f>AN55</f>
        <v>0</v>
      </c>
      <c r="K55" s="281" t="str">
        <f t="shared" ref="K55:K61" si="35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6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2"/>
        <v>0</v>
      </c>
      <c r="AO55" s="85">
        <f t="shared" si="33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4"/>
        <v>0</v>
      </c>
      <c r="C56" s="678"/>
      <c r="D56" s="680">
        <f t="shared" si="29"/>
        <v>0</v>
      </c>
      <c r="E56" s="679"/>
      <c r="F56" s="719" t="str">
        <f t="shared" si="30"/>
        <v>TAG PIN</v>
      </c>
      <c r="G56" s="719"/>
      <c r="H56" s="719">
        <f t="shared" si="31"/>
        <v>0</v>
      </c>
      <c r="I56" s="719"/>
      <c r="J56" s="280">
        <f t="shared" ref="J56:J60" si="37">AN56</f>
        <v>5.1000000000000004E-3</v>
      </c>
      <c r="K56" s="281" t="str">
        <f t="shared" si="35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6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2"/>
        <v>5.1000000000000004E-3</v>
      </c>
      <c r="AO56" s="85">
        <f t="shared" si="33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4"/>
        <v>0</v>
      </c>
      <c r="C57" s="678"/>
      <c r="D57" s="680" t="str">
        <f t="shared" si="29"/>
        <v>FTY</v>
      </c>
      <c r="E57" s="679"/>
      <c r="F57" s="719" t="str">
        <f t="shared" si="30"/>
        <v>POLY BAG</v>
      </c>
      <c r="G57" s="719"/>
      <c r="H57" s="719">
        <f t="shared" si="31"/>
        <v>0</v>
      </c>
      <c r="I57" s="719"/>
      <c r="J57" s="280">
        <f t="shared" si="37"/>
        <v>0</v>
      </c>
      <c r="K57" s="281" t="str">
        <f t="shared" si="35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6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2"/>
        <v>0</v>
      </c>
      <c r="AO57" s="85">
        <f t="shared" si="33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4"/>
        <v>5.5" Tag pin</v>
      </c>
      <c r="C58" s="678"/>
      <c r="D58" s="680">
        <f t="shared" si="29"/>
        <v>0</v>
      </c>
      <c r="E58" s="679"/>
      <c r="F58" s="719" t="str">
        <f t="shared" si="30"/>
        <v>TAG PIN for COLD SHOULDER</v>
      </c>
      <c r="G58" s="719"/>
      <c r="H58" s="719">
        <f t="shared" si="31"/>
        <v>0</v>
      </c>
      <c r="I58" s="719"/>
      <c r="J58" s="280">
        <f t="shared" si="37"/>
        <v>0</v>
      </c>
      <c r="K58" s="281" t="str">
        <f t="shared" si="35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6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2"/>
        <v>0</v>
      </c>
      <c r="AO58" s="85">
        <f t="shared" si="33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4"/>
        <v>0</v>
      </c>
      <c r="C59" s="678"/>
      <c r="D59" s="680">
        <f t="shared" si="29"/>
        <v>0</v>
      </c>
      <c r="E59" s="679"/>
      <c r="F59" s="719" t="str">
        <f t="shared" si="30"/>
        <v>POLY BAG for STRAP</v>
      </c>
      <c r="G59" s="719"/>
      <c r="H59" s="719">
        <f t="shared" si="31"/>
        <v>0</v>
      </c>
      <c r="I59" s="719"/>
      <c r="J59" s="280">
        <f t="shared" si="37"/>
        <v>0</v>
      </c>
      <c r="K59" s="281" t="str">
        <f t="shared" si="35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6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2"/>
        <v>0</v>
      </c>
      <c r="AO59" s="85">
        <f t="shared" si="33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4"/>
        <v>0</v>
      </c>
      <c r="C60" s="678"/>
      <c r="D60" s="680" t="str">
        <f t="shared" si="29"/>
        <v>?</v>
      </c>
      <c r="E60" s="679"/>
      <c r="F60" s="719" t="str">
        <f t="shared" si="30"/>
        <v>ALL CARTON STICKERS</v>
      </c>
      <c r="G60" s="719"/>
      <c r="H60" s="719">
        <f t="shared" si="31"/>
        <v>0</v>
      </c>
      <c r="I60" s="719"/>
      <c r="J60" s="280">
        <f t="shared" si="37"/>
        <v>1.0200000000000001E-2</v>
      </c>
      <c r="K60" s="281" t="str">
        <f t="shared" si="35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6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2"/>
        <v>1.0200000000000001E-2</v>
      </c>
      <c r="AO60" s="85">
        <f t="shared" si="33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4"/>
        <v>0</v>
      </c>
      <c r="C61" s="714"/>
      <c r="D61" s="714" t="str">
        <f t="shared" si="29"/>
        <v>FTY</v>
      </c>
      <c r="E61" s="714"/>
      <c r="F61" s="715" t="str">
        <f t="shared" si="30"/>
        <v>ALL BOXES</v>
      </c>
      <c r="G61" s="715"/>
      <c r="H61" s="715">
        <f t="shared" si="31"/>
        <v>0</v>
      </c>
      <c r="I61" s="715"/>
      <c r="J61" s="257">
        <f>AN61</f>
        <v>0</v>
      </c>
      <c r="K61" s="286" t="str">
        <f t="shared" si="35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6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2"/>
        <v>0</v>
      </c>
      <c r="AO61" s="85">
        <f t="shared" si="33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3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2.1720803297422585E-3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0.56999999999999995</v>
      </c>
      <c r="K66" s="199" t="s">
        <v>108</v>
      </c>
      <c r="L66" s="311"/>
      <c r="M66" s="312">
        <f>J66/S72</f>
        <v>6.9882493103995275E-2</v>
      </c>
      <c r="N66" s="199"/>
      <c r="O66" s="199"/>
      <c r="P66" s="199"/>
      <c r="Q66" s="199"/>
      <c r="R66" s="313">
        <v>1</v>
      </c>
      <c r="S66" s="128">
        <f>J66*R66</f>
        <v>0.56999999999999995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0.20391373242499999</v>
      </c>
      <c r="AO67" s="85">
        <f>S66-AN67-AN66</f>
        <v>0.36608626757499996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3.3330000000000002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2.6339137324250004</v>
      </c>
      <c r="AO70" s="154">
        <f>S70-AN70</f>
        <v>0.69908626757499981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0.37392628813322598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8.1565492969999998</v>
      </c>
      <c r="AE72" s="13"/>
      <c r="AF72" s="13"/>
      <c r="AG72" s="13"/>
      <c r="AH72" s="13"/>
      <c r="AI72" s="333" t="s">
        <v>117</v>
      </c>
      <c r="AJ72" s="334">
        <f>AN73-AN72</f>
        <v>1.1126109165923488</v>
      </c>
      <c r="AK72" s="335">
        <f>AJ72/AN73</f>
        <v>0.13640706088806084</v>
      </c>
      <c r="AL72" s="13"/>
      <c r="AM72" s="331" t="s">
        <v>118</v>
      </c>
      <c r="AN72" s="332">
        <f>SUM(AN16,AN40,AN51,AN62,AN70)</f>
        <v>7.043938380407651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8.1565492969999998</v>
      </c>
      <c r="AO73" s="18">
        <v>7.08</v>
      </c>
      <c r="AQ73" s="332">
        <f>AN73-AO73</f>
        <v>1.0765492969999997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disablePrompts="1" count="2">
    <dataValidation type="list" allowBlank="1" showInputMessage="1" showErrorMessage="1" sqref="AB4:AD4 H4:J4" xr:uid="{03E083B0-6297-4638-BD70-6CA690ABE16A}">
      <formula1>$AQ$3:$AQ$8</formula1>
    </dataValidation>
    <dataValidation type="list" allowBlank="1" showInputMessage="1" showErrorMessage="1" sqref="J11:J15 AD11:AD15" xr:uid="{30F2F769-ED73-4C83-BA39-323007EE002C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DBFD-E78B-4423-ACD2-05B89B8A57FC}">
  <sheetPr codeName="Sheet68">
    <tabColor theme="9" tint="0.59999389629810485"/>
  </sheetPr>
  <dimension ref="A1:BC116"/>
  <sheetViews>
    <sheetView topLeftCell="J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457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0.91980000000000006</v>
      </c>
      <c r="Q11" s="73">
        <v>1.1000000000000001</v>
      </c>
      <c r="R11" s="74">
        <f>P11*Q11</f>
        <v>1.0117800000000001</v>
      </c>
      <c r="S11" s="75">
        <f>K11*R11</f>
        <v>2.6812170000000002</v>
      </c>
      <c r="U11" s="659"/>
      <c r="V11" s="64" t="s">
        <v>175</v>
      </c>
      <c r="W11" s="567" t="s">
        <v>179</v>
      </c>
      <c r="X11" s="66" t="s">
        <v>43</v>
      </c>
      <c r="Y11" s="67" t="s">
        <v>138</v>
      </c>
      <c r="Z11" s="662" t="s">
        <v>177</v>
      </c>
      <c r="AA11" s="663"/>
      <c r="AB11" s="663"/>
      <c r="AC11" s="664"/>
      <c r="AD11" s="76" t="s">
        <v>167</v>
      </c>
      <c r="AE11" s="77">
        <v>2.65</v>
      </c>
      <c r="AF11" s="77">
        <f t="shared" ref="AF11:AF16" si="4">AE11+AJ11</f>
        <v>2.6747955960234133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0.876</v>
      </c>
      <c r="AL11" s="581">
        <v>1.05</v>
      </c>
      <c r="AM11" s="582">
        <f>AK11*AL11</f>
        <v>0.91980000000000006</v>
      </c>
      <c r="AN11" s="516">
        <f>AF11*AM11</f>
        <v>2.460276989222336</v>
      </c>
      <c r="AO11" s="85">
        <f t="shared" ref="AO11:AO16" si="5">S11-AN11</f>
        <v>0.22094001077766423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4.8971999999999995E-2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si="4"/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4.4936566013193339E-2</v>
      </c>
      <c r="AO12" s="85">
        <f t="shared" si="5"/>
        <v>4.0354339868066552E-3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0.71344000000000007</v>
      </c>
      <c r="Q13" s="121">
        <v>1.1000000000000001</v>
      </c>
      <c r="R13" s="74">
        <f>P13*Q13</f>
        <v>0.78478400000000015</v>
      </c>
      <c r="S13" s="97">
        <f>K13*R13</f>
        <v>0.58858800000000011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0.68600000000000005</v>
      </c>
      <c r="AL13" s="106">
        <v>1.04</v>
      </c>
      <c r="AM13" s="107">
        <f>AK13*AL13</f>
        <v>0.71344000000000007</v>
      </c>
      <c r="AN13" s="108">
        <f>AF13*AM13</f>
        <v>0.54641496608752216</v>
      </c>
      <c r="AO13" s="85">
        <f t="shared" si="5"/>
        <v>4.2173033912477953E-2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3.3187770000000003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3.0516285213230514</v>
      </c>
      <c r="AO16" s="154">
        <f t="shared" si="5"/>
        <v>0.26714847867694891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0.44027505538553052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0.155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0.17050000000000001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0.155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0.155</v>
      </c>
      <c r="AO19" s="85">
        <f t="shared" ref="AO19:AO40" si="12">S19-AN19</f>
        <v>1.5500000000000014E-2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0.46350000000000002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0.50985000000000003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0.46350000000000002</v>
      </c>
      <c r="AO20" s="85">
        <f t="shared" si="12"/>
        <v>4.6350000000000002E-2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4.5460800000000003E-2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5.0006880000000004E-2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1.65</v>
      </c>
      <c r="AM21" s="180">
        <v>0</v>
      </c>
      <c r="AN21" s="181">
        <f>AD21*AL21*(1+AM21)</f>
        <v>4.5460800000000003E-2</v>
      </c>
      <c r="AO21" s="85">
        <f t="shared" si="12"/>
        <v>4.546080000000001E-3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6.8490240000000008E-2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7.5339264000000017E-2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3.12</v>
      </c>
      <c r="AM22" s="180">
        <v>0</v>
      </c>
      <c r="AN22" s="181">
        <f t="shared" si="11"/>
        <v>6.8490240000000008E-2</v>
      </c>
      <c r="AO22" s="85">
        <f t="shared" si="12"/>
        <v>6.8490240000000091E-3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2.4284400000000001E-2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2.6712840000000005E-2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0.73499999999999999</v>
      </c>
      <c r="AM23" s="180">
        <v>0</v>
      </c>
      <c r="AN23" s="181">
        <f t="shared" si="11"/>
        <v>2.4284400000000001E-2</v>
      </c>
      <c r="AO23" s="85">
        <f t="shared" si="12"/>
        <v>2.4284400000000039E-3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3.1900000000000005E-2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1"/>
        <v>3.1900000000000005E-2</v>
      </c>
      <c r="AO34" s="85">
        <f t="shared" si="12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3.242560946969697E-2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3.5668170416666672E-2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6.5</v>
      </c>
      <c r="AM38" s="180">
        <v>0.03</v>
      </c>
      <c r="AN38" s="181">
        <f t="shared" si="11"/>
        <v>3.242560946969697E-2</v>
      </c>
      <c r="AO38" s="85">
        <f t="shared" si="12"/>
        <v>3.2425609469697025E-3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9.5mm</v>
      </c>
      <c r="G39" s="688"/>
      <c r="H39" s="688">
        <f t="shared" si="10"/>
        <v>0</v>
      </c>
      <c r="I39" s="689"/>
      <c r="J39" s="206">
        <f>AN39</f>
        <v>6.2675000000000008E-2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6.8942500000000018E-2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1.0900000000000001</v>
      </c>
      <c r="AM39" s="214">
        <v>0.15</v>
      </c>
      <c r="AN39" s="215">
        <f t="shared" si="11"/>
        <v>6.2675000000000008E-2</v>
      </c>
      <c r="AO39" s="85">
        <f t="shared" si="12"/>
        <v>6.2675000000000092E-3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1.1527896544166665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1.0479905949242425</v>
      </c>
      <c r="AO40" s="154">
        <f t="shared" si="12"/>
        <v>0.10479905949242396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0.1511993068618134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2.6360277555835501E-2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2.2074142708818616E-3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0.69</v>
      </c>
      <c r="K66" s="199" t="s">
        <v>108</v>
      </c>
      <c r="L66" s="311"/>
      <c r="M66" s="312">
        <f>J66/S72</f>
        <v>8.4741854986031567E-2</v>
      </c>
      <c r="N66" s="199"/>
      <c r="O66" s="199"/>
      <c r="P66" s="199"/>
      <c r="Q66" s="199"/>
      <c r="R66" s="313">
        <v>1</v>
      </c>
      <c r="S66" s="128">
        <f>J66*R66</f>
        <v>0.69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0.20355938636041665</v>
      </c>
      <c r="AO67" s="85">
        <f>S66-AN67-AN66</f>
        <v>0.4864406136395833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3.4530000000000003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2.633559386360417</v>
      </c>
      <c r="AO70" s="154">
        <f>S70-AN70</f>
        <v>0.81944061363958332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0.37995794592593873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8.1423754544166655</v>
      </c>
      <c r="AE72" s="13"/>
      <c r="AF72" s="13"/>
      <c r="AG72" s="13"/>
      <c r="AH72" s="13"/>
      <c r="AI72" s="333" t="s">
        <v>117</v>
      </c>
      <c r="AJ72" s="334">
        <f>AN73-AN72</f>
        <v>1.2111889518089551</v>
      </c>
      <c r="AK72" s="335">
        <f>AJ72/AN73</f>
        <v>0.14875130219547544</v>
      </c>
      <c r="AL72" s="13"/>
      <c r="AM72" s="331" t="s">
        <v>118</v>
      </c>
      <c r="AN72" s="332">
        <f>SUM(AN16,AN40,AN51,AN62,AN70)</f>
        <v>6.9311865026077104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8.1423754544166655</v>
      </c>
      <c r="AO73" s="18">
        <v>7.6</v>
      </c>
      <c r="AQ73" s="332">
        <f>AN73-AO73</f>
        <v>0.5423754544166659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FEF436C5-FBCC-486F-BD11-02EAF0AB5DC2}">
      <formula1>$AQ$3:$AQ$8</formula1>
    </dataValidation>
    <dataValidation type="list" allowBlank="1" showInputMessage="1" showErrorMessage="1" sqref="J11:J15 AD11:AD15" xr:uid="{85F629DD-118E-4361-8400-BD20B7B1A4B8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E544-55E6-44A8-949F-B3CC13D3997C}">
  <sheetPr codeName="Sheet69">
    <tabColor theme="9" tint="0.59999389629810485"/>
  </sheetPr>
  <dimension ref="A1:BC116"/>
  <sheetViews>
    <sheetView topLeftCell="G7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1880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457</v>
      </c>
      <c r="X7" s="641"/>
      <c r="Y7" s="641"/>
      <c r="Z7" s="40"/>
      <c r="AA7" s="26" t="s">
        <v>181</v>
      </c>
      <c r="AB7" s="642">
        <v>1880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2.5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0.91980000000000006</v>
      </c>
      <c r="Q11" s="73">
        <v>1.1000000000000001</v>
      </c>
      <c r="R11" s="74">
        <f>P11*Q11</f>
        <v>1.0117800000000001</v>
      </c>
      <c r="S11" s="75">
        <f>K11*R11</f>
        <v>2.5294500000000002</v>
      </c>
      <c r="U11" s="659"/>
      <c r="V11" s="64" t="s">
        <v>365</v>
      </c>
      <c r="W11" s="567" t="s">
        <v>367</v>
      </c>
      <c r="X11" s="66" t="s">
        <v>43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584">
        <v>2.5</v>
      </c>
      <c r="AF11" s="77">
        <f t="shared" ref="AF11:AF12" si="4">AE11+AJ11</f>
        <v>2.5264796060577908</v>
      </c>
      <c r="AG11" s="78">
        <v>60</v>
      </c>
      <c r="AH11" s="79">
        <v>190</v>
      </c>
      <c r="AI11" s="579">
        <f>((AG11*AH11)/43.052)/1000</f>
        <v>0.26479606057790578</v>
      </c>
      <c r="AJ11" s="580">
        <f>VLOOKUP(AD11,$AS$11:$AT$21,2,FALSE)*AI11</f>
        <v>2.6479606057790581E-2</v>
      </c>
      <c r="AK11" s="579">
        <v>0.876</v>
      </c>
      <c r="AL11" s="581">
        <v>1.05</v>
      </c>
      <c r="AM11" s="582">
        <f>AK11*AL11</f>
        <v>0.91980000000000006</v>
      </c>
      <c r="AN11" s="516">
        <f>AF11*AM11</f>
        <v>2.323855941651956</v>
      </c>
      <c r="AO11" s="85">
        <f t="shared" ref="AO11:AO16" si="5">S11-AN11</f>
        <v>0.20559405834804423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4.6199999999999998E-2</v>
      </c>
      <c r="U12" s="659"/>
      <c r="V12" s="517" t="s">
        <v>365</v>
      </c>
      <c r="W12" s="518" t="s">
        <v>367</v>
      </c>
      <c r="X12" s="92" t="s">
        <v>43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4.2444857381770881E-2</v>
      </c>
      <c r="AO12" s="85">
        <f t="shared" si="5"/>
        <v>3.7551426182291167E-3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0.71344000000000007</v>
      </c>
      <c r="Q13" s="121">
        <v>1.1000000000000001</v>
      </c>
      <c r="R13" s="74">
        <f>P13*Q13</f>
        <v>0.78478400000000015</v>
      </c>
      <c r="S13" s="97">
        <f>K13*R13</f>
        <v>0.58858800000000011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7">AE13+AJ13</f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0.68600000000000005</v>
      </c>
      <c r="AL13" s="106">
        <v>1.04</v>
      </c>
      <c r="AM13" s="107">
        <f>AK13*AL13</f>
        <v>0.71344000000000007</v>
      </c>
      <c r="AN13" s="108">
        <f>AF13*AM13</f>
        <v>0.54641496608752216</v>
      </c>
      <c r="AO13" s="85">
        <f t="shared" si="5"/>
        <v>4.2173033912477953E-2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3.1642380000000001</v>
      </c>
      <c r="AA16" s="149"/>
      <c r="AB16" s="149"/>
      <c r="AC16" s="149"/>
      <c r="AD16" s="149"/>
      <c r="AE16" s="149"/>
      <c r="AF16" s="149">
        <f t="shared" si="7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2.9127157651212494</v>
      </c>
      <c r="AO16" s="154">
        <f t="shared" si="5"/>
        <v>0.25152223487875069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0.42907185168082274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0.155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0.17050000000000001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0.155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0.155</v>
      </c>
      <c r="AO19" s="85">
        <f t="shared" ref="AO19:AO40" si="13">S19-AN19</f>
        <v>1.5500000000000014E-2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0.46350000000000002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0.50985000000000003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0.46350000000000002</v>
      </c>
      <c r="AO20" s="85">
        <f t="shared" si="13"/>
        <v>4.6350000000000002E-2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4.5460800000000003E-2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5.0006880000000004E-2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1.65</v>
      </c>
      <c r="AM21" s="180">
        <v>0</v>
      </c>
      <c r="AN21" s="181">
        <f>AD21*AL21*(1+AM21)</f>
        <v>4.5460800000000003E-2</v>
      </c>
      <c r="AO21" s="85">
        <f t="shared" si="13"/>
        <v>4.546080000000001E-3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6.8490240000000008E-2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7.5339264000000017E-2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3.12</v>
      </c>
      <c r="AM22" s="180">
        <v>0</v>
      </c>
      <c r="AN22" s="181">
        <f t="shared" si="12"/>
        <v>6.8490240000000008E-2</v>
      </c>
      <c r="AO22" s="85">
        <f t="shared" si="13"/>
        <v>6.8490240000000091E-3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2.4284400000000001E-2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2.6712840000000005E-2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0.73499999999999999</v>
      </c>
      <c r="AM23" s="180">
        <v>0</v>
      </c>
      <c r="AN23" s="181">
        <f t="shared" si="12"/>
        <v>2.4284400000000001E-2</v>
      </c>
      <c r="AO23" s="85">
        <f t="shared" si="13"/>
        <v>2.4284400000000039E-3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3.1900000000000005E-2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2"/>
        <v>3.1900000000000005E-2</v>
      </c>
      <c r="AO34" s="85">
        <f t="shared" si="13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3.242560946969697E-2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3.5668170416666672E-2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6.5</v>
      </c>
      <c r="AM38" s="180">
        <v>0.03</v>
      </c>
      <c r="AN38" s="181">
        <f t="shared" si="12"/>
        <v>3.242560946969697E-2</v>
      </c>
      <c r="AO38" s="85">
        <f t="shared" si="13"/>
        <v>3.2425609469697025E-3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9.5mm</v>
      </c>
      <c r="G39" s="688"/>
      <c r="H39" s="688">
        <f t="shared" si="11"/>
        <v>0</v>
      </c>
      <c r="I39" s="689"/>
      <c r="J39" s="206">
        <f>AN39</f>
        <v>6.2675000000000008E-2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6.8942500000000018E-2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1.0900000000000001</v>
      </c>
      <c r="AM39" s="214">
        <v>0.15</v>
      </c>
      <c r="AN39" s="215">
        <f t="shared" si="12"/>
        <v>6.2675000000000008E-2</v>
      </c>
      <c r="AO39" s="85">
        <f t="shared" si="13"/>
        <v>6.2675000000000092E-3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1.1527896544166665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1.0479905949242425</v>
      </c>
      <c r="AO40" s="154">
        <f t="shared" si="13"/>
        <v>0.10479905949242396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0.15437938383579744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2.6914696179988012E-2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2.253841383813608E-3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0.69</v>
      </c>
      <c r="K66" s="199" t="s">
        <v>108</v>
      </c>
      <c r="L66" s="311"/>
      <c r="M66" s="312">
        <f>J66/S72</f>
        <v>8.638133791766385E-2</v>
      </c>
      <c r="N66" s="199"/>
      <c r="O66" s="199"/>
      <c r="P66" s="199"/>
      <c r="Q66" s="199"/>
      <c r="R66" s="313">
        <v>1</v>
      </c>
      <c r="S66" s="128">
        <f>J66*R66</f>
        <v>0.69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0.19969591136041664</v>
      </c>
      <c r="AO67" s="85">
        <f>S66-AN67-AN66</f>
        <v>0.4903040886395833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3.4530000000000003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2.6296959113604168</v>
      </c>
      <c r="AO70" s="154">
        <f>S70-AN70</f>
        <v>0.82330408863958349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0.3873802269195783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7.9878364544166658</v>
      </c>
      <c r="AE72" s="13"/>
      <c r="AF72" s="13"/>
      <c r="AG72" s="13"/>
      <c r="AH72" s="13"/>
      <c r="AI72" s="333" t="s">
        <v>117</v>
      </c>
      <c r="AJ72" s="334">
        <f>AN73-AN72</f>
        <v>1.1994261830107575</v>
      </c>
      <c r="AK72" s="335">
        <f>AJ72/AN73</f>
        <v>0.15015657742311012</v>
      </c>
      <c r="AL72" s="13"/>
      <c r="AM72" s="331" t="s">
        <v>118</v>
      </c>
      <c r="AN72" s="332">
        <f>SUM(AN16,AN40,AN51,AN62,AN70)</f>
        <v>6.7884102714059082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7.9878364544166658</v>
      </c>
      <c r="AO73" s="18">
        <v>7.6</v>
      </c>
      <c r="AQ73" s="332">
        <f>AN73-AO73</f>
        <v>0.38783645441666614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2CE2ACB0-B948-4659-A273-701C51DBFF56}">
      <formula1>$AQ$11:$AQ$21</formula1>
    </dataValidation>
    <dataValidation type="list" allowBlank="1" showInputMessage="1" showErrorMessage="1" sqref="AB4:AD4 H4:J4" xr:uid="{69C05942-B13B-4867-9DC6-E3FC2EA350B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B940-0AFA-4EBB-8886-21039F52795E}">
  <sheetPr codeName="Sheet70">
    <tabColor theme="9" tint="0.59999389629810485"/>
  </sheetPr>
  <dimension ref="A1:BC116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902367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902367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620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457</v>
      </c>
      <c r="X7" s="641"/>
      <c r="Y7" s="641"/>
      <c r="Z7" s="40"/>
      <c r="AA7" s="26" t="s">
        <v>181</v>
      </c>
      <c r="AB7" s="642">
        <v>620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762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25.5">
      <c r="A11" s="652"/>
      <c r="B11" s="64" t="str">
        <f>V11</f>
        <v>XS01</v>
      </c>
      <c r="C11" s="567" t="str">
        <f t="shared" ref="C11:I15" si="2">W11</f>
        <v xml:space="preserve">Guangzhou Xinsheng </v>
      </c>
      <c r="D11" s="66" t="str">
        <f t="shared" si="2"/>
        <v>NEON SOLID</v>
      </c>
      <c r="E11" s="67" t="str">
        <f t="shared" si="2"/>
        <v>BODY</v>
      </c>
      <c r="F11" s="661" t="str">
        <f t="shared" si="2"/>
        <v>82% Nylon, 18%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2.7</v>
      </c>
      <c r="L11" s="70">
        <f t="shared" ref="L11:M15" si="3">AG11</f>
        <v>60</v>
      </c>
      <c r="M11" s="70">
        <f t="shared" si="3"/>
        <v>190</v>
      </c>
      <c r="N11" s="71">
        <f>L11*M11*2.54*91.44/10000000</f>
        <v>0.26477366400000002</v>
      </c>
      <c r="O11" s="72">
        <f>VLOOKUP($J$11,$AQ$11:$AR$21,2,FALSE)*N11*R11</f>
        <v>0</v>
      </c>
      <c r="P11" s="71">
        <f>AM11</f>
        <v>0.91980000000000006</v>
      </c>
      <c r="Q11" s="73">
        <v>1.1000000000000001</v>
      </c>
      <c r="R11" s="74">
        <f>P11*Q11</f>
        <v>1.0117800000000001</v>
      </c>
      <c r="S11" s="75">
        <f>K11*R11</f>
        <v>2.7318060000000006</v>
      </c>
      <c r="U11" s="659"/>
      <c r="V11" s="64" t="s">
        <v>365</v>
      </c>
      <c r="W11" s="567" t="s">
        <v>367</v>
      </c>
      <c r="X11" s="66" t="s">
        <v>399</v>
      </c>
      <c r="Y11" s="67" t="s">
        <v>138</v>
      </c>
      <c r="Z11" s="662" t="s">
        <v>366</v>
      </c>
      <c r="AA11" s="663"/>
      <c r="AB11" s="663"/>
      <c r="AC11" s="664"/>
      <c r="AD11" s="76" t="s">
        <v>167</v>
      </c>
      <c r="AE11" s="584">
        <v>2.7</v>
      </c>
      <c r="AF11" s="77">
        <f t="shared" ref="AF11:AF16" si="4">AE11+AJ11</f>
        <v>2.7264796060577909</v>
      </c>
      <c r="AG11" s="78">
        <v>60</v>
      </c>
      <c r="AH11" s="79">
        <v>190</v>
      </c>
      <c r="AI11" s="579">
        <f>((AG11*AH11)/43.052)/1000</f>
        <v>0.26479606057790578</v>
      </c>
      <c r="AJ11" s="580">
        <f>VLOOKUP(AD11,$AS$11:$AT$21,2,FALSE)*AI11</f>
        <v>2.6479606057790581E-2</v>
      </c>
      <c r="AK11" s="579">
        <v>0.876</v>
      </c>
      <c r="AL11" s="581">
        <v>1.05</v>
      </c>
      <c r="AM11" s="582">
        <f>AK11*AL11</f>
        <v>0.91980000000000006</v>
      </c>
      <c r="AN11" s="516">
        <f>AF11*AM11</f>
        <v>2.5078159416519563</v>
      </c>
      <c r="AO11" s="85">
        <f t="shared" ref="AO11:AO16" si="5">S11-AN11</f>
        <v>0.22399005834804431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NEON 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4.9896000000000003E-2</v>
      </c>
      <c r="U12" s="659"/>
      <c r="V12" s="517" t="s">
        <v>365</v>
      </c>
      <c r="W12" s="518" t="s">
        <v>367</v>
      </c>
      <c r="X12" s="92" t="s">
        <v>399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2.7</v>
      </c>
      <c r="AF12" s="102">
        <f t="shared" si="4"/>
        <v>2.7264796060577909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4.5804857381770883E-2</v>
      </c>
      <c r="AO12" s="85">
        <f t="shared" si="5"/>
        <v>4.0911426182291197E-3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0.71344000000000007</v>
      </c>
      <c r="Q13" s="121">
        <v>1.1000000000000001</v>
      </c>
      <c r="R13" s="74">
        <f>P13*Q13</f>
        <v>0.78478400000000015</v>
      </c>
      <c r="S13" s="97">
        <f>K13*R13</f>
        <v>0.58858800000000011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0.68600000000000005</v>
      </c>
      <c r="AL13" s="106">
        <v>1.04</v>
      </c>
      <c r="AM13" s="107">
        <f>AK13*AL13</f>
        <v>0.71344000000000007</v>
      </c>
      <c r="AN13" s="108">
        <f>AF13*AM13</f>
        <v>0.54641496608752216</v>
      </c>
      <c r="AO13" s="85">
        <f t="shared" si="5"/>
        <v>4.2173033912477953E-2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3.3702900000000007</v>
      </c>
      <c r="AA16" s="149"/>
      <c r="AB16" s="149"/>
      <c r="AC16" s="149"/>
      <c r="AD16" s="149"/>
      <c r="AE16" s="149"/>
      <c r="AF16" s="149">
        <f t="shared" si="4"/>
        <v>6.8846975750255501E-2</v>
      </c>
      <c r="AG16" s="149"/>
      <c r="AH16" s="149"/>
      <c r="AI16" s="149"/>
      <c r="AJ16" s="152">
        <f>AJ11+AJ12+AJ13+AJ14+AJ15</f>
        <v>6.8846975750255501E-2</v>
      </c>
      <c r="AK16" s="149"/>
      <c r="AL16" s="149"/>
      <c r="AM16" s="149" t="s">
        <v>57</v>
      </c>
      <c r="AN16" s="153">
        <f>SUM(AN11:AN15)</f>
        <v>3.1000357651212491</v>
      </c>
      <c r="AO16" s="154">
        <f t="shared" si="5"/>
        <v>0.27025423487875155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0.44407511191984311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0.155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0.17050000000000001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0.155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0.155</v>
      </c>
      <c r="AO19" s="85">
        <f t="shared" ref="AO19:AO40" si="12">S19-AN19</f>
        <v>1.5500000000000014E-2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0.46350000000000002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0.50985000000000003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0.46350000000000002</v>
      </c>
      <c r="AO20" s="85">
        <f t="shared" si="12"/>
        <v>4.6350000000000002E-2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4.5460800000000003E-2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5.0006880000000004E-2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1.65</v>
      </c>
      <c r="AM21" s="180">
        <v>0</v>
      </c>
      <c r="AN21" s="181">
        <f>AD21*AL21*(1+AM21)</f>
        <v>4.5460800000000003E-2</v>
      </c>
      <c r="AO21" s="85">
        <f t="shared" si="12"/>
        <v>4.546080000000001E-3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6.8490240000000008E-2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7.5339264000000017E-2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3.12</v>
      </c>
      <c r="AM22" s="180">
        <v>0</v>
      </c>
      <c r="AN22" s="181">
        <f t="shared" si="11"/>
        <v>6.8490240000000008E-2</v>
      </c>
      <c r="AO22" s="85">
        <f t="shared" si="12"/>
        <v>6.8490240000000091E-3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2.4284400000000001E-2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2.6712840000000005E-2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0.73499999999999999</v>
      </c>
      <c r="AM23" s="180">
        <v>0</v>
      </c>
      <c r="AN23" s="181">
        <f t="shared" si="11"/>
        <v>2.4284400000000001E-2</v>
      </c>
      <c r="AO23" s="85">
        <f t="shared" si="12"/>
        <v>2.4284400000000039E-3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3.1900000000000005E-2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1"/>
        <v>3.1900000000000005E-2</v>
      </c>
      <c r="AO34" s="85">
        <f t="shared" si="12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3.242560946969697E-2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3.5668170416666672E-2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6.5</v>
      </c>
      <c r="AM38" s="180">
        <v>0.03</v>
      </c>
      <c r="AN38" s="181">
        <f t="shared" si="11"/>
        <v>3.242560946969697E-2</v>
      </c>
      <c r="AO38" s="85">
        <f t="shared" si="12"/>
        <v>3.2425609469697025E-3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9.5mm</v>
      </c>
      <c r="G39" s="688"/>
      <c r="H39" s="688">
        <f t="shared" si="10"/>
        <v>0</v>
      </c>
      <c r="I39" s="689"/>
      <c r="J39" s="206">
        <f>AN39</f>
        <v>6.2675000000000008E-2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6.8942500000000018E-2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1.0900000000000001</v>
      </c>
      <c r="AM39" s="214">
        <v>0.15</v>
      </c>
      <c r="AN39" s="215">
        <f t="shared" si="11"/>
        <v>6.2675000000000008E-2</v>
      </c>
      <c r="AO39" s="85">
        <f t="shared" si="12"/>
        <v>6.2675000000000092E-3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1.1527896544166665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1.0479905949242425</v>
      </c>
      <c r="AO40" s="154">
        <f t="shared" si="12"/>
        <v>0.10479905949242396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0.15012295856971306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2.6172625639200416E-2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2.1917002664347835E-3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0.69</v>
      </c>
      <c r="K66" s="199" t="s">
        <v>108</v>
      </c>
      <c r="L66" s="311"/>
      <c r="M66" s="312">
        <f>J66/S72</f>
        <v>8.4209103387058726E-2</v>
      </c>
      <c r="N66" s="199"/>
      <c r="O66" s="199"/>
      <c r="P66" s="199"/>
      <c r="Q66" s="199"/>
      <c r="R66" s="313">
        <v>1</v>
      </c>
      <c r="S66" s="128">
        <f>J66*R66</f>
        <v>0.69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0.2048472113604167</v>
      </c>
      <c r="AO67" s="85">
        <f>S66-AN67-AN66</f>
        <v>0.48515278863958322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9.88469757502555E-2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3.4530000000000003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2.6348472113604169</v>
      </c>
      <c r="AO70" s="154">
        <f>S70-AN70</f>
        <v>0.81815278863958341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0.37743760360480866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8.1938884544166672</v>
      </c>
      <c r="AE72" s="13"/>
      <c r="AF72" s="13"/>
      <c r="AG72" s="13"/>
      <c r="AH72" s="13"/>
      <c r="AI72" s="333" t="s">
        <v>117</v>
      </c>
      <c r="AJ72" s="334">
        <f>AN73-AN72</f>
        <v>1.2130068830107588</v>
      </c>
      <c r="AK72" s="335">
        <f>AJ72/AN73</f>
        <v>0.14803800292850267</v>
      </c>
      <c r="AL72" s="13"/>
      <c r="AM72" s="331" t="s">
        <v>118</v>
      </c>
      <c r="AN72" s="332">
        <f>SUM(AN16,AN40,AN51,AN62,AN70)</f>
        <v>6.9808815714059085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8.1938884544166672</v>
      </c>
      <c r="AO73" s="18">
        <v>7.6</v>
      </c>
      <c r="AQ73" s="332">
        <f>AN73-AO73</f>
        <v>0.5938884544166676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AB4:AD4 H4:J4" xr:uid="{1E7CA9FB-C3EE-474A-BD43-9691D949445E}">
      <formula1>$AQ$3:$AQ$8</formula1>
    </dataValidation>
    <dataValidation type="list" allowBlank="1" showInputMessage="1" showErrorMessage="1" sqref="J11:J15 AD11:AD15" xr:uid="{9BB5D636-0FCA-4E3B-B41E-9C40D344BC6A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C61C2-B637-4459-A8A1-D3B791F11D32}">
  <sheetPr codeName="Sheet71">
    <tabColor theme="9" tint="0.59999389629810485"/>
  </sheetPr>
  <dimension ref="A1:BC116"/>
  <sheetViews>
    <sheetView topLeftCell="I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902385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902385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ESGM22100KM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454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CROSS FRONT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455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457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483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0.91980000000000006</v>
      </c>
      <c r="Q11" s="73">
        <v>1.1000000000000001</v>
      </c>
      <c r="R11" s="74">
        <f>P11*Q11</f>
        <v>1.0117800000000001</v>
      </c>
      <c r="S11" s="75">
        <f>K11*R11</f>
        <v>4.3101828000000006</v>
      </c>
      <c r="U11" s="659"/>
      <c r="V11" s="64" t="s">
        <v>175</v>
      </c>
      <c r="W11" s="567" t="s">
        <v>179</v>
      </c>
      <c r="X11" s="66" t="s">
        <v>169</v>
      </c>
      <c r="Y11" s="67" t="s">
        <v>138</v>
      </c>
      <c r="Z11" s="769" t="s">
        <v>177</v>
      </c>
      <c r="AA11" s="770"/>
      <c r="AB11" s="770"/>
      <c r="AC11" s="771"/>
      <c r="AD11" s="76" t="s">
        <v>167</v>
      </c>
      <c r="AE11" s="77">
        <v>4.26</v>
      </c>
      <c r="AF11" s="77">
        <f t="shared" ref="AF11:AF12" si="4">AE11+AJ11</f>
        <v>4.2847955960234136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0.876</v>
      </c>
      <c r="AL11" s="581">
        <v>1.05</v>
      </c>
      <c r="AM11" s="582">
        <f>AK11*AL11</f>
        <v>0.91980000000000006</v>
      </c>
      <c r="AN11" s="516">
        <f>AF11*AM11</f>
        <v>3.9411549892223361</v>
      </c>
      <c r="AO11" s="85">
        <f t="shared" ref="AO11:AO16" si="5">S11-AN11</f>
        <v>0.36902781077766456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PRINT</v>
      </c>
      <c r="E12" s="93" t="str">
        <f t="shared" si="2"/>
        <v>BODY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4.26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1.6799999999999999E-2</v>
      </c>
      <c r="Q12" s="73">
        <v>1.1000000000000001</v>
      </c>
      <c r="R12" s="74">
        <f>P12*Q12</f>
        <v>1.848E-2</v>
      </c>
      <c r="S12" s="97">
        <f>K12*R12</f>
        <v>7.8724799999999998E-2</v>
      </c>
      <c r="U12" s="659"/>
      <c r="V12" s="517" t="s">
        <v>175</v>
      </c>
      <c r="W12" s="518" t="s">
        <v>179</v>
      </c>
      <c r="X12" s="92" t="s">
        <v>169</v>
      </c>
      <c r="Y12" s="93" t="s">
        <v>138</v>
      </c>
      <c r="Z12" s="766" t="s">
        <v>177</v>
      </c>
      <c r="AA12" s="767"/>
      <c r="AB12" s="767"/>
      <c r="AC12" s="768"/>
      <c r="AD12" s="101" t="s">
        <v>167</v>
      </c>
      <c r="AE12" s="102">
        <v>4.26</v>
      </c>
      <c r="AF12" s="102">
        <f t="shared" si="4"/>
        <v>4.2847955960234136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1.4E-2</v>
      </c>
      <c r="AL12" s="106">
        <v>1.2</v>
      </c>
      <c r="AM12" s="583">
        <f>AK12*AL12</f>
        <v>1.6799999999999999E-2</v>
      </c>
      <c r="AN12" s="108">
        <f>AF12*AM12</f>
        <v>7.1984566013193349E-2</v>
      </c>
      <c r="AO12" s="85">
        <f t="shared" si="5"/>
        <v>6.7402339868066485E-3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0.71344000000000007</v>
      </c>
      <c r="Q13" s="121">
        <v>1.1000000000000001</v>
      </c>
      <c r="R13" s="74">
        <f>P13*Q13</f>
        <v>0.78478400000000015</v>
      </c>
      <c r="S13" s="97">
        <f>K13*R13</f>
        <v>0.58858800000000011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7">AE13+AJ13</f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0.68600000000000005</v>
      </c>
      <c r="AL13" s="106">
        <v>1.04</v>
      </c>
      <c r="AM13" s="107">
        <f>AK13*AL13</f>
        <v>0.71344000000000007</v>
      </c>
      <c r="AN13" s="108">
        <f>AF13*AM13</f>
        <v>0.54641496608752216</v>
      </c>
      <c r="AO13" s="85">
        <f t="shared" si="5"/>
        <v>4.2173033912477953E-2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4.977495600000001</v>
      </c>
      <c r="AA16" s="149"/>
      <c r="AB16" s="149"/>
      <c r="AC16" s="149"/>
      <c r="AD16" s="149"/>
      <c r="AE16" s="149"/>
      <c r="AF16" s="149">
        <f t="shared" si="7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4.5595545213230517</v>
      </c>
      <c r="AO16" s="154">
        <f t="shared" si="5"/>
        <v>0.4179410786769493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0.537567278518014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0.155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0.17050000000000001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0.155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0.155</v>
      </c>
      <c r="AO19" s="85">
        <f t="shared" ref="AO19:AO40" si="13">S19-AN19</f>
        <v>1.5500000000000014E-2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0.46350000000000002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0.50985000000000003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0.45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0.46350000000000002</v>
      </c>
      <c r="AO20" s="85">
        <f t="shared" si="13"/>
        <v>4.6350000000000002E-2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4.5460800000000003E-2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5.0006880000000004E-2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1.65</v>
      </c>
      <c r="AM21" s="180">
        <v>0</v>
      </c>
      <c r="AN21" s="181">
        <f>AD21*AL21*(1+AM21)</f>
        <v>4.5460800000000003E-2</v>
      </c>
      <c r="AO21" s="85">
        <f t="shared" si="13"/>
        <v>4.546080000000001E-3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6.8490240000000008E-2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7.5339264000000017E-2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3.12</v>
      </c>
      <c r="AM22" s="180">
        <v>0</v>
      </c>
      <c r="AN22" s="181">
        <f t="shared" si="12"/>
        <v>6.8490240000000008E-2</v>
      </c>
      <c r="AO22" s="85">
        <f t="shared" si="13"/>
        <v>6.8490240000000091E-3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2.4284400000000001E-2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2.6712840000000005E-2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>
        <v>0.73499999999999999</v>
      </c>
      <c r="AM23" s="180">
        <v>0</v>
      </c>
      <c r="AN23" s="181">
        <f t="shared" si="12"/>
        <v>2.4284400000000001E-2</v>
      </c>
      <c r="AO23" s="85">
        <f t="shared" si="13"/>
        <v>2.4284400000000039E-3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3.1900000000000005E-2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3.509000000000001E-2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1</v>
      </c>
      <c r="AM34" s="180">
        <v>0.1</v>
      </c>
      <c r="AN34" s="181">
        <f t="shared" si="12"/>
        <v>3.1900000000000005E-2</v>
      </c>
      <c r="AO34" s="85">
        <f t="shared" si="13"/>
        <v>3.1900000000000053E-3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3.242560946969697E-2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3.5668170416666672E-2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>
        <v>6.5</v>
      </c>
      <c r="AM38" s="180">
        <v>0.03</v>
      </c>
      <c r="AN38" s="181">
        <f t="shared" si="12"/>
        <v>3.242560946969697E-2</v>
      </c>
      <c r="AO38" s="85">
        <f t="shared" si="13"/>
        <v>3.2425609469697025E-3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9.5mm</v>
      </c>
      <c r="G39" s="688"/>
      <c r="H39" s="688">
        <f t="shared" si="11"/>
        <v>0</v>
      </c>
      <c r="I39" s="689"/>
      <c r="J39" s="206">
        <f>AN39</f>
        <v>6.2675000000000008E-2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6.8942500000000018E-2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>
        <v>1.0900000000000001</v>
      </c>
      <c r="AM39" s="214">
        <v>0.15</v>
      </c>
      <c r="AN39" s="215">
        <f t="shared" si="12"/>
        <v>6.2675000000000008E-2</v>
      </c>
      <c r="AO39" s="85">
        <f t="shared" si="13"/>
        <v>6.2675000000000092E-3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1.1527896544166665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1.0479905949242425</v>
      </c>
      <c r="AO40" s="154">
        <f t="shared" si="13"/>
        <v>0.10479905949242396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0.12355712589712098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2.1541104918067589E-2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1.8038559080414331E-3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2.4300000000000002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2.6730000000000005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2.4300000000000002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2.4300000000000002</v>
      </c>
      <c r="AO65" s="85">
        <f>S65-AN65</f>
        <v>0.24300000000000033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0.74</v>
      </c>
      <c r="K66" s="199" t="s">
        <v>108</v>
      </c>
      <c r="L66" s="311"/>
      <c r="M66" s="312">
        <f>J66/S72</f>
        <v>7.5118560021079722E-2</v>
      </c>
      <c r="N66" s="199"/>
      <c r="O66" s="199"/>
      <c r="P66" s="199"/>
      <c r="Q66" s="199"/>
      <c r="R66" s="313">
        <v>1</v>
      </c>
      <c r="S66" s="128">
        <f>J66*R66</f>
        <v>0.74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0.24627735136041667</v>
      </c>
      <c r="AO67" s="85">
        <f>S66-AN67-AN66</f>
        <v>0.49372264863958332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3.5030000000000001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2.676277351360417</v>
      </c>
      <c r="AO70" s="154">
        <f>S70-AN70</f>
        <v>0.82672264863958311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0.31553063475875598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9.8510940544166665</v>
      </c>
      <c r="AE72" s="13"/>
      <c r="AF72" s="13"/>
      <c r="AG72" s="13"/>
      <c r="AH72" s="13"/>
      <c r="AI72" s="333" t="s">
        <v>117</v>
      </c>
      <c r="AJ72" s="334">
        <f>AN73-AN72</f>
        <v>1.3692635868089553</v>
      </c>
      <c r="AK72" s="335">
        <f>AJ72/AN73</f>
        <v>0.13899609314917219</v>
      </c>
      <c r="AL72" s="13"/>
      <c r="AM72" s="331" t="s">
        <v>118</v>
      </c>
      <c r="AN72" s="332">
        <f>SUM(AN16,AN40,AN51,AN62,AN70)</f>
        <v>8.4818304676077112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9.8510940544166665</v>
      </c>
      <c r="AO73" s="18">
        <v>8.8699999999999992</v>
      </c>
      <c r="AQ73" s="332">
        <f>AN73-AO73</f>
        <v>0.9810940544166673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81228DFB-893F-4AAF-B4A0-24A857DA2C14}">
      <formula1>$AQ$11:$AQ$21</formula1>
    </dataValidation>
    <dataValidation type="list" allowBlank="1" showInputMessage="1" showErrorMessage="1" sqref="AB4:AD4 H4:J4" xr:uid="{5AD863F7-1002-4069-8826-F5C1CE852AC7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CFCC6-1804-47C2-9DA6-6A7DDD6FA87C}">
  <sheetPr codeName="Sheet72">
    <tabColor theme="9" tint="0.59999389629810485"/>
  </sheetPr>
  <dimension ref="A1:BC116"/>
  <sheetViews>
    <sheetView topLeftCell="F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803853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803853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ESGM22109KM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458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ADJUSTABLE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459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1535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1535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SOLID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2.65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0.52185000000000004</v>
      </c>
      <c r="Q11" s="73">
        <v>1.1000000000000001</v>
      </c>
      <c r="R11" s="74">
        <f>P11*Q11</f>
        <v>0.57403500000000007</v>
      </c>
      <c r="S11" s="75">
        <f>K11*R11</f>
        <v>1.5211927500000002</v>
      </c>
      <c r="U11" s="659"/>
      <c r="V11" s="64" t="s">
        <v>175</v>
      </c>
      <c r="W11" s="567" t="s">
        <v>179</v>
      </c>
      <c r="X11" s="66" t="s">
        <v>43</v>
      </c>
      <c r="Y11" s="67" t="s">
        <v>138</v>
      </c>
      <c r="Z11" s="662" t="s">
        <v>177</v>
      </c>
      <c r="AA11" s="663"/>
      <c r="AB11" s="663"/>
      <c r="AC11" s="664"/>
      <c r="AD11" s="76" t="s">
        <v>167</v>
      </c>
      <c r="AE11" s="77">
        <v>2.65</v>
      </c>
      <c r="AF11" s="77">
        <f t="shared" ref="AF11:AF16" si="4">AE11+AJ11</f>
        <v>2.6747955960234133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0.497</v>
      </c>
      <c r="AL11" s="581">
        <v>1.05</v>
      </c>
      <c r="AM11" s="582">
        <f>AK11*AL11</f>
        <v>0.52185000000000004</v>
      </c>
      <c r="AN11" s="516">
        <f>AF11*AM11</f>
        <v>1.3958420817848183</v>
      </c>
      <c r="AO11" s="85">
        <f t="shared" ref="AO11:AO16" si="5">S11-AN11</f>
        <v>0.12535066821518193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6.6000000000000003E-2</v>
      </c>
      <c r="Q12" s="73">
        <v>1.1000000000000001</v>
      </c>
      <c r="R12" s="74">
        <f>P12*Q12</f>
        <v>7.2600000000000012E-2</v>
      </c>
      <c r="S12" s="97">
        <f>K12*R12</f>
        <v>0.19239000000000003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si="4"/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5.5E-2</v>
      </c>
      <c r="AL12" s="106">
        <v>1.2</v>
      </c>
      <c r="AM12" s="583">
        <f>AK12*AL12</f>
        <v>6.6000000000000003E-2</v>
      </c>
      <c r="AN12" s="108">
        <f>AF12*AM12</f>
        <v>0.17653650933754528</v>
      </c>
      <c r="AO12" s="85">
        <f t="shared" si="5"/>
        <v>1.5853490662454756E-2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0.52416000000000007</v>
      </c>
      <c r="Q13" s="121">
        <v>1.1000000000000001</v>
      </c>
      <c r="R13" s="74">
        <f>P13*Q13</f>
        <v>0.57657600000000009</v>
      </c>
      <c r="S13" s="97">
        <f>K13*R13</f>
        <v>0.43243200000000004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0.504</v>
      </c>
      <c r="AL13" s="106">
        <v>1.04</v>
      </c>
      <c r="AM13" s="107">
        <f>AK13*AL13</f>
        <v>0.52416000000000007</v>
      </c>
      <c r="AN13" s="108">
        <f>AF13*AM13</f>
        <v>0.40144773018675095</v>
      </c>
      <c r="AO13" s="85">
        <f t="shared" si="5"/>
        <v>3.0984269813249088E-2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4"/>
        <v>0</v>
      </c>
      <c r="AG14" s="103"/>
      <c r="AH14" s="103"/>
      <c r="AI14" s="80">
        <f t="shared" si="7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2.1460147500000004</v>
      </c>
      <c r="AA16" s="149"/>
      <c r="AB16" s="149"/>
      <c r="AC16" s="149"/>
      <c r="AD16" s="149"/>
      <c r="AE16" s="149"/>
      <c r="AF16" s="149">
        <f t="shared" si="4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1.9738263213091145</v>
      </c>
      <c r="AO16" s="154">
        <f t="shared" si="5"/>
        <v>0.17218842869088591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0.34985949008792078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8">X19</f>
        <v>선오</v>
      </c>
      <c r="E19" s="621"/>
      <c r="F19" s="599" t="str">
        <f t="shared" ref="F19:F39" si="9">Z19</f>
        <v xml:space="preserve">THREAD </v>
      </c>
      <c r="G19" s="600"/>
      <c r="H19" s="600">
        <f t="shared" ref="H19:H39" si="10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1">AD19*AL19*(1+AM19)</f>
        <v>0.14000000000000001</v>
      </c>
      <c r="AO19" s="85">
        <f t="shared" ref="AO19:AO40" si="12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0.33990000000000004</v>
      </c>
      <c r="K20" s="174" t="str">
        <f t="shared" ref="K20:K39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5">J20*R20</f>
        <v>0.37389000000000006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0.33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0.33990000000000004</v>
      </c>
      <c r="AO20" s="85">
        <f t="shared" si="12"/>
        <v>3.399000000000002E-2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38" si="16">AN21</f>
        <v>6.6538080000000013E-2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7.3191888000000024E-2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2.415</v>
      </c>
      <c r="AM21" s="180">
        <v>0</v>
      </c>
      <c r="AN21" s="181">
        <f>AD21*AL21*(1+AM21)</f>
        <v>6.6538080000000013E-2</v>
      </c>
      <c r="AO21" s="85">
        <f t="shared" si="12"/>
        <v>6.653808000000011E-3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2.6671680000000007E-2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2.9338848000000011E-2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1.2150000000000001</v>
      </c>
      <c r="AM22" s="180">
        <v>0</v>
      </c>
      <c r="AN22" s="181">
        <f t="shared" si="11"/>
        <v>2.6671680000000007E-2</v>
      </c>
      <c r="AO22" s="85">
        <f t="shared" si="12"/>
        <v>2.6671680000000045E-3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4.6818181818181821E-2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1"/>
        <v>4.6818181818181821E-2</v>
      </c>
      <c r="AO25" s="85">
        <f t="shared" si="12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0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1"/>
        <v>0</v>
      </c>
      <c r="AO26" s="85">
        <f t="shared" si="12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4.6818181818181821E-2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1"/>
        <v>4.6818181818181821E-2</v>
      </c>
      <c r="AO28" s="85">
        <f t="shared" si="12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0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1"/>
        <v>0</v>
      </c>
      <c r="AO29" s="85">
        <f t="shared" si="12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8.9699999999999988E-2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9.8669999999999994E-2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0.44</v>
      </c>
      <c r="AM32" s="180">
        <v>0.15</v>
      </c>
      <c r="AN32" s="181">
        <f t="shared" si="11"/>
        <v>8.9699999999999988E-2</v>
      </c>
      <c r="AO32" s="85">
        <f t="shared" si="12"/>
        <v>8.9700000000000057E-3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3"/>
        <v>Elastic band</v>
      </c>
      <c r="C39" s="685"/>
      <c r="D39" s="686" t="str">
        <f t="shared" si="8"/>
        <v>선오</v>
      </c>
      <c r="E39" s="685"/>
      <c r="F39" s="687" t="str">
        <f t="shared" si="9"/>
        <v>9.5mm</v>
      </c>
      <c r="G39" s="688"/>
      <c r="H39" s="688">
        <f t="shared" si="10"/>
        <v>0</v>
      </c>
      <c r="I39" s="689"/>
      <c r="J39" s="206">
        <f>AN39</f>
        <v>0</v>
      </c>
      <c r="K39" s="207" t="str">
        <f t="shared" si="14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5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1"/>
        <v>0</v>
      </c>
      <c r="AO39" s="85">
        <f t="shared" si="12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0.87230673600000008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0.79300612363636369</v>
      </c>
      <c r="AO40" s="154">
        <f t="shared" si="12"/>
        <v>7.9300612363636391E-2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0.14055984311122569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7">X43</f>
        <v>NEXGEN</v>
      </c>
      <c r="E43" s="717"/>
      <c r="F43" s="718" t="str">
        <f t="shared" ref="F43:F50" si="18">Z43</f>
        <v>TPU LABEL(BRAND/SIZE/CO/CONTENT/CARE)</v>
      </c>
      <c r="G43" s="718"/>
      <c r="H43" s="718">
        <f t="shared" ref="H43:H50" si="19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0">AD43*AL43*(1+AM43)</f>
        <v>1.5950000000000002E-2</v>
      </c>
      <c r="AO43" s="85">
        <f t="shared" ref="AO43:AO51" si="21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2">V44</f>
        <v>MAU-TWO-PART</v>
      </c>
      <c r="C44" s="708"/>
      <c r="D44" s="708" t="str">
        <f t="shared" si="17"/>
        <v>NEXGEN</v>
      </c>
      <c r="E44" s="708"/>
      <c r="F44" s="709" t="str">
        <f t="shared" si="18"/>
        <v xml:space="preserve">PRIMARY HANG TAG </v>
      </c>
      <c r="G44" s="709"/>
      <c r="H44" s="709">
        <f t="shared" si="19"/>
        <v>0</v>
      </c>
      <c r="I44" s="709"/>
      <c r="J44" s="237">
        <f>AN44</f>
        <v>1.1117999999999999E-2</v>
      </c>
      <c r="K44" s="174" t="str">
        <f t="shared" ref="K44:K50" si="23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4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0"/>
        <v>1.1117999999999999E-2</v>
      </c>
      <c r="AO44" s="85">
        <f t="shared" si="21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2"/>
        <v>MAU-ECOM-STK</v>
      </c>
      <c r="C45" s="708"/>
      <c r="D45" s="708" t="str">
        <f t="shared" si="17"/>
        <v>NEXGEN</v>
      </c>
      <c r="E45" s="708"/>
      <c r="F45" s="709" t="str">
        <f t="shared" si="18"/>
        <v>ECOM-STK</v>
      </c>
      <c r="G45" s="709"/>
      <c r="H45" s="709">
        <f t="shared" si="19"/>
        <v>0</v>
      </c>
      <c r="I45" s="709"/>
      <c r="J45" s="237">
        <f t="shared" ref="J45:J49" si="25">AN45</f>
        <v>1.2240000000000001E-2</v>
      </c>
      <c r="K45" s="174" t="str">
        <f t="shared" si="23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4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6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0"/>
        <v>1.2240000000000001E-2</v>
      </c>
      <c r="AO45" s="85">
        <f t="shared" si="21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2"/>
        <v>2nd Hang tag</v>
      </c>
      <c r="C46" s="708"/>
      <c r="D46" s="708" t="str">
        <f t="shared" si="17"/>
        <v>R-PAC</v>
      </c>
      <c r="E46" s="708"/>
      <c r="F46" s="709" t="str">
        <f t="shared" si="18"/>
        <v>2nd Hang tag</v>
      </c>
      <c r="G46" s="709"/>
      <c r="H46" s="709">
        <f t="shared" si="19"/>
        <v>0</v>
      </c>
      <c r="I46" s="709"/>
      <c r="J46" s="237">
        <f t="shared" si="25"/>
        <v>9.1799999999999993E-2</v>
      </c>
      <c r="K46" s="174" t="str">
        <f t="shared" si="23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4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0"/>
        <v>9.1799999999999993E-2</v>
      </c>
      <c r="AO46" s="85">
        <f t="shared" si="21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Tracking label</v>
      </c>
      <c r="C47" s="708"/>
      <c r="D47" s="708" t="str">
        <f t="shared" si="17"/>
        <v>Local</v>
      </c>
      <c r="E47" s="708"/>
      <c r="F47" s="709" t="str">
        <f t="shared" si="18"/>
        <v>Tracking Label=Factory Sourced</v>
      </c>
      <c r="G47" s="709"/>
      <c r="H47" s="709">
        <f t="shared" si="19"/>
        <v>0</v>
      </c>
      <c r="I47" s="709"/>
      <c r="J47" s="237">
        <f t="shared" si="25"/>
        <v>2.1000000000000001E-2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0"/>
        <v>2.1000000000000001E-2</v>
      </c>
      <c r="AO47" s="85">
        <f t="shared" si="21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CROTCH STICKER</v>
      </c>
      <c r="C48" s="708"/>
      <c r="D48" s="708">
        <f t="shared" si="17"/>
        <v>0</v>
      </c>
      <c r="E48" s="708"/>
      <c r="F48" s="709" t="str">
        <f t="shared" si="18"/>
        <v>CROTCH STICKER</v>
      </c>
      <c r="G48" s="709"/>
      <c r="H48" s="709">
        <f t="shared" si="19"/>
        <v>0</v>
      </c>
      <c r="I48" s="709"/>
      <c r="J48" s="237">
        <f t="shared" si="25"/>
        <v>3.0599999999999999E-2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4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0"/>
        <v>3.0599999999999999E-2</v>
      </c>
      <c r="AO48" s="85">
        <f t="shared" si="21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2"/>
        <v>0</v>
      </c>
      <c r="C49" s="711"/>
      <c r="D49" s="711">
        <f t="shared" si="17"/>
        <v>0</v>
      </c>
      <c r="E49" s="711"/>
      <c r="F49" s="712">
        <f t="shared" si="18"/>
        <v>0</v>
      </c>
      <c r="G49" s="712"/>
      <c r="H49" s="712">
        <f t="shared" si="19"/>
        <v>0</v>
      </c>
      <c r="I49" s="712"/>
      <c r="J49" s="237">
        <f t="shared" si="25"/>
        <v>0</v>
      </c>
      <c r="K49" s="251" t="str">
        <f t="shared" si="23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4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0"/>
        <v>0</v>
      </c>
      <c r="AO49" s="85">
        <f t="shared" si="21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2"/>
        <v>0</v>
      </c>
      <c r="C50" s="714"/>
      <c r="D50" s="714">
        <f t="shared" si="17"/>
        <v>0</v>
      </c>
      <c r="E50" s="714"/>
      <c r="F50" s="715">
        <f t="shared" si="18"/>
        <v>0</v>
      </c>
      <c r="G50" s="715"/>
      <c r="H50" s="715">
        <f t="shared" si="19"/>
        <v>0</v>
      </c>
      <c r="I50" s="715"/>
      <c r="J50" s="257">
        <f>AN50</f>
        <v>0</v>
      </c>
      <c r="K50" s="258" t="str">
        <f t="shared" si="23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4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0"/>
        <v>0</v>
      </c>
      <c r="AO50" s="85">
        <f t="shared" si="21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1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3.2384879573694361E-2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7">X54</f>
        <v>MAINETTI</v>
      </c>
      <c r="E54" s="732"/>
      <c r="F54" s="734" t="str">
        <f t="shared" ref="F54:F61" si="28">Z54</f>
        <v>HANGER</v>
      </c>
      <c r="G54" s="734"/>
      <c r="H54" s="734">
        <f t="shared" ref="H54:H61" si="29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0">AD54*AL54*(1+AM54)</f>
        <v>0</v>
      </c>
      <c r="AO54" s="85">
        <f t="shared" ref="AO54:AO62" si="31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2">V55</f>
        <v>0</v>
      </c>
      <c r="C55" s="724"/>
      <c r="D55" s="725" t="str">
        <f t="shared" si="27"/>
        <v>MAINETTI</v>
      </c>
      <c r="E55" s="726"/>
      <c r="F55" s="719" t="str">
        <f t="shared" si="28"/>
        <v>SIZER</v>
      </c>
      <c r="G55" s="719"/>
      <c r="H55" s="719">
        <f t="shared" si="29"/>
        <v>0</v>
      </c>
      <c r="I55" s="719"/>
      <c r="J55" s="280">
        <f>AN55</f>
        <v>0</v>
      </c>
      <c r="K55" s="281" t="str">
        <f t="shared" ref="K55:K61" si="33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4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0"/>
        <v>0</v>
      </c>
      <c r="AO55" s="85">
        <f t="shared" si="31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2"/>
        <v>0</v>
      </c>
      <c r="C56" s="678"/>
      <c r="D56" s="680">
        <f t="shared" si="27"/>
        <v>0</v>
      </c>
      <c r="E56" s="679"/>
      <c r="F56" s="719" t="str">
        <f t="shared" si="28"/>
        <v>TAG PIN</v>
      </c>
      <c r="G56" s="719"/>
      <c r="H56" s="719">
        <f t="shared" si="29"/>
        <v>0</v>
      </c>
      <c r="I56" s="719"/>
      <c r="J56" s="280">
        <f t="shared" ref="J56:J60" si="35">AN56</f>
        <v>5.1000000000000004E-3</v>
      </c>
      <c r="K56" s="281" t="str">
        <f t="shared" si="33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4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0"/>
        <v>5.1000000000000004E-3</v>
      </c>
      <c r="AO56" s="85">
        <f t="shared" si="31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2"/>
        <v>0</v>
      </c>
      <c r="C57" s="678"/>
      <c r="D57" s="680" t="str">
        <f t="shared" si="27"/>
        <v>FTY</v>
      </c>
      <c r="E57" s="679"/>
      <c r="F57" s="719" t="str">
        <f t="shared" si="28"/>
        <v>POLY BAG</v>
      </c>
      <c r="G57" s="719"/>
      <c r="H57" s="719">
        <f t="shared" si="29"/>
        <v>0</v>
      </c>
      <c r="I57" s="719"/>
      <c r="J57" s="280">
        <f t="shared" si="35"/>
        <v>0</v>
      </c>
      <c r="K57" s="281" t="str">
        <f t="shared" si="33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4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2"/>
        <v>5.5" Tag pin</v>
      </c>
      <c r="C58" s="678"/>
      <c r="D58" s="680">
        <f t="shared" si="27"/>
        <v>0</v>
      </c>
      <c r="E58" s="679"/>
      <c r="F58" s="719" t="str">
        <f t="shared" si="28"/>
        <v>TAG PIN for COLD SHOULDER</v>
      </c>
      <c r="G58" s="719"/>
      <c r="H58" s="719">
        <f t="shared" si="29"/>
        <v>0</v>
      </c>
      <c r="I58" s="719"/>
      <c r="J58" s="280">
        <f t="shared" si="35"/>
        <v>0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0"/>
        <v>0</v>
      </c>
      <c r="AO58" s="85">
        <f t="shared" si="31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2"/>
        <v>0</v>
      </c>
      <c r="C59" s="678"/>
      <c r="D59" s="680">
        <f t="shared" si="27"/>
        <v>0</v>
      </c>
      <c r="E59" s="679"/>
      <c r="F59" s="719" t="str">
        <f t="shared" si="28"/>
        <v>POLY BAG for STRAP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4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2"/>
        <v>0</v>
      </c>
      <c r="C60" s="678"/>
      <c r="D60" s="680" t="str">
        <f t="shared" si="27"/>
        <v>?</v>
      </c>
      <c r="E60" s="679"/>
      <c r="F60" s="719" t="str">
        <f t="shared" si="28"/>
        <v>ALL CARTON STICKERS</v>
      </c>
      <c r="G60" s="719"/>
      <c r="H60" s="719">
        <f t="shared" si="29"/>
        <v>0</v>
      </c>
      <c r="I60" s="719"/>
      <c r="J60" s="280">
        <f t="shared" si="35"/>
        <v>1.0200000000000001E-2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4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0"/>
        <v>1.0200000000000001E-2</v>
      </c>
      <c r="AO60" s="85">
        <f t="shared" si="31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2"/>
        <v>0</v>
      </c>
      <c r="C61" s="714"/>
      <c r="D61" s="714" t="str">
        <f t="shared" si="27"/>
        <v>FTY</v>
      </c>
      <c r="E61" s="714"/>
      <c r="F61" s="715" t="str">
        <f t="shared" si="28"/>
        <v>ALL BOXES</v>
      </c>
      <c r="G61" s="715"/>
      <c r="H61" s="715">
        <f t="shared" si="29"/>
        <v>0</v>
      </c>
      <c r="I61" s="715"/>
      <c r="J61" s="257">
        <f>AN61</f>
        <v>0</v>
      </c>
      <c r="K61" s="286" t="str">
        <f t="shared" si="33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4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1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2.7119155016612508E-3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2.5099999999999998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2.7610000000000001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2.5099999999999998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2.5099999999999998</v>
      </c>
      <c r="AO65" s="85">
        <f>S65-AN65</f>
        <v>0.25100000000000033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0.59</v>
      </c>
      <c r="K66" s="199" t="s">
        <v>108</v>
      </c>
      <c r="L66" s="311"/>
      <c r="M66" s="312">
        <f>J66/S72</f>
        <v>8.8361313128344721E-2</v>
      </c>
      <c r="N66" s="199"/>
      <c r="O66" s="199"/>
      <c r="P66" s="199"/>
      <c r="Q66" s="199"/>
      <c r="R66" s="313">
        <v>1</v>
      </c>
      <c r="S66" s="128">
        <f>J66*R66</f>
        <v>0.59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0.16692825715000004</v>
      </c>
      <c r="AO67" s="85">
        <f>S66-AN67-AN66</f>
        <v>0.42307174284999993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3.4409999999999998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2.6769282571499997</v>
      </c>
      <c r="AO70" s="154">
        <f>S70-AN70</f>
        <v>0.76407174285000012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0.47448387172549794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6.6771302860000006</v>
      </c>
      <c r="AE72" s="13"/>
      <c r="AF72" s="13"/>
      <c r="AG72" s="13"/>
      <c r="AH72" s="13"/>
      <c r="AI72" s="333" t="s">
        <v>117</v>
      </c>
      <c r="AJ72" s="334">
        <f>AN73-AN72</f>
        <v>1.0353615839045229</v>
      </c>
      <c r="AK72" s="335">
        <f>AJ72/AN73</f>
        <v>0.15506086290923138</v>
      </c>
      <c r="AL72" s="13"/>
      <c r="AM72" s="331" t="s">
        <v>118</v>
      </c>
      <c r="AN72" s="332">
        <f>SUM(AN16,AN40,AN51,AN62,AN70)</f>
        <v>5.6417687020954777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6.6771302860000006</v>
      </c>
      <c r="AO73" s="18">
        <v>5.83</v>
      </c>
      <c r="AQ73" s="332">
        <f>AN73-AO73</f>
        <v>0.84713028600000051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disablePrompts="1" count="2">
    <dataValidation type="list" allowBlank="1" showInputMessage="1" showErrorMessage="1" sqref="AB4:AD4 H4:J4" xr:uid="{9A3129A7-E2E0-4E60-8699-14E81698FE59}">
      <formula1>$AQ$3:$AQ$8</formula1>
    </dataValidation>
    <dataValidation type="list" allowBlank="1" showInputMessage="1" showErrorMessage="1" sqref="J11:J15 AD11:AD15" xr:uid="{94A9BB07-CD2E-4AEB-8612-0DC5B189B89E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D83C0-AE5F-4F7F-94F6-898951F5D515}">
  <sheetPr codeName="Sheet73">
    <tabColor theme="9" tint="0.59999389629810485"/>
  </sheetPr>
  <dimension ref="A1:BC116"/>
  <sheetViews>
    <sheetView topLeftCell="G7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803859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803859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ESGM22109KM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458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ADJUSTABLE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459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1835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1835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95" t="s">
        <v>26</v>
      </c>
      <c r="W10" s="55" t="s">
        <v>27</v>
      </c>
      <c r="X10" s="594" t="s">
        <v>28</v>
      </c>
      <c r="Y10" s="57" t="s">
        <v>29</v>
      </c>
      <c r="Z10" s="654" t="s">
        <v>30</v>
      </c>
      <c r="AA10" s="654"/>
      <c r="AB10" s="654"/>
      <c r="AC10" s="654"/>
      <c r="AD10" s="594" t="s">
        <v>31</v>
      </c>
      <c r="AE10" s="594" t="s">
        <v>32</v>
      </c>
      <c r="AF10" s="594" t="s">
        <v>143</v>
      </c>
      <c r="AG10" s="594" t="s">
        <v>33</v>
      </c>
      <c r="AH10" s="594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0.86242000000000008</v>
      </c>
      <c r="Q11" s="73">
        <v>1.1000000000000001</v>
      </c>
      <c r="R11" s="74">
        <f>P11*Q11</f>
        <v>0.94866200000000012</v>
      </c>
      <c r="S11" s="75">
        <f>K11*R11</f>
        <v>4.0413001200000007</v>
      </c>
      <c r="U11" s="659"/>
      <c r="V11" s="64" t="s">
        <v>175</v>
      </c>
      <c r="W11" s="590" t="s">
        <v>179</v>
      </c>
      <c r="X11" s="66" t="s">
        <v>169</v>
      </c>
      <c r="Y11" s="67" t="s">
        <v>138</v>
      </c>
      <c r="Z11" s="769" t="s">
        <v>177</v>
      </c>
      <c r="AA11" s="770"/>
      <c r="AB11" s="770"/>
      <c r="AC11" s="771"/>
      <c r="AD11" s="76" t="s">
        <v>167</v>
      </c>
      <c r="AE11" s="77">
        <v>4.26</v>
      </c>
      <c r="AF11" s="77">
        <f t="shared" ref="AF11" si="4">AE11+AJ11</f>
        <v>4.2847955960234136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0.80600000000000005</v>
      </c>
      <c r="AL11" s="581">
        <v>1.07</v>
      </c>
      <c r="AM11" s="582">
        <f>AK11*AL11</f>
        <v>0.86242000000000008</v>
      </c>
      <c r="AN11" s="516">
        <f>AF11*AM11</f>
        <v>3.6952934179225125</v>
      </c>
      <c r="AO11" s="85">
        <f t="shared" ref="AO11:AO16" si="5">S11-AN11</f>
        <v>0.34600670207748818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0.11</v>
      </c>
      <c r="Q12" s="73">
        <v>1.1000000000000001</v>
      </c>
      <c r="R12" s="74">
        <f>P12*Q12</f>
        <v>0.12100000000000001</v>
      </c>
      <c r="S12" s="97">
        <f>K12*R12</f>
        <v>0.30250000000000005</v>
      </c>
      <c r="U12" s="659"/>
      <c r="V12" s="517" t="s">
        <v>365</v>
      </c>
      <c r="W12" s="518" t="s">
        <v>367</v>
      </c>
      <c r="X12" s="92" t="s">
        <v>43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ref="AF12:AF16" si="7">AE12+AJ12</f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5.5E-2</v>
      </c>
      <c r="AL12" s="106">
        <v>2</v>
      </c>
      <c r="AM12" s="583">
        <f>AK12*AL12</f>
        <v>0.11</v>
      </c>
      <c r="AN12" s="108">
        <f>AF12*AM12</f>
        <v>0.27791275666635701</v>
      </c>
      <c r="AO12" s="85">
        <f t="shared" si="5"/>
        <v>2.4587243333643038E-2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0.52416000000000007</v>
      </c>
      <c r="Q13" s="121">
        <v>1.1000000000000001</v>
      </c>
      <c r="R13" s="74">
        <f>P13*Q13</f>
        <v>0.57657600000000009</v>
      </c>
      <c r="S13" s="97">
        <f>K13*R13</f>
        <v>0.43243200000000004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7"/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0.504</v>
      </c>
      <c r="AL13" s="106">
        <v>1.04</v>
      </c>
      <c r="AM13" s="107">
        <f>AK13*AL13</f>
        <v>0.52416000000000007</v>
      </c>
      <c r="AN13" s="108">
        <f>AF13*AM13</f>
        <v>0.40144773018675095</v>
      </c>
      <c r="AO13" s="85">
        <f t="shared" si="5"/>
        <v>3.0984269813249088E-2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4.7762321200000013</v>
      </c>
      <c r="AA16" s="149"/>
      <c r="AB16" s="149"/>
      <c r="AC16" s="149"/>
      <c r="AD16" s="149"/>
      <c r="AE16" s="149"/>
      <c r="AF16" s="149">
        <f t="shared" si="7"/>
        <v>6.7162965715878487E-2</v>
      </c>
      <c r="AG16" s="149"/>
      <c r="AH16" s="149"/>
      <c r="AI16" s="149"/>
      <c r="AJ16" s="152">
        <f>AJ11+AJ12+AJ13+AJ14+AJ15</f>
        <v>6.7162965715878487E-2</v>
      </c>
      <c r="AK16" s="149"/>
      <c r="AL16" s="149"/>
      <c r="AM16" s="149" t="s">
        <v>57</v>
      </c>
      <c r="AN16" s="153">
        <f>SUM(AN11:AN15)</f>
        <v>4.3746539047756201</v>
      </c>
      <c r="AO16" s="154">
        <f t="shared" si="5"/>
        <v>0.4015782152243812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0.53144302670710419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0.14000000000000001</v>
      </c>
      <c r="AO19" s="85">
        <f t="shared" ref="AO19:AO40" si="13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0.33990000000000004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0.37389000000000006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0.33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0.33990000000000004</v>
      </c>
      <c r="AO20" s="85">
        <f t="shared" si="13"/>
        <v>3.399000000000002E-2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6.6538080000000013E-2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7.3191888000000024E-2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2.415</v>
      </c>
      <c r="AM21" s="180">
        <v>0</v>
      </c>
      <c r="AN21" s="181">
        <f>AD21*AL21*(1+AM21)</f>
        <v>6.6538080000000013E-2</v>
      </c>
      <c r="AO21" s="85">
        <f t="shared" si="13"/>
        <v>6.653808000000011E-3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2.6671680000000007E-2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2.9338848000000011E-2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1.2150000000000001</v>
      </c>
      <c r="AM22" s="180">
        <v>0</v>
      </c>
      <c r="AN22" s="181">
        <f t="shared" si="12"/>
        <v>2.6671680000000007E-2</v>
      </c>
      <c r="AO22" s="85">
        <f t="shared" si="13"/>
        <v>2.6671680000000045E-3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4.6818181818181821E-2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2"/>
        <v>4.6818181818181821E-2</v>
      </c>
      <c r="AO25" s="85">
        <f t="shared" si="13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4.6818181818181821E-2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2"/>
        <v>4.6818181818181821E-2</v>
      </c>
      <c r="AO28" s="85">
        <f t="shared" si="13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8.9699999999999988E-2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9.8669999999999994E-2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0.44</v>
      </c>
      <c r="AM32" s="180">
        <v>0.15</v>
      </c>
      <c r="AN32" s="181">
        <f t="shared" si="12"/>
        <v>8.9699999999999988E-2</v>
      </c>
      <c r="AO32" s="85">
        <f t="shared" si="13"/>
        <v>8.9700000000000057E-3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9.5mm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0.87230673600000008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0.79300612363636369</v>
      </c>
      <c r="AO40" s="154">
        <f t="shared" si="13"/>
        <v>7.9300612363636391E-2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9.6336209381618063E-2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2.2195788429709359E-2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1.8586792202561096E-3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2.63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2.8930000000000002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2.63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2.63</v>
      </c>
      <c r="AO65" s="85">
        <f>S65-AN65</f>
        <v>0.26300000000000034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0.59</v>
      </c>
      <c r="K66" s="199" t="s">
        <v>108</v>
      </c>
      <c r="L66" s="311"/>
      <c r="M66" s="312">
        <f>J66/S72</f>
        <v>6.250431931331335E-2</v>
      </c>
      <c r="N66" s="199"/>
      <c r="O66" s="199"/>
      <c r="P66" s="199"/>
      <c r="Q66" s="199"/>
      <c r="R66" s="313">
        <v>1</v>
      </c>
      <c r="S66" s="128">
        <f>J66*R66</f>
        <v>0.59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0.23598369140000003</v>
      </c>
      <c r="AO67" s="85">
        <f>S66-AN67-AN66</f>
        <v>0.35401630859999994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9.7162965715878485E-2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3.573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2.8659836913999999</v>
      </c>
      <c r="AO70" s="154">
        <f>S70-AN70</f>
        <v>0.70701630860000009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0.34816629626131229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9.4393476560000007</v>
      </c>
      <c r="AE72" s="13"/>
      <c r="AF72" s="13"/>
      <c r="AG72" s="13"/>
      <c r="AH72" s="13"/>
      <c r="AI72" s="333" t="s">
        <v>117</v>
      </c>
      <c r="AJ72" s="334">
        <f>AN73-AN72</f>
        <v>1.2076959361880171</v>
      </c>
      <c r="AK72" s="335">
        <f>AJ72/AN73</f>
        <v>0.12794273293031649</v>
      </c>
      <c r="AL72" s="13"/>
      <c r="AM72" s="331" t="s">
        <v>118</v>
      </c>
      <c r="AN72" s="332">
        <f>SUM(AN16,AN40,AN51,AN62,AN70)</f>
        <v>8.2316517198119836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9.4393476560000007</v>
      </c>
      <c r="AO73" s="18">
        <v>6.64</v>
      </c>
      <c r="AQ73" s="332">
        <f>AN73-AO73</f>
        <v>2.799347656000001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4949ADD1-41EE-45D2-90ED-13C9EDF76FD7}">
      <formula1>$AQ$11:$AQ$21</formula1>
    </dataValidation>
    <dataValidation type="list" allowBlank="1" showInputMessage="1" showErrorMessage="1" sqref="AB4:AD4 H4:J4" xr:uid="{88235FEB-6B9B-4EA1-87AC-AFD42252796A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2DCD-F8F1-4AE7-B0BF-5B24A6B4DB2E}">
  <sheetPr codeName="Sheet74">
    <tabColor theme="9" tint="0.59999389629810485"/>
  </sheetPr>
  <dimension ref="A1:BC116"/>
  <sheetViews>
    <sheetView topLeftCell="G1" zoomScale="85" zoomScaleNormal="85" zoomScaleSheetLayoutView="80" workbookViewId="0">
      <selection activeCell="J68" sqref="J68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803870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803870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ESGM22109KM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458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ADJUSTABLE SHIRRED ONE PIECE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459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765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765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484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59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71" t="s">
        <v>26</v>
      </c>
      <c r="W10" s="55" t="s">
        <v>27</v>
      </c>
      <c r="X10" s="546" t="s">
        <v>28</v>
      </c>
      <c r="Y10" s="57" t="s">
        <v>29</v>
      </c>
      <c r="Z10" s="654" t="s">
        <v>30</v>
      </c>
      <c r="AA10" s="654"/>
      <c r="AB10" s="654"/>
      <c r="AC10" s="654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KARIMA 201</v>
      </c>
      <c r="C11" s="567" t="str">
        <f t="shared" ref="C11:I15" si="2">W11</f>
        <v>HY K&amp;D</v>
      </c>
      <c r="D11" s="66" t="str">
        <f t="shared" si="2"/>
        <v>PRINT</v>
      </c>
      <c r="E11" s="67" t="str">
        <f t="shared" si="2"/>
        <v>BODY</v>
      </c>
      <c r="F11" s="661" t="str">
        <f t="shared" si="2"/>
        <v>80% Nylon, 20% Spandex, 5.2 oz/yd2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CHN S-VTN</v>
      </c>
      <c r="K11" s="69">
        <f>AE11</f>
        <v>4.26</v>
      </c>
      <c r="L11" s="70">
        <f t="shared" ref="L11:M15" si="3">AG11</f>
        <v>61</v>
      </c>
      <c r="M11" s="70">
        <f t="shared" si="3"/>
        <v>175</v>
      </c>
      <c r="N11" s="71">
        <f>L11*M11*2.54*91.44/10000000</f>
        <v>0.247934988</v>
      </c>
      <c r="O11" s="72">
        <f>VLOOKUP($J$11,$AQ$11:$AR$21,2,FALSE)*N11*R11</f>
        <v>0</v>
      </c>
      <c r="P11" s="71">
        <f>AM11</f>
        <v>0.52185000000000004</v>
      </c>
      <c r="Q11" s="73">
        <v>1.1000000000000001</v>
      </c>
      <c r="R11" s="74">
        <f>P11*Q11</f>
        <v>0.57403500000000007</v>
      </c>
      <c r="S11" s="75">
        <f>K11*R11</f>
        <v>2.4453891000000003</v>
      </c>
      <c r="U11" s="659"/>
      <c r="V11" s="64" t="s">
        <v>175</v>
      </c>
      <c r="W11" s="567" t="s">
        <v>179</v>
      </c>
      <c r="X11" s="66" t="s">
        <v>169</v>
      </c>
      <c r="Y11" s="67" t="s">
        <v>138</v>
      </c>
      <c r="Z11" s="769" t="s">
        <v>177</v>
      </c>
      <c r="AA11" s="770"/>
      <c r="AB11" s="770"/>
      <c r="AC11" s="771"/>
      <c r="AD11" s="76" t="s">
        <v>167</v>
      </c>
      <c r="AE11" s="77">
        <v>4.26</v>
      </c>
      <c r="AF11" s="77">
        <f t="shared" ref="AF11:AF12" si="4">AE11+AJ11</f>
        <v>4.2847955960234136</v>
      </c>
      <c r="AG11" s="78">
        <v>61</v>
      </c>
      <c r="AH11" s="79">
        <v>175</v>
      </c>
      <c r="AI11" s="579">
        <f>((AG11*AH11)/43.052)/1000</f>
        <v>0.24795596023413546</v>
      </c>
      <c r="AJ11" s="580">
        <f>VLOOKUP(AD11,$AS$11:$AT$21,2,FALSE)*AI11</f>
        <v>2.4795596023413548E-2</v>
      </c>
      <c r="AK11" s="579">
        <v>0.497</v>
      </c>
      <c r="AL11" s="581">
        <v>1.05</v>
      </c>
      <c r="AM11" s="582">
        <f>AK11*AL11</f>
        <v>0.52185000000000004</v>
      </c>
      <c r="AN11" s="516">
        <f>AF11*AM11</f>
        <v>2.2360205817848184</v>
      </c>
      <c r="AO11" s="85">
        <f t="shared" ref="AO11:AO16" si="5">S11-AN11</f>
        <v>0.20936851821518188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PRINT</v>
      </c>
      <c r="E12" s="93" t="str">
        <f t="shared" si="2"/>
        <v>BODY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4.26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6.6000000000000003E-2</v>
      </c>
      <c r="Q12" s="73">
        <v>1.1000000000000001</v>
      </c>
      <c r="R12" s="74">
        <f>P12*Q12</f>
        <v>7.2600000000000012E-2</v>
      </c>
      <c r="S12" s="97">
        <f>K12*R12</f>
        <v>0.30927600000000005</v>
      </c>
      <c r="U12" s="659"/>
      <c r="V12" s="517" t="s">
        <v>175</v>
      </c>
      <c r="W12" s="518" t="s">
        <v>179</v>
      </c>
      <c r="X12" s="92" t="s">
        <v>169</v>
      </c>
      <c r="Y12" s="93" t="s">
        <v>138</v>
      </c>
      <c r="Z12" s="766" t="s">
        <v>177</v>
      </c>
      <c r="AA12" s="767"/>
      <c r="AB12" s="767"/>
      <c r="AC12" s="768"/>
      <c r="AD12" s="101" t="s">
        <v>167</v>
      </c>
      <c r="AE12" s="102">
        <v>4.26</v>
      </c>
      <c r="AF12" s="102">
        <f t="shared" si="4"/>
        <v>4.2847955960234136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5.5E-2</v>
      </c>
      <c r="AL12" s="106">
        <v>1.2</v>
      </c>
      <c r="AM12" s="583">
        <f>AK12*AL12</f>
        <v>6.6000000000000003E-2</v>
      </c>
      <c r="AN12" s="108">
        <f>AF12*AM12</f>
        <v>0.2827965093375453</v>
      </c>
      <c r="AO12" s="85">
        <f t="shared" si="5"/>
        <v>2.6479490662454752E-2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0.52416000000000007</v>
      </c>
      <c r="Q13" s="121">
        <v>1.1000000000000001</v>
      </c>
      <c r="R13" s="74">
        <f>P13*Q13</f>
        <v>0.57657600000000009</v>
      </c>
      <c r="S13" s="97">
        <f>K13*R13</f>
        <v>0.43243200000000004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ref="AF13:AF16" si="7">AE13+AJ13</f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0.504</v>
      </c>
      <c r="AL13" s="106">
        <v>1.04</v>
      </c>
      <c r="AM13" s="107">
        <f>AK13*AL13</f>
        <v>0.52416000000000007</v>
      </c>
      <c r="AN13" s="108">
        <f>AF13*AM13</f>
        <v>0.40144773018675095</v>
      </c>
      <c r="AO13" s="85">
        <f t="shared" si="5"/>
        <v>3.0984269813249088E-2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INDIA-IND</v>
      </c>
      <c r="K14" s="117">
        <f t="shared" si="6"/>
        <v>0</v>
      </c>
      <c r="L14" s="118">
        <f t="shared" si="3"/>
        <v>0</v>
      </c>
      <c r="M14" s="118">
        <f t="shared" si="3"/>
        <v>0</v>
      </c>
      <c r="N14" s="119">
        <f>L14*M14*2.54*91.44/10000000</f>
        <v>0</v>
      </c>
      <c r="O14" s="120">
        <f>VLOOKUP($J$14,$AQ$11:$AR$21,2,FALSE)*N14*R14</f>
        <v>0</v>
      </c>
      <c r="P14" s="119">
        <f>AM14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154</v>
      </c>
      <c r="AE14" s="102"/>
      <c r="AF14" s="102">
        <f t="shared" si="7"/>
        <v>0</v>
      </c>
      <c r="AG14" s="103"/>
      <c r="AH14" s="103"/>
      <c r="AI14" s="80">
        <f t="shared" si="8"/>
        <v>0</v>
      </c>
      <c r="AJ14" s="81">
        <f>VLOOKUP(AD14,$AS$11:$AT$21,2,FALSE)*AI14</f>
        <v>0</v>
      </c>
      <c r="AK14" s="129"/>
      <c r="AL14" s="106">
        <v>1.06</v>
      </c>
      <c r="AM14" s="107">
        <f>AK14*AL14</f>
        <v>0</v>
      </c>
      <c r="AN14" s="108">
        <f>AF14*AM14</f>
        <v>0</v>
      </c>
      <c r="AO14" s="85">
        <f t="shared" si="5"/>
        <v>0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3.1870971000000003</v>
      </c>
      <c r="AA16" s="149"/>
      <c r="AB16" s="149"/>
      <c r="AC16" s="149"/>
      <c r="AD16" s="149"/>
      <c r="AE16" s="149"/>
      <c r="AF16" s="149">
        <f t="shared" si="7"/>
        <v>6.5478955681501444E-2</v>
      </c>
      <c r="AG16" s="149"/>
      <c r="AH16" s="149"/>
      <c r="AI16" s="149"/>
      <c r="AJ16" s="152">
        <f>AJ11+AJ12+AJ13+AJ14+AJ15</f>
        <v>6.5478955681501444E-2</v>
      </c>
      <c r="AK16" s="149"/>
      <c r="AL16" s="149"/>
      <c r="AM16" s="149" t="s">
        <v>57</v>
      </c>
      <c r="AN16" s="153">
        <f>SUM(AN11:AN15)</f>
        <v>2.9202648213091145</v>
      </c>
      <c r="AO16" s="154">
        <f t="shared" si="5"/>
        <v>0.26683227869088588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AN16/AN72</f>
        <v>0.44151215486822293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39" si="9">X19</f>
        <v>선오</v>
      </c>
      <c r="E19" s="621"/>
      <c r="F19" s="599" t="str">
        <f t="shared" ref="F19:F39" si="10">Z19</f>
        <v xml:space="preserve">THREAD </v>
      </c>
      <c r="G19" s="600"/>
      <c r="H19" s="600">
        <f t="shared" ref="H19:H39" si="11">AB19</f>
        <v>0</v>
      </c>
      <c r="I19" s="601"/>
      <c r="J19" s="164">
        <f>AN19</f>
        <v>0.14000000000000001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0.15400000000000003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0.14000000000000001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39" si="12">AD19*AL19*(1+AM19)</f>
        <v>0.14000000000000001</v>
      </c>
      <c r="AO19" s="85">
        <f t="shared" ref="AO19:AO40" si="13">S19-AN19</f>
        <v>1.4000000000000012E-2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39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0.33990000000000004</v>
      </c>
      <c r="K20" s="174" t="str">
        <f t="shared" ref="K20:K39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9" si="16">J20*R20</f>
        <v>0.37389000000000006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0.33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0.33990000000000004</v>
      </c>
      <c r="AO20" s="85">
        <f t="shared" si="13"/>
        <v>3.399000000000002E-2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8" si="17">AN21</f>
        <v>6.6538080000000013E-2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7.3191888000000024E-2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2.415</v>
      </c>
      <c r="AM21" s="180">
        <v>0</v>
      </c>
      <c r="AN21" s="181">
        <f>AD21*AL21*(1+AM21)</f>
        <v>6.6538080000000013E-2</v>
      </c>
      <c r="AO21" s="85">
        <f t="shared" si="13"/>
        <v>6.653808000000011E-3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2.6671680000000007E-2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2.9338848000000011E-2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1.2150000000000001</v>
      </c>
      <c r="AM22" s="180">
        <v>0</v>
      </c>
      <c r="AN22" s="181">
        <f t="shared" si="12"/>
        <v>2.6671680000000007E-2</v>
      </c>
      <c r="AO22" s="85">
        <f t="shared" si="13"/>
        <v>2.6671680000000045E-3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4.6818181818181821E-2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5.1500000000000004E-2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>
        <v>2</v>
      </c>
      <c r="AM25" s="180">
        <v>0.03</v>
      </c>
      <c r="AN25" s="181">
        <f t="shared" si="12"/>
        <v>4.6818181818181821E-2</v>
      </c>
      <c r="AO25" s="85">
        <f t="shared" si="13"/>
        <v>4.6818181818181828E-3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0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0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/>
      <c r="AM26" s="180">
        <v>0.03</v>
      </c>
      <c r="AN26" s="181">
        <f t="shared" si="12"/>
        <v>0</v>
      </c>
      <c r="AO26" s="85">
        <f t="shared" si="13"/>
        <v>0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4.6818181818181821E-2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5.1500000000000004E-2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>
        <v>2</v>
      </c>
      <c r="AM28" s="180">
        <v>0.03</v>
      </c>
      <c r="AN28" s="181">
        <f t="shared" si="12"/>
        <v>4.6818181818181821E-2</v>
      </c>
      <c r="AO28" s="85">
        <f t="shared" si="13"/>
        <v>4.6818181818181828E-3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0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0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/>
      <c r="AM29" s="180">
        <v>0.03</v>
      </c>
      <c r="AN29" s="181">
        <f t="shared" si="12"/>
        <v>0</v>
      </c>
      <c r="AO29" s="85">
        <f t="shared" si="13"/>
        <v>0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8.9699999999999988E-2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9.8669999999999994E-2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>
        <v>0.44</v>
      </c>
      <c r="AM32" s="180">
        <v>0.15</v>
      </c>
      <c r="AN32" s="181">
        <f t="shared" si="12"/>
        <v>8.9699999999999988E-2</v>
      </c>
      <c r="AO32" s="85">
        <f t="shared" si="13"/>
        <v>8.9700000000000057E-3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5" customFormat="1" ht="13.5" thickBot="1">
      <c r="A39" s="653"/>
      <c r="B39" s="684" t="str">
        <f t="shared" si="14"/>
        <v>Elastic band</v>
      </c>
      <c r="C39" s="685"/>
      <c r="D39" s="686" t="str">
        <f t="shared" si="9"/>
        <v>선오</v>
      </c>
      <c r="E39" s="685"/>
      <c r="F39" s="687" t="str">
        <f t="shared" si="10"/>
        <v>9.5mm</v>
      </c>
      <c r="G39" s="688"/>
      <c r="H39" s="688">
        <f t="shared" si="11"/>
        <v>0</v>
      </c>
      <c r="I39" s="689"/>
      <c r="J39" s="206">
        <f>AN39</f>
        <v>0</v>
      </c>
      <c r="K39" s="207" t="str">
        <f t="shared" si="15"/>
        <v>/ YD</v>
      </c>
      <c r="L39" s="208"/>
      <c r="M39" s="208"/>
      <c r="N39" s="208"/>
      <c r="O39" s="208"/>
      <c r="P39" s="208"/>
      <c r="Q39" s="209"/>
      <c r="R39" s="210">
        <v>1.1000000000000001</v>
      </c>
      <c r="S39" s="211">
        <f t="shared" si="16"/>
        <v>0</v>
      </c>
      <c r="U39" s="660"/>
      <c r="V39" s="684" t="s">
        <v>387</v>
      </c>
      <c r="W39" s="685"/>
      <c r="X39" s="747" t="s">
        <v>185</v>
      </c>
      <c r="Y39" s="685"/>
      <c r="Z39" s="687" t="s">
        <v>456</v>
      </c>
      <c r="AA39" s="688"/>
      <c r="AB39" s="688"/>
      <c r="AC39" s="689"/>
      <c r="AD39" s="212">
        <f>55/1100</f>
        <v>0.05</v>
      </c>
      <c r="AE39" s="207" t="s">
        <v>418</v>
      </c>
      <c r="AF39" s="413"/>
      <c r="AG39" s="208"/>
      <c r="AH39" s="208"/>
      <c r="AI39" s="208"/>
      <c r="AJ39" s="208"/>
      <c r="AK39" s="208"/>
      <c r="AL39" s="213"/>
      <c r="AM39" s="214">
        <v>0.15</v>
      </c>
      <c r="AN39" s="215">
        <f t="shared" si="12"/>
        <v>0</v>
      </c>
      <c r="AO39" s="85">
        <f t="shared" si="13"/>
        <v>0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5" customFormat="1" ht="13.5" thickBot="1">
      <c r="A40" s="33"/>
      <c r="B40" s="33"/>
      <c r="C40" s="33"/>
      <c r="D40" s="33"/>
      <c r="E40" s="33"/>
      <c r="F40" s="33"/>
      <c r="G40" s="216"/>
      <c r="H40" s="216"/>
      <c r="I40" s="216"/>
      <c r="J40" s="216"/>
      <c r="K40" s="217"/>
      <c r="L40" s="217"/>
      <c r="M40" s="217"/>
      <c r="N40" s="217"/>
      <c r="O40" s="217"/>
      <c r="P40" s="217"/>
      <c r="Q40" s="217"/>
      <c r="R40" s="149" t="s">
        <v>57</v>
      </c>
      <c r="S40" s="218">
        <f>SUM(S19:S39)</f>
        <v>0.87230673600000008</v>
      </c>
      <c r="U40" s="33"/>
      <c r="V40" s="33"/>
      <c r="W40" s="33"/>
      <c r="X40" s="33"/>
      <c r="Y40" s="33"/>
      <c r="Z40" s="33"/>
      <c r="AA40" s="216"/>
      <c r="AB40" s="216"/>
      <c r="AC40" s="216"/>
      <c r="AD40" s="216"/>
      <c r="AE40" s="217"/>
      <c r="AF40" s="217"/>
      <c r="AG40" s="217"/>
      <c r="AH40" s="217"/>
      <c r="AI40" s="217"/>
      <c r="AJ40" s="217"/>
      <c r="AK40" s="217"/>
      <c r="AL40" s="217"/>
      <c r="AM40" s="149" t="s">
        <v>57</v>
      </c>
      <c r="AN40" s="219">
        <f>SUM(AN19:AN39)</f>
        <v>0.79300612363636369</v>
      </c>
      <c r="AO40" s="154">
        <f t="shared" si="13"/>
        <v>7.9300612363636391E-2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97" customFormat="1" ht="13.5" thickBot="1">
      <c r="K41" s="220"/>
      <c r="L41" s="220"/>
      <c r="M41" s="220"/>
      <c r="N41" s="220"/>
      <c r="O41" s="220"/>
      <c r="P41" s="220"/>
      <c r="Q41" s="220"/>
      <c r="R41" s="221"/>
      <c r="S41" s="222"/>
      <c r="AE41" s="220"/>
      <c r="AF41" s="220"/>
      <c r="AG41" s="220"/>
      <c r="AH41" s="220"/>
      <c r="AI41" s="220"/>
      <c r="AJ41" s="220"/>
      <c r="AK41" s="220"/>
      <c r="AL41" s="220"/>
      <c r="AM41" s="221"/>
      <c r="AN41" s="158">
        <f>AN40/AN72</f>
        <v>0.11989386712997918</v>
      </c>
      <c r="AO41" s="159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52" customFormat="1" ht="12.75" customHeight="1" thickBot="1">
      <c r="A42" s="651" t="s">
        <v>84</v>
      </c>
      <c r="B42" s="703" t="s">
        <v>60</v>
      </c>
      <c r="C42" s="704"/>
      <c r="D42" s="705" t="s">
        <v>61</v>
      </c>
      <c r="E42" s="704"/>
      <c r="F42" s="705" t="s">
        <v>19</v>
      </c>
      <c r="G42" s="706"/>
      <c r="H42" s="706"/>
      <c r="I42" s="704"/>
      <c r="J42" s="705" t="s">
        <v>62</v>
      </c>
      <c r="K42" s="704"/>
      <c r="L42" s="565"/>
      <c r="M42" s="565"/>
      <c r="N42" s="565"/>
      <c r="O42" s="565"/>
      <c r="P42" s="565"/>
      <c r="Q42" s="568"/>
      <c r="R42" s="224" t="s">
        <v>63</v>
      </c>
      <c r="S42" s="225" t="s">
        <v>37</v>
      </c>
      <c r="U42" s="651" t="s">
        <v>84</v>
      </c>
      <c r="V42" s="703" t="s">
        <v>60</v>
      </c>
      <c r="W42" s="704"/>
      <c r="X42" s="705" t="s">
        <v>61</v>
      </c>
      <c r="Y42" s="704"/>
      <c r="Z42" s="705" t="s">
        <v>19</v>
      </c>
      <c r="AA42" s="706"/>
      <c r="AB42" s="706"/>
      <c r="AC42" s="704"/>
      <c r="AD42" s="705" t="s">
        <v>62</v>
      </c>
      <c r="AE42" s="704"/>
      <c r="AF42" s="565"/>
      <c r="AG42" s="565"/>
      <c r="AH42" s="565"/>
      <c r="AI42" s="565"/>
      <c r="AJ42" s="565"/>
      <c r="AK42" s="565"/>
      <c r="AL42" s="547" t="s">
        <v>63</v>
      </c>
      <c r="AM42" s="224" t="s">
        <v>85</v>
      </c>
      <c r="AN42" s="162" t="s">
        <v>37</v>
      </c>
      <c r="AO42" s="163"/>
    </row>
    <row r="43" spans="1:55" s="15" customFormat="1" ht="12.75">
      <c r="A43" s="701"/>
      <c r="B43" s="716" t="str">
        <f>V43</f>
        <v>MAU-BTM-CARELBL</v>
      </c>
      <c r="C43" s="717"/>
      <c r="D43" s="717" t="str">
        <f t="shared" ref="D43:D50" si="18">X43</f>
        <v>NEXGEN</v>
      </c>
      <c r="E43" s="717"/>
      <c r="F43" s="718" t="str">
        <f t="shared" ref="F43:F50" si="19">Z43</f>
        <v>TPU LABEL(BRAND/SIZE/CO/CONTENT/CARE)</v>
      </c>
      <c r="G43" s="718"/>
      <c r="H43" s="718">
        <f t="shared" ref="H43:H50" si="20">AB43</f>
        <v>0</v>
      </c>
      <c r="I43" s="718"/>
      <c r="J43" s="226">
        <f>AN43</f>
        <v>1.5950000000000002E-2</v>
      </c>
      <c r="K43" s="165" t="str">
        <f>AE43</f>
        <v>/ PC</v>
      </c>
      <c r="L43" s="166"/>
      <c r="M43" s="166"/>
      <c r="N43" s="166"/>
      <c r="O43" s="166"/>
      <c r="P43" s="166"/>
      <c r="Q43" s="227"/>
      <c r="R43" s="228">
        <v>1.1000000000000001</v>
      </c>
      <c r="S43" s="229">
        <f>J43*R43</f>
        <v>1.7545000000000005E-2</v>
      </c>
      <c r="U43" s="701"/>
      <c r="V43" s="620" t="s">
        <v>355</v>
      </c>
      <c r="W43" s="621"/>
      <c r="X43" s="691" t="s">
        <v>358</v>
      </c>
      <c r="Y43" s="621"/>
      <c r="Z43" s="560" t="s">
        <v>164</v>
      </c>
      <c r="AA43" s="561"/>
      <c r="AB43" s="561"/>
      <c r="AC43" s="562"/>
      <c r="AD43" s="226">
        <f>AH43</f>
        <v>1.4500000000000001E-2</v>
      </c>
      <c r="AE43" s="165" t="s">
        <v>68</v>
      </c>
      <c r="AF43" s="166"/>
      <c r="AG43" s="233">
        <v>14.5</v>
      </c>
      <c r="AH43" s="234">
        <f>AG43/1000</f>
        <v>1.4500000000000001E-2</v>
      </c>
      <c r="AI43" s="166"/>
      <c r="AJ43" s="166"/>
      <c r="AK43" s="166"/>
      <c r="AL43" s="235">
        <v>1</v>
      </c>
      <c r="AM43" s="236">
        <v>0.1</v>
      </c>
      <c r="AN43" s="229">
        <f t="shared" ref="AN43:AN50" si="21">AD43*AL43*(1+AM43)</f>
        <v>1.5950000000000002E-2</v>
      </c>
      <c r="AO43" s="85">
        <f t="shared" ref="AO43:AO51" si="22">S43-AN43</f>
        <v>1.5950000000000027E-3</v>
      </c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15" customFormat="1" ht="12.75">
      <c r="A44" s="701"/>
      <c r="B44" s="707" t="str">
        <f t="shared" ref="B44:B50" si="23">V44</f>
        <v>MAU-TWO-PART</v>
      </c>
      <c r="C44" s="708"/>
      <c r="D44" s="708" t="str">
        <f t="shared" si="18"/>
        <v>NEXGEN</v>
      </c>
      <c r="E44" s="708"/>
      <c r="F44" s="709" t="str">
        <f t="shared" si="19"/>
        <v xml:space="preserve">PRIMARY HANG TAG </v>
      </c>
      <c r="G44" s="709"/>
      <c r="H44" s="709">
        <f t="shared" si="20"/>
        <v>0</v>
      </c>
      <c r="I44" s="709"/>
      <c r="J44" s="237">
        <f>AN44</f>
        <v>1.1117999999999999E-2</v>
      </c>
      <c r="K44" s="174" t="str">
        <f t="shared" ref="K44:K50" si="24">AE44</f>
        <v>/ PC</v>
      </c>
      <c r="L44" s="175"/>
      <c r="M44" s="175"/>
      <c r="N44" s="175"/>
      <c r="O44" s="175"/>
      <c r="P44" s="175"/>
      <c r="Q44" s="553"/>
      <c r="R44" s="239">
        <v>1.1000000000000001</v>
      </c>
      <c r="S44" s="240">
        <f t="shared" ref="S44:S50" si="25">J44*R44</f>
        <v>1.2229800000000001E-2</v>
      </c>
      <c r="U44" s="701"/>
      <c r="V44" s="623" t="s">
        <v>356</v>
      </c>
      <c r="W44" s="624"/>
      <c r="X44" s="625" t="s">
        <v>358</v>
      </c>
      <c r="Y44" s="624"/>
      <c r="Z44" s="550" t="s">
        <v>165</v>
      </c>
      <c r="AA44" s="551"/>
      <c r="AB44" s="551"/>
      <c r="AC44" s="552"/>
      <c r="AD44" s="237">
        <f>AH44</f>
        <v>1.09E-2</v>
      </c>
      <c r="AE44" s="174" t="s">
        <v>68</v>
      </c>
      <c r="AF44" s="175"/>
      <c r="AG44" s="241">
        <v>10.9</v>
      </c>
      <c r="AH44" s="242">
        <f>AG44/1000</f>
        <v>1.09E-2</v>
      </c>
      <c r="AI44" s="175"/>
      <c r="AJ44" s="175"/>
      <c r="AK44" s="175"/>
      <c r="AL44" s="554">
        <v>1</v>
      </c>
      <c r="AM44" s="244">
        <v>0.02</v>
      </c>
      <c r="AN44" s="240">
        <f t="shared" si="21"/>
        <v>1.1117999999999999E-2</v>
      </c>
      <c r="AO44" s="85">
        <f t="shared" si="22"/>
        <v>1.1118000000000013E-3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</row>
    <row r="45" spans="1:55" s="15" customFormat="1" ht="12.75">
      <c r="A45" s="701"/>
      <c r="B45" s="707" t="str">
        <f t="shared" si="23"/>
        <v>MAU-ECOM-STK</v>
      </c>
      <c r="C45" s="708"/>
      <c r="D45" s="708" t="str">
        <f t="shared" si="18"/>
        <v>NEXGEN</v>
      </c>
      <c r="E45" s="708"/>
      <c r="F45" s="709" t="str">
        <f t="shared" si="19"/>
        <v>ECOM-STK</v>
      </c>
      <c r="G45" s="709"/>
      <c r="H45" s="709">
        <f t="shared" si="20"/>
        <v>0</v>
      </c>
      <c r="I45" s="709"/>
      <c r="J45" s="237">
        <f t="shared" ref="J45:J49" si="26">AN45</f>
        <v>1.2240000000000001E-2</v>
      </c>
      <c r="K45" s="174" t="str">
        <f t="shared" si="24"/>
        <v>/ PC</v>
      </c>
      <c r="L45" s="175"/>
      <c r="M45" s="175"/>
      <c r="N45" s="175"/>
      <c r="O45" s="175"/>
      <c r="P45" s="175"/>
      <c r="Q45" s="553"/>
      <c r="R45" s="239">
        <v>1.1000000000000001</v>
      </c>
      <c r="S45" s="240">
        <f t="shared" si="25"/>
        <v>1.3464000000000002E-2</v>
      </c>
      <c r="U45" s="701"/>
      <c r="V45" s="623" t="s">
        <v>357</v>
      </c>
      <c r="W45" s="624"/>
      <c r="X45" s="625" t="s">
        <v>358</v>
      </c>
      <c r="Y45" s="624"/>
      <c r="Z45" s="550" t="s">
        <v>436</v>
      </c>
      <c r="AA45" s="551"/>
      <c r="AB45" s="551"/>
      <c r="AC45" s="552"/>
      <c r="AD45" s="237">
        <v>1.2E-2</v>
      </c>
      <c r="AE45" s="174" t="s">
        <v>68</v>
      </c>
      <c r="AF45" s="175"/>
      <c r="AG45" s="241">
        <v>12</v>
      </c>
      <c r="AH45" s="242">
        <f t="shared" ref="AH45" si="27">AG45/1000</f>
        <v>1.2E-2</v>
      </c>
      <c r="AI45" s="175"/>
      <c r="AJ45" s="175"/>
      <c r="AK45" s="175"/>
      <c r="AL45" s="554">
        <v>1</v>
      </c>
      <c r="AM45" s="244">
        <v>0.02</v>
      </c>
      <c r="AN45" s="240">
        <f t="shared" si="21"/>
        <v>1.2240000000000001E-2</v>
      </c>
      <c r="AO45" s="85">
        <f t="shared" si="22"/>
        <v>1.2240000000000011E-3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si="23"/>
        <v>2nd Hang tag</v>
      </c>
      <c r="C46" s="708"/>
      <c r="D46" s="708" t="str">
        <f t="shared" si="18"/>
        <v>R-PAC</v>
      </c>
      <c r="E46" s="708"/>
      <c r="F46" s="709" t="str">
        <f t="shared" si="19"/>
        <v>2nd Hang tag</v>
      </c>
      <c r="G46" s="709"/>
      <c r="H46" s="709">
        <f t="shared" si="20"/>
        <v>0</v>
      </c>
      <c r="I46" s="709"/>
      <c r="J46" s="237">
        <f t="shared" si="26"/>
        <v>9.1799999999999993E-2</v>
      </c>
      <c r="K46" s="174" t="str">
        <f t="shared" si="24"/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si="25"/>
        <v>0.10098</v>
      </c>
      <c r="U46" s="701"/>
      <c r="V46" s="623" t="s">
        <v>354</v>
      </c>
      <c r="W46" s="624"/>
      <c r="X46" s="625" t="s">
        <v>163</v>
      </c>
      <c r="Y46" s="624"/>
      <c r="Z46" s="550" t="s">
        <v>354</v>
      </c>
      <c r="AA46" s="551"/>
      <c r="AB46" s="551"/>
      <c r="AC46" s="552"/>
      <c r="AD46" s="237">
        <v>0.09</v>
      </c>
      <c r="AE46" s="174" t="s">
        <v>68</v>
      </c>
      <c r="AF46" s="175"/>
      <c r="AG46" s="241"/>
      <c r="AH46" s="242"/>
      <c r="AI46" s="175"/>
      <c r="AJ46" s="175"/>
      <c r="AK46" s="175"/>
      <c r="AL46" s="554">
        <v>1</v>
      </c>
      <c r="AM46" s="244">
        <v>0.02</v>
      </c>
      <c r="AN46" s="240">
        <f t="shared" si="21"/>
        <v>9.1799999999999993E-2</v>
      </c>
      <c r="AO46" s="85">
        <f t="shared" si="22"/>
        <v>9.1800000000000076E-3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Tracking label</v>
      </c>
      <c r="C47" s="708"/>
      <c r="D47" s="708" t="str">
        <f t="shared" si="18"/>
        <v>Local</v>
      </c>
      <c r="E47" s="708"/>
      <c r="F47" s="709" t="str">
        <f t="shared" si="19"/>
        <v>Tracking Label=Factory Sourced</v>
      </c>
      <c r="G47" s="709"/>
      <c r="H47" s="709">
        <f t="shared" si="20"/>
        <v>0</v>
      </c>
      <c r="I47" s="709"/>
      <c r="J47" s="237">
        <f t="shared" si="26"/>
        <v>2.1000000000000001E-2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2.3100000000000002E-2</v>
      </c>
      <c r="U47" s="701"/>
      <c r="V47" s="623" t="s">
        <v>359</v>
      </c>
      <c r="W47" s="624"/>
      <c r="X47" s="625" t="s">
        <v>360</v>
      </c>
      <c r="Y47" s="624"/>
      <c r="Z47" s="550" t="s">
        <v>361</v>
      </c>
      <c r="AA47" s="551"/>
      <c r="AB47" s="551"/>
      <c r="AC47" s="552"/>
      <c r="AD47" s="237">
        <v>0.02</v>
      </c>
      <c r="AE47" s="174" t="s">
        <v>68</v>
      </c>
      <c r="AF47" s="175"/>
      <c r="AG47" s="175"/>
      <c r="AH47" s="242"/>
      <c r="AI47" s="175"/>
      <c r="AJ47" s="175"/>
      <c r="AK47" s="175"/>
      <c r="AL47" s="554">
        <v>1</v>
      </c>
      <c r="AM47" s="244">
        <v>0.05</v>
      </c>
      <c r="AN47" s="240">
        <f t="shared" si="21"/>
        <v>2.1000000000000001E-2</v>
      </c>
      <c r="AO47" s="85">
        <f t="shared" si="22"/>
        <v>2.1000000000000012E-3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CROTCH STICKER</v>
      </c>
      <c r="C48" s="708"/>
      <c r="D48" s="708">
        <f t="shared" si="18"/>
        <v>0</v>
      </c>
      <c r="E48" s="708"/>
      <c r="F48" s="709" t="str">
        <f t="shared" si="19"/>
        <v>CROTCH STICKER</v>
      </c>
      <c r="G48" s="709"/>
      <c r="H48" s="709">
        <f t="shared" si="20"/>
        <v>0</v>
      </c>
      <c r="I48" s="709"/>
      <c r="J48" s="237">
        <f t="shared" si="26"/>
        <v>3.0599999999999999E-2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9">
        <f t="shared" si="25"/>
        <v>3.3660000000000002E-2</v>
      </c>
      <c r="U48" s="701"/>
      <c r="V48" s="623" t="s">
        <v>437</v>
      </c>
      <c r="W48" s="624"/>
      <c r="X48" s="625"/>
      <c r="Y48" s="624"/>
      <c r="Z48" s="591" t="s">
        <v>437</v>
      </c>
      <c r="AA48" s="592"/>
      <c r="AB48" s="592"/>
      <c r="AC48" s="593"/>
      <c r="AD48" s="237">
        <v>0.03</v>
      </c>
      <c r="AE48" s="174" t="s">
        <v>68</v>
      </c>
      <c r="AF48" s="175"/>
      <c r="AG48" s="175"/>
      <c r="AH48" s="242"/>
      <c r="AI48" s="175"/>
      <c r="AJ48" s="175"/>
      <c r="AK48" s="175"/>
      <c r="AL48" s="588">
        <v>1</v>
      </c>
      <c r="AM48" s="244">
        <v>0.02</v>
      </c>
      <c r="AN48" s="249">
        <f t="shared" si="21"/>
        <v>3.0599999999999999E-2</v>
      </c>
      <c r="AO48" s="85">
        <f t="shared" si="22"/>
        <v>3.0600000000000037E-3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97" customFormat="1" ht="12.75">
      <c r="A49" s="701"/>
      <c r="B49" s="710">
        <f t="shared" si="23"/>
        <v>0</v>
      </c>
      <c r="C49" s="711"/>
      <c r="D49" s="711">
        <f t="shared" si="18"/>
        <v>0</v>
      </c>
      <c r="E49" s="711"/>
      <c r="F49" s="712">
        <f t="shared" si="19"/>
        <v>0</v>
      </c>
      <c r="G49" s="712"/>
      <c r="H49" s="712">
        <f t="shared" si="20"/>
        <v>0</v>
      </c>
      <c r="I49" s="712"/>
      <c r="J49" s="237">
        <f t="shared" si="26"/>
        <v>0</v>
      </c>
      <c r="K49" s="251" t="str">
        <f t="shared" si="24"/>
        <v>/ PC</v>
      </c>
      <c r="L49" s="252"/>
      <c r="M49" s="252"/>
      <c r="N49" s="252"/>
      <c r="O49" s="252"/>
      <c r="P49" s="252"/>
      <c r="Q49" s="553"/>
      <c r="R49" s="239">
        <v>1.1000000000000001</v>
      </c>
      <c r="S49" s="253">
        <f t="shared" si="25"/>
        <v>0</v>
      </c>
      <c r="U49" s="701"/>
      <c r="V49" s="254"/>
      <c r="W49" s="255"/>
      <c r="X49" s="549"/>
      <c r="Y49" s="548"/>
      <c r="Z49" s="550"/>
      <c r="AA49" s="551"/>
      <c r="AB49" s="551"/>
      <c r="AC49" s="552"/>
      <c r="AD49" s="237"/>
      <c r="AE49" s="174" t="s">
        <v>68</v>
      </c>
      <c r="AF49" s="175"/>
      <c r="AG49" s="252"/>
      <c r="AH49" s="256"/>
      <c r="AI49" s="252"/>
      <c r="AJ49" s="252"/>
      <c r="AK49" s="252"/>
      <c r="AL49" s="554"/>
      <c r="AM49" s="244">
        <v>0.02</v>
      </c>
      <c r="AN49" s="253">
        <f t="shared" si="21"/>
        <v>0</v>
      </c>
      <c r="AO49" s="85">
        <f t="shared" si="22"/>
        <v>0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97" customFormat="1" ht="13.5" thickBot="1">
      <c r="A50" s="702"/>
      <c r="B50" s="713">
        <f t="shared" si="23"/>
        <v>0</v>
      </c>
      <c r="C50" s="714"/>
      <c r="D50" s="714">
        <f t="shared" si="18"/>
        <v>0</v>
      </c>
      <c r="E50" s="714"/>
      <c r="F50" s="715">
        <f t="shared" si="19"/>
        <v>0</v>
      </c>
      <c r="G50" s="715"/>
      <c r="H50" s="715">
        <f t="shared" si="20"/>
        <v>0</v>
      </c>
      <c r="I50" s="715"/>
      <c r="J50" s="257">
        <f>AN50</f>
        <v>0</v>
      </c>
      <c r="K50" s="258" t="str">
        <f t="shared" si="24"/>
        <v>/PC</v>
      </c>
      <c r="L50" s="259"/>
      <c r="M50" s="259"/>
      <c r="N50" s="259"/>
      <c r="O50" s="259"/>
      <c r="P50" s="259"/>
      <c r="Q50" s="260"/>
      <c r="R50" s="261">
        <v>1.1000000000000001</v>
      </c>
      <c r="S50" s="262">
        <f t="shared" si="25"/>
        <v>0</v>
      </c>
      <c r="U50" s="702"/>
      <c r="V50" s="263"/>
      <c r="W50" s="555"/>
      <c r="X50" s="556"/>
      <c r="Y50" s="555"/>
      <c r="Z50" s="557"/>
      <c r="AA50" s="558"/>
      <c r="AB50" s="558"/>
      <c r="AC50" s="559"/>
      <c r="AD50" s="269"/>
      <c r="AE50" s="258" t="s">
        <v>142</v>
      </c>
      <c r="AF50" s="259"/>
      <c r="AG50" s="259"/>
      <c r="AH50" s="270"/>
      <c r="AI50" s="259"/>
      <c r="AJ50" s="259"/>
      <c r="AK50" s="259"/>
      <c r="AL50" s="570"/>
      <c r="AM50" s="272">
        <v>0.02</v>
      </c>
      <c r="AN50" s="262">
        <f t="shared" si="21"/>
        <v>0</v>
      </c>
      <c r="AO50" s="85">
        <f t="shared" si="22"/>
        <v>0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5" customFormat="1" ht="13.5" thickBot="1">
      <c r="A51" s="33"/>
      <c r="B51" s="33"/>
      <c r="C51" s="33"/>
      <c r="D51" s="33"/>
      <c r="E51" s="33"/>
      <c r="F51" s="33"/>
      <c r="G51" s="216"/>
      <c r="H51" s="216"/>
      <c r="I51" s="216"/>
      <c r="J51" s="216"/>
      <c r="K51" s="217"/>
      <c r="L51" s="217"/>
      <c r="M51" s="217"/>
      <c r="N51" s="217"/>
      <c r="O51" s="217"/>
      <c r="P51" s="217"/>
      <c r="Q51" s="217"/>
      <c r="R51" s="149" t="s">
        <v>57</v>
      </c>
      <c r="S51" s="273">
        <f>SUM(S43:S50)</f>
        <v>0.20097880000000001</v>
      </c>
      <c r="U51" s="33"/>
      <c r="V51" s="33"/>
      <c r="W51" s="33"/>
      <c r="X51" s="33"/>
      <c r="Y51" s="33"/>
      <c r="Z51" s="33"/>
      <c r="AA51" s="216"/>
      <c r="AB51" s="216"/>
      <c r="AC51" s="216"/>
      <c r="AD51" s="216"/>
      <c r="AE51" s="217"/>
      <c r="AF51" s="217"/>
      <c r="AG51" s="217"/>
      <c r="AH51" s="217"/>
      <c r="AI51" s="217"/>
      <c r="AJ51" s="217"/>
      <c r="AK51" s="217"/>
      <c r="AL51" s="217"/>
      <c r="AM51" s="149" t="s">
        <v>57</v>
      </c>
      <c r="AN51" s="274">
        <f>SUM(AN43:AN50)</f>
        <v>0.18270799999999998</v>
      </c>
      <c r="AO51" s="154">
        <f t="shared" si="22"/>
        <v>1.8270800000000031E-2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</row>
    <row r="52" spans="1:55" s="197" customFormat="1" ht="13.5" thickBot="1">
      <c r="K52" s="220"/>
      <c r="L52" s="220"/>
      <c r="M52" s="220"/>
      <c r="N52" s="220"/>
      <c r="O52" s="220"/>
      <c r="P52" s="220"/>
      <c r="Q52" s="220"/>
      <c r="R52" s="221"/>
      <c r="S52" s="222"/>
      <c r="AE52" s="220"/>
      <c r="AF52" s="220"/>
      <c r="AG52" s="220"/>
      <c r="AH52" s="220"/>
      <c r="AI52" s="220"/>
      <c r="AJ52" s="220"/>
      <c r="AK52" s="220"/>
      <c r="AL52" s="220"/>
      <c r="AM52" s="221"/>
      <c r="AN52" s="158">
        <f>AN51/AN72</f>
        <v>2.7623454627481697E-2</v>
      </c>
      <c r="AO52" s="159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</row>
    <row r="53" spans="1:55" s="52" customFormat="1" ht="12.75" customHeight="1" thickBot="1">
      <c r="A53" s="651" t="s">
        <v>95</v>
      </c>
      <c r="B53" s="730" t="s">
        <v>60</v>
      </c>
      <c r="C53" s="596"/>
      <c r="D53" s="598" t="s">
        <v>61</v>
      </c>
      <c r="E53" s="596"/>
      <c r="F53" s="720" t="s">
        <v>19</v>
      </c>
      <c r="G53" s="720"/>
      <c r="H53" s="720"/>
      <c r="I53" s="596"/>
      <c r="J53" s="598" t="s">
        <v>62</v>
      </c>
      <c r="K53" s="596"/>
      <c r="L53" s="565"/>
      <c r="M53" s="565"/>
      <c r="N53" s="565"/>
      <c r="O53" s="565"/>
      <c r="P53" s="565"/>
      <c r="Q53" s="568"/>
      <c r="R53" s="224" t="s">
        <v>63</v>
      </c>
      <c r="S53" s="225" t="s">
        <v>37</v>
      </c>
      <c r="U53" s="651" t="s">
        <v>95</v>
      </c>
      <c r="V53" s="730" t="s">
        <v>60</v>
      </c>
      <c r="W53" s="596"/>
      <c r="X53" s="598" t="s">
        <v>61</v>
      </c>
      <c r="Y53" s="596"/>
      <c r="Z53" s="720" t="s">
        <v>19</v>
      </c>
      <c r="AA53" s="720"/>
      <c r="AB53" s="720"/>
      <c r="AC53" s="596"/>
      <c r="AD53" s="598" t="s">
        <v>62</v>
      </c>
      <c r="AE53" s="596"/>
      <c r="AF53" s="565"/>
      <c r="AG53" s="565"/>
      <c r="AH53" s="565"/>
      <c r="AI53" s="565"/>
      <c r="AJ53" s="565"/>
      <c r="AK53" s="565"/>
      <c r="AL53" s="547" t="s">
        <v>63</v>
      </c>
      <c r="AM53" s="224" t="s">
        <v>85</v>
      </c>
      <c r="AN53" s="162" t="s">
        <v>37</v>
      </c>
      <c r="AO53" s="163"/>
    </row>
    <row r="54" spans="1:55" s="15" customFormat="1" ht="12.75">
      <c r="A54" s="652"/>
      <c r="B54" s="731">
        <f>V54</f>
        <v>8012</v>
      </c>
      <c r="C54" s="732"/>
      <c r="D54" s="733" t="str">
        <f t="shared" ref="D54:D61" si="28">X54</f>
        <v>MAINETTI</v>
      </c>
      <c r="E54" s="732"/>
      <c r="F54" s="734" t="str">
        <f t="shared" ref="F54:F61" si="29">Z54</f>
        <v>HANGER</v>
      </c>
      <c r="G54" s="734"/>
      <c r="H54" s="734">
        <f t="shared" ref="H54:H61" si="30">AB54</f>
        <v>0</v>
      </c>
      <c r="I54" s="734"/>
      <c r="J54" s="275">
        <f>AN54</f>
        <v>0</v>
      </c>
      <c r="K54" s="276" t="str">
        <f>AE54</f>
        <v>/ PC</v>
      </c>
      <c r="L54" s="277"/>
      <c r="M54" s="277"/>
      <c r="N54" s="277"/>
      <c r="O54" s="277"/>
      <c r="P54" s="277"/>
      <c r="Q54" s="227"/>
      <c r="R54" s="228">
        <v>1.1000000000000001</v>
      </c>
      <c r="S54" s="229">
        <f>J54*R54</f>
        <v>0</v>
      </c>
      <c r="U54" s="652"/>
      <c r="V54" s="620">
        <v>8012</v>
      </c>
      <c r="W54" s="621"/>
      <c r="X54" s="721" t="s">
        <v>166</v>
      </c>
      <c r="Y54" s="722"/>
      <c r="Z54" s="560" t="s">
        <v>97</v>
      </c>
      <c r="AA54" s="561"/>
      <c r="AB54" s="561"/>
      <c r="AC54" s="562"/>
      <c r="AD54" s="283">
        <v>0</v>
      </c>
      <c r="AE54" s="279" t="s">
        <v>68</v>
      </c>
      <c r="AF54" s="414"/>
      <c r="AG54" s="277"/>
      <c r="AH54" s="277"/>
      <c r="AI54" s="277"/>
      <c r="AJ54" s="277"/>
      <c r="AK54" s="277"/>
      <c r="AL54" s="235">
        <v>0</v>
      </c>
      <c r="AM54" s="236">
        <v>0.02</v>
      </c>
      <c r="AN54" s="229">
        <f t="shared" ref="AN54:AN61" si="31">AD54*AL54*(1+AM54)</f>
        <v>0</v>
      </c>
      <c r="AO54" s="85">
        <f t="shared" ref="AO54:AO62" si="32">S54-AN54</f>
        <v>0</v>
      </c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15" customFormat="1" ht="12.75">
      <c r="A55" s="652"/>
      <c r="B55" s="723">
        <f t="shared" ref="B55:B61" si="33">V55</f>
        <v>0</v>
      </c>
      <c r="C55" s="724"/>
      <c r="D55" s="725" t="str">
        <f t="shared" si="28"/>
        <v>MAINETTI</v>
      </c>
      <c r="E55" s="726"/>
      <c r="F55" s="719" t="str">
        <f t="shared" si="29"/>
        <v>SIZER</v>
      </c>
      <c r="G55" s="719"/>
      <c r="H55" s="719">
        <f t="shared" si="30"/>
        <v>0</v>
      </c>
      <c r="I55" s="719"/>
      <c r="J55" s="280">
        <f>AN55</f>
        <v>0</v>
      </c>
      <c r="K55" s="281" t="str">
        <f t="shared" ref="K55:K61" si="34">AE55</f>
        <v>/ PC</v>
      </c>
      <c r="L55" s="282"/>
      <c r="M55" s="282"/>
      <c r="N55" s="282"/>
      <c r="O55" s="282"/>
      <c r="P55" s="282"/>
      <c r="Q55" s="553"/>
      <c r="R55" s="239">
        <v>1.1000000000000001</v>
      </c>
      <c r="S55" s="240">
        <f t="shared" ref="S55:S61" si="35">J55*R55</f>
        <v>0</v>
      </c>
      <c r="U55" s="652"/>
      <c r="V55" s="727"/>
      <c r="W55" s="728"/>
      <c r="X55" s="729" t="s">
        <v>166</v>
      </c>
      <c r="Y55" s="728"/>
      <c r="Z55" s="550" t="s">
        <v>99</v>
      </c>
      <c r="AA55" s="551"/>
      <c r="AB55" s="551"/>
      <c r="AC55" s="552"/>
      <c r="AD55" s="283">
        <v>0</v>
      </c>
      <c r="AE55" s="284" t="s">
        <v>68</v>
      </c>
      <c r="AF55" s="415"/>
      <c r="AG55" s="282"/>
      <c r="AH55" s="282"/>
      <c r="AI55" s="282"/>
      <c r="AJ55" s="282"/>
      <c r="AK55" s="282"/>
      <c r="AL55" s="554">
        <v>0</v>
      </c>
      <c r="AM55" s="244">
        <v>0.02</v>
      </c>
      <c r="AN55" s="240">
        <f t="shared" si="31"/>
        <v>0</v>
      </c>
      <c r="AO55" s="85">
        <f t="shared" si="32"/>
        <v>0</v>
      </c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</row>
    <row r="56" spans="1:55" s="15" customFormat="1" ht="12.75">
      <c r="A56" s="652"/>
      <c r="B56" s="696">
        <f t="shared" si="33"/>
        <v>0</v>
      </c>
      <c r="C56" s="678"/>
      <c r="D56" s="680">
        <f t="shared" si="28"/>
        <v>0</v>
      </c>
      <c r="E56" s="679"/>
      <c r="F56" s="719" t="str">
        <f t="shared" si="29"/>
        <v>TAG PIN</v>
      </c>
      <c r="G56" s="719"/>
      <c r="H56" s="719">
        <f t="shared" si="30"/>
        <v>0</v>
      </c>
      <c r="I56" s="719"/>
      <c r="J56" s="280">
        <f t="shared" ref="J56:J60" si="36">AN56</f>
        <v>5.1000000000000004E-3</v>
      </c>
      <c r="K56" s="281" t="str">
        <f t="shared" si="34"/>
        <v>/ PC</v>
      </c>
      <c r="L56" s="282"/>
      <c r="M56" s="282"/>
      <c r="N56" s="282"/>
      <c r="O56" s="282"/>
      <c r="P56" s="282"/>
      <c r="Q56" s="553"/>
      <c r="R56" s="239">
        <v>1.1000000000000001</v>
      </c>
      <c r="S56" s="240">
        <f t="shared" si="35"/>
        <v>5.6100000000000013E-3</v>
      </c>
      <c r="U56" s="652"/>
      <c r="V56" s="623"/>
      <c r="W56" s="624"/>
      <c r="X56" s="625"/>
      <c r="Y56" s="624"/>
      <c r="Z56" s="550" t="s">
        <v>101</v>
      </c>
      <c r="AA56" s="551"/>
      <c r="AB56" s="551"/>
      <c r="AC56" s="552"/>
      <c r="AD56" s="283">
        <v>5.0000000000000001E-3</v>
      </c>
      <c r="AE56" s="284" t="s">
        <v>68</v>
      </c>
      <c r="AF56" s="415"/>
      <c r="AG56" s="282"/>
      <c r="AH56" s="282"/>
      <c r="AI56" s="282"/>
      <c r="AJ56" s="282"/>
      <c r="AK56" s="282"/>
      <c r="AL56" s="554">
        <v>1</v>
      </c>
      <c r="AM56" s="244">
        <v>0.02</v>
      </c>
      <c r="AN56" s="240">
        <f t="shared" si="31"/>
        <v>5.1000000000000004E-3</v>
      </c>
      <c r="AO56" s="85">
        <f t="shared" si="32"/>
        <v>5.100000000000009E-4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696">
        <f t="shared" si="33"/>
        <v>0</v>
      </c>
      <c r="C57" s="678"/>
      <c r="D57" s="680" t="str">
        <f t="shared" si="28"/>
        <v>FTY</v>
      </c>
      <c r="E57" s="679"/>
      <c r="F57" s="719" t="str">
        <f t="shared" si="29"/>
        <v>POLY BAG</v>
      </c>
      <c r="G57" s="719"/>
      <c r="H57" s="719">
        <f t="shared" si="30"/>
        <v>0</v>
      </c>
      <c r="I57" s="719"/>
      <c r="J57" s="280">
        <f t="shared" si="36"/>
        <v>0</v>
      </c>
      <c r="K57" s="281" t="str">
        <f t="shared" si="34"/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si="35"/>
        <v>0</v>
      </c>
      <c r="U57" s="652"/>
      <c r="V57" s="623"/>
      <c r="W57" s="624"/>
      <c r="X57" s="625" t="s">
        <v>100</v>
      </c>
      <c r="Y57" s="624"/>
      <c r="Z57" s="550" t="s">
        <v>102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1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 t="str">
        <f t="shared" si="33"/>
        <v>5.5" Tag pin</v>
      </c>
      <c r="C58" s="678"/>
      <c r="D58" s="680">
        <f t="shared" si="28"/>
        <v>0</v>
      </c>
      <c r="E58" s="679"/>
      <c r="F58" s="719" t="str">
        <f t="shared" si="29"/>
        <v>TAG PIN for COLD SHOULDER</v>
      </c>
      <c r="G58" s="719"/>
      <c r="H58" s="719">
        <f t="shared" si="30"/>
        <v>0</v>
      </c>
      <c r="I58" s="719"/>
      <c r="J58" s="280">
        <f t="shared" si="36"/>
        <v>0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0</v>
      </c>
      <c r="U58" s="652"/>
      <c r="V58" s="623" t="s">
        <v>362</v>
      </c>
      <c r="W58" s="624"/>
      <c r="X58" s="625"/>
      <c r="Y58" s="624"/>
      <c r="Z58" s="550" t="s">
        <v>364</v>
      </c>
      <c r="AA58" s="551"/>
      <c r="AB58" s="551"/>
      <c r="AC58" s="552"/>
      <c r="AD58" s="283">
        <v>0.02</v>
      </c>
      <c r="AE58" s="284" t="s">
        <v>68</v>
      </c>
      <c r="AF58" s="420"/>
      <c r="AG58" s="282"/>
      <c r="AH58" s="282"/>
      <c r="AI58" s="282"/>
      <c r="AJ58" s="282"/>
      <c r="AK58" s="282"/>
      <c r="AL58" s="554"/>
      <c r="AM58" s="244">
        <v>0.02</v>
      </c>
      <c r="AN58" s="240">
        <f t="shared" si="31"/>
        <v>0</v>
      </c>
      <c r="AO58" s="85">
        <f t="shared" si="32"/>
        <v>0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97" customFormat="1" ht="12.75">
      <c r="A59" s="652"/>
      <c r="B59" s="696">
        <f t="shared" si="33"/>
        <v>0</v>
      </c>
      <c r="C59" s="678"/>
      <c r="D59" s="680">
        <f t="shared" si="28"/>
        <v>0</v>
      </c>
      <c r="E59" s="679"/>
      <c r="F59" s="719" t="str">
        <f t="shared" si="29"/>
        <v>POLY BAG for STRAP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9">
        <f t="shared" si="35"/>
        <v>0</v>
      </c>
      <c r="U59" s="652"/>
      <c r="V59" s="623"/>
      <c r="W59" s="624"/>
      <c r="X59" s="625"/>
      <c r="Y59" s="624"/>
      <c r="Z59" s="550" t="s">
        <v>363</v>
      </c>
      <c r="AA59" s="551"/>
      <c r="AB59" s="551"/>
      <c r="AC59" s="552"/>
      <c r="AD59" s="283">
        <v>0.02</v>
      </c>
      <c r="AE59" s="284" t="s">
        <v>68</v>
      </c>
      <c r="AF59" s="415"/>
      <c r="AG59" s="282"/>
      <c r="AH59" s="282"/>
      <c r="AI59" s="282"/>
      <c r="AJ59" s="282"/>
      <c r="AK59" s="282"/>
      <c r="AL59" s="554"/>
      <c r="AM59" s="244">
        <v>0.02</v>
      </c>
      <c r="AN59" s="249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97" customFormat="1" ht="12.75">
      <c r="A60" s="652"/>
      <c r="B60" s="696">
        <f t="shared" si="33"/>
        <v>0</v>
      </c>
      <c r="C60" s="678"/>
      <c r="D60" s="680" t="str">
        <f t="shared" si="28"/>
        <v>?</v>
      </c>
      <c r="E60" s="679"/>
      <c r="F60" s="719" t="str">
        <f t="shared" si="29"/>
        <v>ALL CARTON STICKERS</v>
      </c>
      <c r="G60" s="719"/>
      <c r="H60" s="719">
        <f t="shared" si="30"/>
        <v>0</v>
      </c>
      <c r="I60" s="719"/>
      <c r="J60" s="280">
        <f t="shared" si="36"/>
        <v>1.0200000000000001E-2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53">
        <f t="shared" si="35"/>
        <v>1.1220000000000003E-2</v>
      </c>
      <c r="U60" s="652"/>
      <c r="V60" s="623"/>
      <c r="W60" s="624"/>
      <c r="X60" s="625" t="s">
        <v>168</v>
      </c>
      <c r="Y60" s="624"/>
      <c r="Z60" s="550" t="s">
        <v>104</v>
      </c>
      <c r="AA60" s="551"/>
      <c r="AB60" s="551"/>
      <c r="AC60" s="552"/>
      <c r="AD60" s="283">
        <v>0.01</v>
      </c>
      <c r="AE60" s="284" t="s">
        <v>68</v>
      </c>
      <c r="AF60" s="415"/>
      <c r="AG60" s="282"/>
      <c r="AH60" s="282"/>
      <c r="AI60" s="282"/>
      <c r="AJ60" s="282"/>
      <c r="AK60" s="282"/>
      <c r="AL60" s="554">
        <v>1</v>
      </c>
      <c r="AM60" s="244">
        <v>0.02</v>
      </c>
      <c r="AN60" s="253">
        <f t="shared" si="31"/>
        <v>1.0200000000000001E-2</v>
      </c>
      <c r="AO60" s="85">
        <f t="shared" si="32"/>
        <v>1.0200000000000018E-3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3.5" thickBot="1">
      <c r="A61" s="653"/>
      <c r="B61" s="713">
        <f t="shared" si="33"/>
        <v>0</v>
      </c>
      <c r="C61" s="714"/>
      <c r="D61" s="714" t="str">
        <f t="shared" si="28"/>
        <v>FTY</v>
      </c>
      <c r="E61" s="714"/>
      <c r="F61" s="715" t="str">
        <f t="shared" si="29"/>
        <v>ALL BOXES</v>
      </c>
      <c r="G61" s="715"/>
      <c r="H61" s="715">
        <f t="shared" si="30"/>
        <v>0</v>
      </c>
      <c r="I61" s="715"/>
      <c r="J61" s="257">
        <f>AN61</f>
        <v>0</v>
      </c>
      <c r="K61" s="286" t="str">
        <f t="shared" si="34"/>
        <v>/ PC</v>
      </c>
      <c r="L61" s="287"/>
      <c r="M61" s="287"/>
      <c r="N61" s="287"/>
      <c r="O61" s="287"/>
      <c r="P61" s="287"/>
      <c r="Q61" s="260"/>
      <c r="R61" s="261">
        <v>1.1000000000000001</v>
      </c>
      <c r="S61" s="262">
        <f t="shared" si="35"/>
        <v>0</v>
      </c>
      <c r="U61" s="653"/>
      <c r="V61" s="497"/>
      <c r="W61" s="544"/>
      <c r="X61" s="602" t="s">
        <v>100</v>
      </c>
      <c r="Y61" s="603"/>
      <c r="Z61" s="500" t="s">
        <v>105</v>
      </c>
      <c r="AA61" s="501"/>
      <c r="AB61" s="501"/>
      <c r="AC61" s="502"/>
      <c r="AD61" s="503">
        <v>0</v>
      </c>
      <c r="AE61" s="294" t="s">
        <v>68</v>
      </c>
      <c r="AF61" s="416"/>
      <c r="AG61" s="287"/>
      <c r="AH61" s="287"/>
      <c r="AI61" s="287"/>
      <c r="AJ61" s="287"/>
      <c r="AK61" s="287"/>
      <c r="AL61" s="570">
        <v>1</v>
      </c>
      <c r="AM61" s="272">
        <v>0.02</v>
      </c>
      <c r="AN61" s="262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5" customFormat="1" ht="13.5" thickBot="1">
      <c r="A62" s="33"/>
      <c r="B62" s="33"/>
      <c r="C62" s="33"/>
      <c r="D62" s="33"/>
      <c r="E62" s="33"/>
      <c r="F62" s="33"/>
      <c r="G62" s="216"/>
      <c r="H62" s="216"/>
      <c r="I62" s="216"/>
      <c r="J62" s="216"/>
      <c r="K62" s="217"/>
      <c r="L62" s="295">
        <f>SUM(L54:L61)</f>
        <v>0</v>
      </c>
      <c r="M62" s="296"/>
      <c r="N62" s="295">
        <f>SUM(N54:N61)</f>
        <v>0</v>
      </c>
      <c r="O62" s="217"/>
      <c r="P62" s="217"/>
      <c r="Q62" s="217"/>
      <c r="R62" s="149" t="s">
        <v>57</v>
      </c>
      <c r="S62" s="273">
        <f>SUM(S54:S61)</f>
        <v>1.6830000000000005E-2</v>
      </c>
      <c r="U62" s="33"/>
      <c r="V62" s="33"/>
      <c r="W62" s="33"/>
      <c r="X62" s="33"/>
      <c r="Y62" s="33"/>
      <c r="Z62" s="33"/>
      <c r="AA62" s="216"/>
      <c r="AB62" s="216"/>
      <c r="AC62" s="216"/>
      <c r="AD62" s="216"/>
      <c r="AE62" s="217"/>
      <c r="AF62" s="217"/>
      <c r="AG62" s="217"/>
      <c r="AH62" s="217"/>
      <c r="AI62" s="217"/>
      <c r="AJ62" s="217"/>
      <c r="AK62" s="217"/>
      <c r="AL62" s="217"/>
      <c r="AM62" s="149" t="s">
        <v>57</v>
      </c>
      <c r="AN62" s="274">
        <f>SUM(AN54:AN61)</f>
        <v>1.5300000000000001E-2</v>
      </c>
      <c r="AO62" s="154">
        <f t="shared" si="32"/>
        <v>1.5300000000000036E-3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5" customFormat="1" ht="13.5" thickBot="1">
      <c r="A63" s="297"/>
      <c r="B63" s="297"/>
      <c r="G63" s="33"/>
      <c r="H63" s="33"/>
      <c r="I63" s="33"/>
      <c r="J63" s="33"/>
      <c r="K63" s="26"/>
      <c r="L63" s="26"/>
      <c r="M63" s="26"/>
      <c r="N63" s="26"/>
      <c r="O63" s="26"/>
      <c r="P63" s="26"/>
      <c r="Q63" s="26"/>
      <c r="R63" s="149"/>
      <c r="S63" s="298"/>
      <c r="U63" s="297"/>
      <c r="V63" s="297"/>
      <c r="AA63" s="33"/>
      <c r="AB63" s="33"/>
      <c r="AC63" s="33"/>
      <c r="AD63" s="33"/>
      <c r="AE63" s="26"/>
      <c r="AF63" s="26"/>
      <c r="AG63" s="26"/>
      <c r="AH63" s="26"/>
      <c r="AI63" s="26"/>
      <c r="AJ63" s="26"/>
      <c r="AK63" s="26"/>
      <c r="AL63" s="26"/>
      <c r="AM63" s="149"/>
      <c r="AN63" s="158">
        <f>AN62/AN72</f>
        <v>2.3131929406510388E-3</v>
      </c>
      <c r="AO63" s="159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52" customFormat="1" ht="12.75" customHeight="1" thickBot="1">
      <c r="A64" s="651" t="s">
        <v>106</v>
      </c>
      <c r="B64" s="730" t="s">
        <v>60</v>
      </c>
      <c r="C64" s="720"/>
      <c r="D64" s="720"/>
      <c r="E64" s="598" t="s">
        <v>19</v>
      </c>
      <c r="F64" s="720"/>
      <c r="G64" s="720"/>
      <c r="H64" s="720"/>
      <c r="I64" s="596"/>
      <c r="J64" s="598" t="s">
        <v>62</v>
      </c>
      <c r="K64" s="720"/>
      <c r="L64" s="564"/>
      <c r="M64" s="565"/>
      <c r="N64" s="565"/>
      <c r="O64" s="565"/>
      <c r="P64" s="565"/>
      <c r="Q64" s="565"/>
      <c r="R64" s="300" t="s">
        <v>63</v>
      </c>
      <c r="S64" s="162" t="s">
        <v>37</v>
      </c>
      <c r="U64" s="658" t="s">
        <v>106</v>
      </c>
      <c r="V64" s="730" t="s">
        <v>60</v>
      </c>
      <c r="W64" s="720"/>
      <c r="X64" s="720"/>
      <c r="Y64" s="598" t="s">
        <v>19</v>
      </c>
      <c r="Z64" s="720"/>
      <c r="AA64" s="720"/>
      <c r="AB64" s="720"/>
      <c r="AC64" s="596"/>
      <c r="AD64" s="598" t="s">
        <v>62</v>
      </c>
      <c r="AE64" s="720"/>
      <c r="AF64" s="565"/>
      <c r="AG64" s="564"/>
      <c r="AH64" s="565"/>
      <c r="AI64" s="565"/>
      <c r="AJ64" s="565"/>
      <c r="AK64" s="565"/>
      <c r="AL64" s="565"/>
      <c r="AM64" s="300" t="s">
        <v>63</v>
      </c>
      <c r="AN64" s="162" t="s">
        <v>37</v>
      </c>
      <c r="AO64" s="163"/>
    </row>
    <row r="65" spans="1:54" s="15" customFormat="1" ht="12.75">
      <c r="A65" s="701"/>
      <c r="B65" s="744" t="s">
        <v>106</v>
      </c>
      <c r="C65" s="745"/>
      <c r="D65" s="745"/>
      <c r="E65" s="734" t="s">
        <v>107</v>
      </c>
      <c r="F65" s="734"/>
      <c r="G65" s="734"/>
      <c r="H65" s="734"/>
      <c r="I65" s="734"/>
      <c r="J65" s="301">
        <f>AN65</f>
        <v>2.5099999999999998</v>
      </c>
      <c r="K65" s="302" t="s">
        <v>108</v>
      </c>
      <c r="L65" s="303">
        <v>999</v>
      </c>
      <c r="M65" s="166"/>
      <c r="N65" s="166"/>
      <c r="O65" s="166"/>
      <c r="P65" s="166"/>
      <c r="Q65" s="166"/>
      <c r="R65" s="304">
        <v>1.1000000000000001</v>
      </c>
      <c r="S65" s="75">
        <f>J65*R65</f>
        <v>2.7610000000000001</v>
      </c>
      <c r="U65" s="742"/>
      <c r="V65" s="744" t="s">
        <v>106</v>
      </c>
      <c r="W65" s="745"/>
      <c r="X65" s="745"/>
      <c r="Y65" s="734" t="s">
        <v>107</v>
      </c>
      <c r="Z65" s="734"/>
      <c r="AA65" s="734"/>
      <c r="AB65" s="734"/>
      <c r="AC65" s="734"/>
      <c r="AD65" s="305">
        <v>2.5099999999999998</v>
      </c>
      <c r="AE65" s="302" t="s">
        <v>108</v>
      </c>
      <c r="AF65" s="417"/>
      <c r="AG65" s="306"/>
      <c r="AH65" s="307"/>
      <c r="AI65" s="308"/>
      <c r="AJ65" s="309"/>
      <c r="AK65" s="309"/>
      <c r="AL65" s="166"/>
      <c r="AM65" s="304">
        <v>1</v>
      </c>
      <c r="AN65" s="84">
        <f>AD65*AM65</f>
        <v>2.5099999999999998</v>
      </c>
      <c r="AO65" s="85">
        <f>S65-AN65</f>
        <v>0.25100000000000033</v>
      </c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15" customFormat="1" ht="12.75">
      <c r="A66" s="701"/>
      <c r="B66" s="735"/>
      <c r="C66" s="736"/>
      <c r="D66" s="680"/>
      <c r="E66" s="719" t="s">
        <v>111</v>
      </c>
      <c r="F66" s="719"/>
      <c r="G66" s="719"/>
      <c r="H66" s="719"/>
      <c r="I66" s="719"/>
      <c r="J66" s="310">
        <v>0.59</v>
      </c>
      <c r="K66" s="199" t="s">
        <v>108</v>
      </c>
      <c r="L66" s="311"/>
      <c r="M66" s="312">
        <f>J66/S72</f>
        <v>7.6442568742932468E-2</v>
      </c>
      <c r="N66" s="199"/>
      <c r="O66" s="199"/>
      <c r="P66" s="199"/>
      <c r="Q66" s="199"/>
      <c r="R66" s="313">
        <v>1</v>
      </c>
      <c r="S66" s="128">
        <f>J66*R66</f>
        <v>0.59</v>
      </c>
      <c r="U66" s="742"/>
      <c r="V66" s="735"/>
      <c r="W66" s="736"/>
      <c r="X66" s="680"/>
      <c r="Y66" s="719" t="s">
        <v>112</v>
      </c>
      <c r="Z66" s="719"/>
      <c r="AA66" s="719"/>
      <c r="AB66" s="719"/>
      <c r="AC66" s="719"/>
      <c r="AD66" s="314">
        <f>VLOOKUP($AB$4,AQ3:AR7,2,FALSE)</f>
        <v>0</v>
      </c>
      <c r="AE66" s="199" t="s">
        <v>108</v>
      </c>
      <c r="AF66" s="199"/>
      <c r="AG66" s="315"/>
      <c r="AH66" s="316"/>
      <c r="AI66" s="199"/>
      <c r="AJ66" s="199"/>
      <c r="AK66" s="199"/>
      <c r="AL66" s="199"/>
      <c r="AM66" s="313">
        <v>1</v>
      </c>
      <c r="AN66" s="205">
        <f>AD66*AM66</f>
        <v>0</v>
      </c>
      <c r="AO66" s="85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</row>
    <row r="67" spans="1:54" s="15" customFormat="1" ht="12.75">
      <c r="A67" s="701"/>
      <c r="B67" s="735"/>
      <c r="C67" s="736"/>
      <c r="D67" s="680"/>
      <c r="E67" s="719" t="s">
        <v>113</v>
      </c>
      <c r="F67" s="719"/>
      <c r="G67" s="719"/>
      <c r="H67" s="719"/>
      <c r="I67" s="719"/>
      <c r="J67" s="310">
        <v>0.05</v>
      </c>
      <c r="K67" s="199" t="s">
        <v>108</v>
      </c>
      <c r="L67" s="317"/>
      <c r="M67" s="199"/>
      <c r="N67" s="199"/>
      <c r="O67" s="199"/>
      <c r="P67" s="199"/>
      <c r="Q67" s="199"/>
      <c r="R67" s="313">
        <v>1</v>
      </c>
      <c r="S67" s="128">
        <f>J67*R67</f>
        <v>0.05</v>
      </c>
      <c r="U67" s="742"/>
      <c r="V67" s="735"/>
      <c r="W67" s="736"/>
      <c r="X67" s="680"/>
      <c r="Y67" s="719" t="s">
        <v>114</v>
      </c>
      <c r="Z67" s="719"/>
      <c r="AA67" s="719"/>
      <c r="AB67" s="719"/>
      <c r="AC67" s="719"/>
      <c r="AD67" s="318">
        <v>2.5000000000000001E-2</v>
      </c>
      <c r="AE67" s="199" t="s">
        <v>108</v>
      </c>
      <c r="AF67" s="199"/>
      <c r="AG67" s="319"/>
      <c r="AH67" s="199"/>
      <c r="AI67" s="199"/>
      <c r="AJ67" s="199"/>
      <c r="AK67" s="199"/>
      <c r="AL67" s="199"/>
      <c r="AM67" s="313">
        <v>1</v>
      </c>
      <c r="AN67" s="320">
        <f>AN73*AD67</f>
        <v>0.19295531590000001</v>
      </c>
      <c r="AO67" s="85">
        <f>S66-AN67-AN66</f>
        <v>0.39704468409999993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37" t="s">
        <v>172</v>
      </c>
      <c r="F68" s="737"/>
      <c r="G68" s="737"/>
      <c r="H68" s="737"/>
      <c r="I68" s="737"/>
      <c r="J68" s="310">
        <v>0.04</v>
      </c>
      <c r="K68" s="199"/>
      <c r="L68" s="321"/>
      <c r="M68" s="175"/>
      <c r="N68" s="175"/>
      <c r="O68" s="175"/>
      <c r="P68" s="175"/>
      <c r="Q68" s="175"/>
      <c r="R68" s="322">
        <v>1</v>
      </c>
      <c r="S68" s="128">
        <f>J68*R68</f>
        <v>0.04</v>
      </c>
      <c r="U68" s="742"/>
      <c r="V68" s="735"/>
      <c r="W68" s="736"/>
      <c r="X68" s="680"/>
      <c r="Y68" s="719" t="s">
        <v>115</v>
      </c>
      <c r="Z68" s="719"/>
      <c r="AA68" s="719"/>
      <c r="AB68" s="719"/>
      <c r="AC68" s="719"/>
      <c r="AD68" s="323">
        <f>AJ16+0.01+0.02</f>
        <v>9.5478955681501443E-2</v>
      </c>
      <c r="AE68" s="199" t="s">
        <v>108</v>
      </c>
      <c r="AF68" s="175"/>
      <c r="AG68" s="321"/>
      <c r="AH68" s="175"/>
      <c r="AI68" s="175"/>
      <c r="AJ68" s="175"/>
      <c r="AK68" s="175"/>
      <c r="AL68" s="175"/>
      <c r="AM68" s="322">
        <v>0</v>
      </c>
      <c r="AN68" s="320">
        <f>AD68*AM68</f>
        <v>0</v>
      </c>
      <c r="AO68" s="85">
        <f>S67-AN68</f>
        <v>0.05</v>
      </c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3.5" thickBot="1">
      <c r="A69" s="702"/>
      <c r="B69" s="738"/>
      <c r="C69" s="739"/>
      <c r="D69" s="740"/>
      <c r="E69" s="741"/>
      <c r="F69" s="741"/>
      <c r="G69" s="741"/>
      <c r="H69" s="741"/>
      <c r="I69" s="741"/>
      <c r="J69" s="324"/>
      <c r="K69" s="325"/>
      <c r="L69" s="326"/>
      <c r="M69" s="325"/>
      <c r="N69" s="325"/>
      <c r="O69" s="325"/>
      <c r="P69" s="325"/>
      <c r="Q69" s="325"/>
      <c r="R69" s="261"/>
      <c r="S69" s="141"/>
      <c r="U69" s="743"/>
      <c r="V69" s="738"/>
      <c r="W69" s="739"/>
      <c r="X69" s="740"/>
      <c r="Y69" s="741"/>
      <c r="Z69" s="741"/>
      <c r="AA69" s="741"/>
      <c r="AB69" s="741"/>
      <c r="AC69" s="741"/>
      <c r="AD69" s="419"/>
      <c r="AE69" s="325"/>
      <c r="AF69" s="325"/>
      <c r="AG69" s="326"/>
      <c r="AH69" s="325"/>
      <c r="AI69" s="325"/>
      <c r="AJ69" s="325"/>
      <c r="AK69" s="325"/>
      <c r="AL69" s="325"/>
      <c r="AM69" s="261"/>
      <c r="AN69" s="148">
        <f>AN73*AD69</f>
        <v>0</v>
      </c>
      <c r="AO69" s="85">
        <f>S69-AN69</f>
        <v>0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3.5" thickBot="1">
      <c r="A70" s="33"/>
      <c r="B70" s="33"/>
      <c r="C70" s="33"/>
      <c r="D70" s="33"/>
      <c r="E70" s="33"/>
      <c r="F70" s="33"/>
      <c r="K70" s="13"/>
      <c r="L70" s="13"/>
      <c r="M70" s="13"/>
      <c r="N70" s="13"/>
      <c r="O70" s="13"/>
      <c r="P70" s="13"/>
      <c r="Q70" s="13"/>
      <c r="R70" s="149" t="s">
        <v>57</v>
      </c>
      <c r="S70" s="327">
        <f>SUM(S65:S69)</f>
        <v>3.4409999999999998</v>
      </c>
      <c r="U70" s="33"/>
      <c r="V70" s="33"/>
      <c r="W70" s="33"/>
      <c r="X70" s="33"/>
      <c r="Y70" s="33"/>
      <c r="Z70" s="33"/>
      <c r="AE70" s="13"/>
      <c r="AF70" s="13"/>
      <c r="AG70" s="13"/>
      <c r="AH70" s="13"/>
      <c r="AI70" s="13"/>
      <c r="AJ70" s="13"/>
      <c r="AK70" s="13"/>
      <c r="AL70" s="13"/>
      <c r="AM70" s="149" t="s">
        <v>57</v>
      </c>
      <c r="AN70" s="328">
        <f>SUM(AN65:AN69)</f>
        <v>2.7029553158999997</v>
      </c>
      <c r="AO70" s="154">
        <f>S70-AN70</f>
        <v>0.73804468410000013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2.75">
      <c r="A71" s="33"/>
      <c r="F71" s="33"/>
      <c r="G71" s="33"/>
      <c r="H71" s="33"/>
      <c r="I71" s="33"/>
      <c r="K71" s="13"/>
      <c r="L71" s="13"/>
      <c r="M71" s="13"/>
      <c r="N71" s="13"/>
      <c r="O71" s="13"/>
      <c r="P71" s="13"/>
      <c r="Q71" s="13"/>
      <c r="R71" s="329"/>
      <c r="S71" s="330"/>
      <c r="U71" s="33"/>
      <c r="Z71" s="33"/>
      <c r="AA71" s="33"/>
      <c r="AB71" s="33"/>
      <c r="AC71" s="33"/>
      <c r="AE71" s="13"/>
      <c r="AF71" s="13"/>
      <c r="AG71" s="13"/>
      <c r="AH71" s="13"/>
      <c r="AI71" s="13"/>
      <c r="AJ71" s="13"/>
      <c r="AK71" s="13"/>
      <c r="AL71" s="13"/>
      <c r="AM71" s="329"/>
      <c r="AN71" s="158">
        <f>AN70/AN72</f>
        <v>0.4086573304336652</v>
      </c>
      <c r="AO71" s="159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K72" s="13"/>
      <c r="L72" s="13"/>
      <c r="M72" s="13"/>
      <c r="N72" s="13"/>
      <c r="O72" s="13"/>
      <c r="P72" s="13"/>
      <c r="Q72" s="13"/>
      <c r="R72" s="331" t="s">
        <v>116</v>
      </c>
      <c r="S72" s="332">
        <f>SUM(S16,S40,S51,S62,S70)</f>
        <v>7.7182126359999996</v>
      </c>
      <c r="AE72" s="13"/>
      <c r="AF72" s="13"/>
      <c r="AG72" s="13"/>
      <c r="AH72" s="13"/>
      <c r="AI72" s="333" t="s">
        <v>117</v>
      </c>
      <c r="AJ72" s="334">
        <f>AN73-AN72</f>
        <v>1.1039783751545222</v>
      </c>
      <c r="AK72" s="335">
        <f>AJ72/AN73</f>
        <v>0.14303549632789908</v>
      </c>
      <c r="AL72" s="13"/>
      <c r="AM72" s="331" t="s">
        <v>118</v>
      </c>
      <c r="AN72" s="332">
        <f>SUM(AN16,AN40,AN51,AN62,AN70)</f>
        <v>6.6142342608454774</v>
      </c>
      <c r="AO72" s="336"/>
      <c r="AQ72" s="332" t="s">
        <v>467</v>
      </c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3.5" thickBot="1">
      <c r="R73" s="337"/>
      <c r="S73" s="338"/>
      <c r="AM73" s="331" t="s">
        <v>116</v>
      </c>
      <c r="AN73" s="332">
        <f>S72</f>
        <v>7.7182126359999996</v>
      </c>
      <c r="AO73" s="18">
        <v>6.64</v>
      </c>
      <c r="AQ73" s="332">
        <f>AN73-AO73</f>
        <v>1.0782126359999999</v>
      </c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9" t="s">
        <v>119</v>
      </c>
      <c r="S74" s="334"/>
      <c r="V74" s="340"/>
      <c r="AE74" s="13"/>
      <c r="AF74" s="13"/>
      <c r="AG74" s="13"/>
      <c r="AH74" s="13"/>
      <c r="AI74" s="13"/>
      <c r="AJ74" s="13"/>
      <c r="AK74" s="13"/>
      <c r="AM74" s="333" t="s">
        <v>120</v>
      </c>
      <c r="AN74" s="341">
        <v>0.249</v>
      </c>
      <c r="AO74" s="336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AM75" s="333" t="s">
        <v>121</v>
      </c>
      <c r="AN75" s="332">
        <f>AN76*0.1</f>
        <v>0</v>
      </c>
      <c r="AO75" s="34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AM76" s="331" t="s">
        <v>122</v>
      </c>
      <c r="AN76" s="332"/>
      <c r="AO76" s="336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123</v>
      </c>
      <c r="AN77" s="341" t="e">
        <f>(AN76-(AN73+(AN73*AN74)+0.1+AN75))/AN76</f>
        <v>#DIV/0!</v>
      </c>
      <c r="AO77" s="18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2.75"/>
    <row r="79" spans="1:54" s="15" customFormat="1" ht="12.75" customHeight="1"/>
    <row r="80" spans="1:54" s="15" customFormat="1" ht="12.75"/>
    <row r="81" s="15" customFormat="1" ht="12.75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>
      <c r="AO97" s="383"/>
    </row>
    <row r="98" spans="11:41" s="15" customFormat="1" ht="12.75">
      <c r="AO98" s="383"/>
    </row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ht="12.75">
      <c r="K103" s="5"/>
      <c r="L103" s="5"/>
      <c r="M103" s="5"/>
      <c r="N103" s="5"/>
      <c r="O103" s="5"/>
      <c r="P103" s="5"/>
      <c r="Q103" s="5"/>
      <c r="R103" s="5"/>
      <c r="S103" s="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383"/>
    </row>
    <row r="104" spans="11:41" ht="12.75">
      <c r="K104" s="5"/>
      <c r="L104" s="5"/>
      <c r="M104" s="5"/>
      <c r="N104" s="5"/>
      <c r="O104" s="5"/>
      <c r="P104" s="5"/>
      <c r="Q104" s="5"/>
      <c r="R104" s="5"/>
      <c r="S104" s="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>
      <c r="K110" s="5"/>
      <c r="L110" s="5"/>
      <c r="M110" s="5"/>
      <c r="N110" s="5"/>
      <c r="O110" s="5"/>
      <c r="P110" s="5"/>
      <c r="Q110" s="5"/>
      <c r="R110" s="5"/>
      <c r="S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383"/>
    </row>
    <row r="111" spans="11:41">
      <c r="K111" s="5"/>
      <c r="L111" s="5"/>
      <c r="M111" s="5"/>
      <c r="N111" s="5"/>
      <c r="O111" s="5"/>
      <c r="P111" s="5"/>
      <c r="Q111" s="5"/>
      <c r="R111" s="5"/>
      <c r="S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</sheetData>
  <mergeCells count="292">
    <mergeCell ref="V48:W48"/>
    <mergeCell ref="X48:Y48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39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AD42:AE42"/>
    <mergeCell ref="B43:C43"/>
    <mergeCell ref="D43:E43"/>
    <mergeCell ref="F43:I43"/>
    <mergeCell ref="V43:W43"/>
    <mergeCell ref="X43:Y43"/>
    <mergeCell ref="Z39:AC39"/>
    <mergeCell ref="A42:A50"/>
    <mergeCell ref="B42:C42"/>
    <mergeCell ref="D42:E42"/>
    <mergeCell ref="F42:I42"/>
    <mergeCell ref="J42:K42"/>
    <mergeCell ref="U42:U50"/>
    <mergeCell ref="V42:W42"/>
    <mergeCell ref="X42:Y42"/>
    <mergeCell ref="Z42:AC42"/>
    <mergeCell ref="A18:A39"/>
    <mergeCell ref="V46:W46"/>
    <mergeCell ref="X46:Y46"/>
    <mergeCell ref="B47:C47"/>
    <mergeCell ref="D47:E47"/>
    <mergeCell ref="F47:I47"/>
    <mergeCell ref="V47:W47"/>
    <mergeCell ref="X47:Y47"/>
    <mergeCell ref="B44:C44"/>
    <mergeCell ref="D44:E44"/>
    <mergeCell ref="F44:I44"/>
    <mergeCell ref="V44:W44"/>
    <mergeCell ref="X44:Y44"/>
    <mergeCell ref="B45:C45"/>
    <mergeCell ref="D45:E45"/>
    <mergeCell ref="F45:I45"/>
    <mergeCell ref="V45:W45"/>
    <mergeCell ref="X45:Y45"/>
    <mergeCell ref="B48:C48"/>
    <mergeCell ref="D48:E48"/>
    <mergeCell ref="F48:I48"/>
    <mergeCell ref="B49:C49"/>
    <mergeCell ref="D49:E49"/>
    <mergeCell ref="F49:I49"/>
    <mergeCell ref="B46:C46"/>
    <mergeCell ref="D46:E46"/>
    <mergeCell ref="F46:I46"/>
    <mergeCell ref="J53:K53"/>
    <mergeCell ref="U53:U61"/>
    <mergeCell ref="V53:W53"/>
    <mergeCell ref="X53:Y53"/>
    <mergeCell ref="Z53:AC53"/>
    <mergeCell ref="AD53:AE53"/>
    <mergeCell ref="V54:W54"/>
    <mergeCell ref="X54:Y54"/>
    <mergeCell ref="B50:C50"/>
    <mergeCell ref="D50:E50"/>
    <mergeCell ref="F50:I50"/>
    <mergeCell ref="B53:C53"/>
    <mergeCell ref="D53:E53"/>
    <mergeCell ref="F53:I53"/>
    <mergeCell ref="B54:C54"/>
    <mergeCell ref="D54:E54"/>
    <mergeCell ref="F54:I54"/>
    <mergeCell ref="B55:C55"/>
    <mergeCell ref="D55:E55"/>
    <mergeCell ref="F55:I55"/>
    <mergeCell ref="V55:W55"/>
    <mergeCell ref="X55:Y55"/>
    <mergeCell ref="B56:C56"/>
    <mergeCell ref="D56:E56"/>
    <mergeCell ref="F56:I56"/>
    <mergeCell ref="V56:W56"/>
    <mergeCell ref="X56:Y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A64:A69"/>
    <mergeCell ref="B64:D64"/>
    <mergeCell ref="E64:I64"/>
    <mergeCell ref="J64:K64"/>
    <mergeCell ref="U64:U69"/>
    <mergeCell ref="V64:X64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53:A61"/>
    <mergeCell ref="Y64:AC64"/>
    <mergeCell ref="B68:D68"/>
    <mergeCell ref="E68:I68"/>
    <mergeCell ref="V68:X68"/>
    <mergeCell ref="Y68:AC68"/>
    <mergeCell ref="B69:D69"/>
    <mergeCell ref="E69:I69"/>
    <mergeCell ref="AD64:AE64"/>
    <mergeCell ref="B65:D65"/>
    <mergeCell ref="E65:I65"/>
    <mergeCell ref="V65:X65"/>
    <mergeCell ref="Y65:AC65"/>
    <mergeCell ref="B61:C61"/>
    <mergeCell ref="D61:E61"/>
    <mergeCell ref="F61:I61"/>
    <mergeCell ref="X61:Y61"/>
    <mergeCell ref="V69:X69"/>
    <mergeCell ref="Y69:AC69"/>
    <mergeCell ref="B66:D66"/>
    <mergeCell ref="E66:I66"/>
    <mergeCell ref="V66:X66"/>
    <mergeCell ref="Y66:AC66"/>
    <mergeCell ref="B67:D67"/>
    <mergeCell ref="E67:I67"/>
    <mergeCell ref="V67:X67"/>
    <mergeCell ref="Y67:AC67"/>
  </mergeCells>
  <phoneticPr fontId="3" type="noConversion"/>
  <dataValidations count="2">
    <dataValidation type="list" allowBlank="1" showInputMessage="1" showErrorMessage="1" sqref="J11:J15 AD11:AD15" xr:uid="{51176383-9999-4202-8C44-20C5FFA9B88B}">
      <formula1>$AQ$11:$AQ$21</formula1>
    </dataValidation>
    <dataValidation type="list" allowBlank="1" showInputMessage="1" showErrorMessage="1" sqref="AB4:AD4 H4:J4" xr:uid="{2A2AD73F-55FC-4AC3-A552-CE41684F1CDB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C3585-379B-43E4-8A0D-06343D14F9E1}">
  <sheetPr codeName="Sheet75">
    <tabColor theme="9" tint="0.59999389629810485"/>
  </sheetPr>
  <dimension ref="A1:BC118"/>
  <sheetViews>
    <sheetView topLeftCell="C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1350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1350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0.91052</v>
      </c>
      <c r="Q11" s="73">
        <v>1.1000000000000001</v>
      </c>
      <c r="R11" s="74">
        <f>P11*Q11</f>
        <v>1.0015720000000001</v>
      </c>
      <c r="S11" s="75">
        <f>K11*R11</f>
        <v>2.09328548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0.88400000000000001</v>
      </c>
      <c r="AL11" s="581">
        <v>1.03</v>
      </c>
      <c r="AM11" s="582">
        <f>AK11*AL11</f>
        <v>0.91052</v>
      </c>
      <c r="AN11" s="516">
        <f>AF11*AM11</f>
        <v>1.9204984268698317</v>
      </c>
      <c r="AO11" s="85">
        <f t="shared" ref="AO11:AO16" si="5">S11-AN11</f>
        <v>0.17278705313016829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0.24926000000000001</v>
      </c>
      <c r="Q12" s="73">
        <v>1.1000000000000001</v>
      </c>
      <c r="R12" s="74">
        <f>P12*Q12</f>
        <v>0.27418600000000004</v>
      </c>
      <c r="S12" s="97">
        <f>K12*R12</f>
        <v>0.7265929000000001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ref="AF12:AF16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0.24199999999999999</v>
      </c>
      <c r="AL12" s="106">
        <v>1.03</v>
      </c>
      <c r="AM12" s="583">
        <f>AK12*AL12</f>
        <v>0.24926000000000001</v>
      </c>
      <c r="AN12" s="108">
        <f>AF12*AM12</f>
        <v>0.66671955026479601</v>
      </c>
      <c r="AO12" s="85">
        <f t="shared" si="5"/>
        <v>5.9873349735204084E-2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0.38046000000000002</v>
      </c>
      <c r="Q13" s="121">
        <v>1.1000000000000001</v>
      </c>
      <c r="R13" s="74">
        <f>P13*Q13</f>
        <v>0.41850600000000004</v>
      </c>
      <c r="S13" s="97">
        <f>K13*R13</f>
        <v>0.31387950000000003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7"/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0.373</v>
      </c>
      <c r="AL13" s="106">
        <v>1.02</v>
      </c>
      <c r="AM13" s="107">
        <f>AK13*AL13</f>
        <v>0.38046000000000002</v>
      </c>
      <c r="AN13" s="108">
        <f>AF13*AM13</f>
        <v>0.29138965855244825</v>
      </c>
      <c r="AO13" s="85">
        <f t="shared" si="5"/>
        <v>2.2489841447551784E-2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0.24684</v>
      </c>
      <c r="Q14" s="121">
        <v>1.1000000000000001</v>
      </c>
      <c r="R14" s="74">
        <f>P14*Q14</f>
        <v>0.27152400000000004</v>
      </c>
      <c r="S14" s="128">
        <f>K14*R14</f>
        <v>0.73311480000000018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7"/>
        <v>2.7238037721824773</v>
      </c>
      <c r="AG14" s="103">
        <v>61</v>
      </c>
      <c r="AH14" s="103">
        <v>140</v>
      </c>
      <c r="AI14" s="80">
        <f t="shared" si="8"/>
        <v>0.19836476818730839</v>
      </c>
      <c r="AJ14" s="81">
        <f>VLOOKUP(AD14,$AS$11:$AT$21,2,FALSE)*AI14</f>
        <v>2.3803772182477007E-2</v>
      </c>
      <c r="AK14" s="129">
        <v>0.24199999999999999</v>
      </c>
      <c r="AL14" s="106">
        <v>1.02</v>
      </c>
      <c r="AM14" s="107">
        <f>AK14*AL14</f>
        <v>0.24684</v>
      </c>
      <c r="AN14" s="108">
        <f>AF14*AM14</f>
        <v>0.67234372312552271</v>
      </c>
      <c r="AO14" s="85">
        <f t="shared" si="5"/>
        <v>6.077107687447747E-2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3.8668726800000002</v>
      </c>
      <c r="AA16" s="149"/>
      <c r="AB16" s="149"/>
      <c r="AC16" s="149"/>
      <c r="AD16" s="149"/>
      <c r="AE16" s="149"/>
      <c r="AF16" s="149">
        <f t="shared" si="7"/>
        <v>8.3719687819381217E-2</v>
      </c>
      <c r="AG16" s="149"/>
      <c r="AH16" s="149"/>
      <c r="AI16" s="149"/>
      <c r="AJ16" s="152">
        <f>AJ11+AJ12+AJ13+AJ14+AJ15</f>
        <v>8.3719687819381217E-2</v>
      </c>
      <c r="AK16" s="149"/>
      <c r="AL16" s="149"/>
      <c r="AM16" s="149" t="s">
        <v>57</v>
      </c>
      <c r="AN16" s="153">
        <f>SUM(AN11:AN15)</f>
        <v>3.5509513588125987</v>
      </c>
      <c r="AO16" s="154">
        <f t="shared" si="5"/>
        <v>0.31592132118740146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0.47602453251045129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9">X19</f>
        <v>선오</v>
      </c>
      <c r="E19" s="621"/>
      <c r="F19" s="599" t="str">
        <f t="shared" ref="F19:F41" si="10">Z19</f>
        <v xml:space="preserve">THREAD </v>
      </c>
      <c r="G19" s="600"/>
      <c r="H19" s="600">
        <f t="shared" ref="H19:H41" si="11">AB19</f>
        <v>0</v>
      </c>
      <c r="I19" s="601"/>
      <c r="J19" s="164">
        <f>AN19</f>
        <v>0.16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0.17600000000000002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0.16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2">AD19*AL19*(1+AM19)</f>
        <v>0.16</v>
      </c>
      <c r="AO19" s="85">
        <f t="shared" ref="AO19:AO42" si="13">S19-AN19</f>
        <v>1.6000000000000014E-2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0.35020000000000001</v>
      </c>
      <c r="K20" s="174" t="str">
        <f t="shared" ref="K20:K41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6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0.35020000000000001</v>
      </c>
      <c r="AO20" s="85">
        <f t="shared" si="13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39" si="17">AN21</f>
        <v>4.2981120000000005E-2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3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4.873344000000001E-2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5.3606784000000018E-2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2.2200000000000002</v>
      </c>
      <c r="AM22" s="180">
        <v>0</v>
      </c>
      <c r="AN22" s="181">
        <f t="shared" si="12"/>
        <v>4.873344000000001E-2</v>
      </c>
      <c r="AO22" s="85">
        <f t="shared" si="13"/>
        <v>4.8733440000000086E-3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2.06E-2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2"/>
        <v>2.06E-2</v>
      </c>
      <c r="AO37" s="85">
        <f t="shared" si="13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4"/>
        <v>Elastic band</v>
      </c>
      <c r="C39" s="679"/>
      <c r="D39" s="680" t="str">
        <f t="shared" si="9"/>
        <v>선오</v>
      </c>
      <c r="E39" s="679"/>
      <c r="F39" s="681" t="str">
        <f t="shared" si="10"/>
        <v>13mm</v>
      </c>
      <c r="G39" s="682"/>
      <c r="H39" s="682">
        <f t="shared" si="11"/>
        <v>0</v>
      </c>
      <c r="I39" s="683"/>
      <c r="J39" s="164">
        <f t="shared" si="17"/>
        <v>3.3977272727272724E-2</v>
      </c>
      <c r="K39" s="198" t="str">
        <f t="shared" si="15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6"/>
        <v>3.7374999999999999E-2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</v>
      </c>
      <c r="AM39" s="180">
        <v>0.15</v>
      </c>
      <c r="AN39" s="181">
        <f t="shared" si="12"/>
        <v>3.3977272727272724E-2</v>
      </c>
      <c r="AO39" s="85">
        <f t="shared" si="13"/>
        <v>3.3977272727272745E-3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ref="B40" si="18">V40</f>
        <v>Elastic band</v>
      </c>
      <c r="C40" s="679"/>
      <c r="D40" s="680" t="str">
        <f t="shared" ref="D40" si="19">X40</f>
        <v>선오</v>
      </c>
      <c r="E40" s="679"/>
      <c r="F40" s="681" t="str">
        <f t="shared" ref="F40" si="20">Z40</f>
        <v>9.5mm</v>
      </c>
      <c r="G40" s="682"/>
      <c r="H40" s="682">
        <f t="shared" ref="H40" si="21">AB40</f>
        <v>0</v>
      </c>
      <c r="I40" s="683"/>
      <c r="J40" s="164">
        <f t="shared" ref="J40" si="22">AN40</f>
        <v>2.7024999999999997E-2</v>
      </c>
      <c r="K40" s="198" t="str">
        <f t="shared" ref="K40" si="23">AE40</f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ref="S40" si="24">J40*R40</f>
        <v>2.97275E-2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0.47</v>
      </c>
      <c r="AM40" s="180">
        <v>0.15</v>
      </c>
      <c r="AN40" s="181">
        <f t="shared" ref="AN40" si="25">AD40*AL40*(1+AM40)</f>
        <v>2.7024999999999997E-2</v>
      </c>
      <c r="AO40" s="85">
        <f t="shared" ref="AO40" si="26">S40-AN40</f>
        <v>2.7025000000000035E-3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4"/>
        <v>Fusible</v>
      </c>
      <c r="C41" s="685"/>
      <c r="D41" s="686" t="str">
        <f t="shared" si="9"/>
        <v>선오</v>
      </c>
      <c r="E41" s="685"/>
      <c r="F41" s="687">
        <f t="shared" si="10"/>
        <v>0</v>
      </c>
      <c r="G41" s="688"/>
      <c r="H41" s="688">
        <f t="shared" si="11"/>
        <v>0</v>
      </c>
      <c r="I41" s="689"/>
      <c r="J41" s="206">
        <f>AN41</f>
        <v>2.06E-2</v>
      </c>
      <c r="K41" s="207" t="str">
        <f t="shared" si="15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6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2"/>
        <v>2.06E-2</v>
      </c>
      <c r="AO41" s="85">
        <f t="shared" si="13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0.94658451600000015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0.86053137818181802</v>
      </c>
      <c r="AO42" s="154">
        <f t="shared" si="13"/>
        <v>8.6053137818182135E-2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0.11535895753484826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27">X45</f>
        <v>NEXGEN</v>
      </c>
      <c r="E45" s="717"/>
      <c r="F45" s="718" t="str">
        <f t="shared" ref="F45:F52" si="28">Z45</f>
        <v>TPU LABEL(BRAND/SIZE/CO/CONTENT/CARE)</v>
      </c>
      <c r="G45" s="718"/>
      <c r="H45" s="718">
        <f t="shared" ref="H45:H52" si="2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30">AD45*AL45*(1+AM45)</f>
        <v>1.5950000000000002E-2</v>
      </c>
      <c r="AO45" s="85">
        <f t="shared" ref="AO45:AO53" si="3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32">V46</f>
        <v>MAU-TWO-PART</v>
      </c>
      <c r="C46" s="708"/>
      <c r="D46" s="708" t="str">
        <f t="shared" si="27"/>
        <v>NEXGEN</v>
      </c>
      <c r="E46" s="708"/>
      <c r="F46" s="709" t="str">
        <f t="shared" si="28"/>
        <v xml:space="preserve">PRIMARY HANG TAG </v>
      </c>
      <c r="G46" s="709"/>
      <c r="H46" s="709">
        <f t="shared" si="29"/>
        <v>0</v>
      </c>
      <c r="I46" s="709"/>
      <c r="J46" s="237">
        <f>AN46</f>
        <v>1.1117999999999999E-2</v>
      </c>
      <c r="K46" s="174" t="str">
        <f t="shared" ref="K46:K52" si="3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3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30"/>
        <v>1.1117999999999999E-2</v>
      </c>
      <c r="AO46" s="85">
        <f t="shared" si="3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32"/>
        <v>MAU-ECOM-STK</v>
      </c>
      <c r="C47" s="708"/>
      <c r="D47" s="708" t="str">
        <f t="shared" si="27"/>
        <v>NEXGEN</v>
      </c>
      <c r="E47" s="708"/>
      <c r="F47" s="709" t="str">
        <f t="shared" si="28"/>
        <v>ECOM-STK</v>
      </c>
      <c r="G47" s="709"/>
      <c r="H47" s="709">
        <f t="shared" si="29"/>
        <v>0</v>
      </c>
      <c r="I47" s="709"/>
      <c r="J47" s="237">
        <f t="shared" ref="J47:J51" si="35">AN47</f>
        <v>1.2240000000000001E-2</v>
      </c>
      <c r="K47" s="174" t="str">
        <f t="shared" si="3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3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3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30"/>
        <v>1.2240000000000001E-2</v>
      </c>
      <c r="AO47" s="85">
        <f t="shared" si="3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32"/>
        <v>2nd Hang tag</v>
      </c>
      <c r="C48" s="708"/>
      <c r="D48" s="708" t="str">
        <f t="shared" si="27"/>
        <v>R-PAC</v>
      </c>
      <c r="E48" s="708"/>
      <c r="F48" s="709" t="str">
        <f t="shared" si="28"/>
        <v>2nd Hang tag</v>
      </c>
      <c r="G48" s="709"/>
      <c r="H48" s="709">
        <f t="shared" si="29"/>
        <v>0</v>
      </c>
      <c r="I48" s="709"/>
      <c r="J48" s="237">
        <f t="shared" si="35"/>
        <v>9.1799999999999993E-2</v>
      </c>
      <c r="K48" s="174" t="str">
        <f t="shared" si="3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3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30"/>
        <v>9.1799999999999993E-2</v>
      </c>
      <c r="AO48" s="85">
        <f t="shared" si="3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32"/>
        <v>Tracking label</v>
      </c>
      <c r="C49" s="708"/>
      <c r="D49" s="708" t="str">
        <f t="shared" si="27"/>
        <v>Local</v>
      </c>
      <c r="E49" s="708"/>
      <c r="F49" s="709" t="str">
        <f t="shared" si="28"/>
        <v>Tracking Label=Factory Sourced</v>
      </c>
      <c r="G49" s="709"/>
      <c r="H49" s="709">
        <f t="shared" si="29"/>
        <v>0</v>
      </c>
      <c r="I49" s="709"/>
      <c r="J49" s="237">
        <f t="shared" si="35"/>
        <v>2.1000000000000001E-2</v>
      </c>
      <c r="K49" s="174" t="str">
        <f t="shared" si="3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3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30"/>
        <v>2.1000000000000001E-2</v>
      </c>
      <c r="AO49" s="85">
        <f t="shared" si="3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32"/>
        <v>CROTCH STICKER</v>
      </c>
      <c r="C50" s="708"/>
      <c r="D50" s="708">
        <f t="shared" si="27"/>
        <v>0</v>
      </c>
      <c r="E50" s="708"/>
      <c r="F50" s="709" t="str">
        <f t="shared" si="28"/>
        <v>CROTCH STICKER</v>
      </c>
      <c r="G50" s="709"/>
      <c r="H50" s="709">
        <f t="shared" si="29"/>
        <v>0</v>
      </c>
      <c r="I50" s="709"/>
      <c r="J50" s="237">
        <f t="shared" si="35"/>
        <v>3.0599999999999999E-2</v>
      </c>
      <c r="K50" s="174" t="str">
        <f t="shared" si="3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3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30"/>
        <v>3.0599999999999999E-2</v>
      </c>
      <c r="AO50" s="85">
        <f t="shared" si="3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32"/>
        <v>0</v>
      </c>
      <c r="C51" s="711"/>
      <c r="D51" s="711">
        <f t="shared" si="27"/>
        <v>0</v>
      </c>
      <c r="E51" s="711"/>
      <c r="F51" s="712">
        <f t="shared" si="28"/>
        <v>0</v>
      </c>
      <c r="G51" s="712"/>
      <c r="H51" s="712">
        <f t="shared" si="29"/>
        <v>0</v>
      </c>
      <c r="I51" s="712"/>
      <c r="J51" s="237">
        <f t="shared" si="35"/>
        <v>0</v>
      </c>
      <c r="K51" s="251" t="str">
        <f t="shared" si="3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3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30"/>
        <v>0</v>
      </c>
      <c r="AO51" s="85">
        <f t="shared" si="3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32"/>
        <v>0</v>
      </c>
      <c r="C52" s="714"/>
      <c r="D52" s="714">
        <f t="shared" si="27"/>
        <v>0</v>
      </c>
      <c r="E52" s="714"/>
      <c r="F52" s="715">
        <f t="shared" si="28"/>
        <v>0</v>
      </c>
      <c r="G52" s="715"/>
      <c r="H52" s="715">
        <f t="shared" si="29"/>
        <v>0</v>
      </c>
      <c r="I52" s="715"/>
      <c r="J52" s="257">
        <f>AN52</f>
        <v>0</v>
      </c>
      <c r="K52" s="258" t="str">
        <f t="shared" si="3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3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30"/>
        <v>0</v>
      </c>
      <c r="AO52" s="85">
        <f t="shared" si="3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3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2.4493010885680663E-2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37">X56</f>
        <v>MAINETTI</v>
      </c>
      <c r="E56" s="732"/>
      <c r="F56" s="734" t="str">
        <f t="shared" ref="F56:F63" si="38">Z56</f>
        <v>HANGER</v>
      </c>
      <c r="G56" s="734"/>
      <c r="H56" s="734">
        <f t="shared" ref="H56:H63" si="3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40">AD56*AL56*(1+AM56)</f>
        <v>0</v>
      </c>
      <c r="AO56" s="85">
        <f t="shared" ref="AO56:AO64" si="4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42">V57</f>
        <v>0</v>
      </c>
      <c r="C57" s="724"/>
      <c r="D57" s="725" t="str">
        <f t="shared" si="37"/>
        <v>MAINETTI</v>
      </c>
      <c r="E57" s="726"/>
      <c r="F57" s="719" t="str">
        <f t="shared" si="38"/>
        <v>SIZER</v>
      </c>
      <c r="G57" s="719"/>
      <c r="H57" s="719">
        <f t="shared" si="39"/>
        <v>0</v>
      </c>
      <c r="I57" s="719"/>
      <c r="J57" s="280">
        <f>AN57</f>
        <v>0</v>
      </c>
      <c r="K57" s="281" t="str">
        <f t="shared" ref="K57:K63" si="4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4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40"/>
        <v>0</v>
      </c>
      <c r="AO57" s="85">
        <f t="shared" si="4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42"/>
        <v>0</v>
      </c>
      <c r="C58" s="678"/>
      <c r="D58" s="680">
        <f t="shared" si="37"/>
        <v>0</v>
      </c>
      <c r="E58" s="679"/>
      <c r="F58" s="719" t="str">
        <f t="shared" si="38"/>
        <v>TAG PIN</v>
      </c>
      <c r="G58" s="719"/>
      <c r="H58" s="719">
        <f t="shared" si="39"/>
        <v>0</v>
      </c>
      <c r="I58" s="719"/>
      <c r="J58" s="280">
        <f t="shared" ref="J58:J62" si="45">AN58</f>
        <v>5.1000000000000004E-3</v>
      </c>
      <c r="K58" s="281" t="str">
        <f t="shared" si="4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4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40"/>
        <v>5.1000000000000004E-3</v>
      </c>
      <c r="AO58" s="85">
        <f t="shared" si="4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42"/>
        <v>0</v>
      </c>
      <c r="C59" s="678"/>
      <c r="D59" s="680" t="str">
        <f t="shared" si="37"/>
        <v>FTY</v>
      </c>
      <c r="E59" s="679"/>
      <c r="F59" s="719" t="str">
        <f t="shared" si="38"/>
        <v>POLY BAG</v>
      </c>
      <c r="G59" s="719"/>
      <c r="H59" s="719">
        <f t="shared" si="39"/>
        <v>0</v>
      </c>
      <c r="I59" s="719"/>
      <c r="J59" s="280">
        <f t="shared" si="45"/>
        <v>0</v>
      </c>
      <c r="K59" s="281" t="str">
        <f t="shared" si="4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4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40"/>
        <v>0</v>
      </c>
      <c r="AO59" s="85">
        <f t="shared" si="4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42"/>
        <v>5.5" Tag pin</v>
      </c>
      <c r="C60" s="678"/>
      <c r="D60" s="680">
        <f t="shared" si="37"/>
        <v>0</v>
      </c>
      <c r="E60" s="679"/>
      <c r="F60" s="719" t="str">
        <f t="shared" si="38"/>
        <v>TAG PIN for COLD SHOULDER</v>
      </c>
      <c r="G60" s="719"/>
      <c r="H60" s="719">
        <f t="shared" si="39"/>
        <v>0</v>
      </c>
      <c r="I60" s="719"/>
      <c r="J60" s="280">
        <f t="shared" si="45"/>
        <v>0</v>
      </c>
      <c r="K60" s="281" t="str">
        <f t="shared" si="4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4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40"/>
        <v>0</v>
      </c>
      <c r="AO60" s="85">
        <f t="shared" si="4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42"/>
        <v>0</v>
      </c>
      <c r="C61" s="678"/>
      <c r="D61" s="680">
        <f t="shared" si="37"/>
        <v>0</v>
      </c>
      <c r="E61" s="679"/>
      <c r="F61" s="719" t="str">
        <f t="shared" si="38"/>
        <v>POLY BAG for STRAP</v>
      </c>
      <c r="G61" s="719"/>
      <c r="H61" s="719">
        <f t="shared" si="39"/>
        <v>0</v>
      </c>
      <c r="I61" s="719"/>
      <c r="J61" s="280">
        <f t="shared" si="45"/>
        <v>0</v>
      </c>
      <c r="K61" s="281" t="str">
        <f t="shared" si="4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4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40"/>
        <v>0</v>
      </c>
      <c r="AO61" s="85">
        <f t="shared" si="4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42"/>
        <v>0</v>
      </c>
      <c r="C62" s="678"/>
      <c r="D62" s="680" t="str">
        <f t="shared" si="37"/>
        <v>?</v>
      </c>
      <c r="E62" s="679"/>
      <c r="F62" s="719" t="str">
        <f t="shared" si="38"/>
        <v>ALL CARTON STICKERS</v>
      </c>
      <c r="G62" s="719"/>
      <c r="H62" s="719">
        <f t="shared" si="39"/>
        <v>0</v>
      </c>
      <c r="I62" s="719"/>
      <c r="J62" s="280">
        <f t="shared" si="45"/>
        <v>1.0200000000000001E-2</v>
      </c>
      <c r="K62" s="281" t="str">
        <f t="shared" si="4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4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40"/>
        <v>1.0200000000000001E-2</v>
      </c>
      <c r="AO62" s="85">
        <f t="shared" si="4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42"/>
        <v>0</v>
      </c>
      <c r="C63" s="714"/>
      <c r="D63" s="714" t="str">
        <f t="shared" si="37"/>
        <v>FTY</v>
      </c>
      <c r="E63" s="714"/>
      <c r="F63" s="715" t="str">
        <f t="shared" si="38"/>
        <v>ALL BOXES</v>
      </c>
      <c r="G63" s="715"/>
      <c r="H63" s="715">
        <f t="shared" si="39"/>
        <v>0</v>
      </c>
      <c r="I63" s="715"/>
      <c r="J63" s="257">
        <f>AN63</f>
        <v>0</v>
      </c>
      <c r="K63" s="286" t="str">
        <f t="shared" si="4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4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40"/>
        <v>0</v>
      </c>
      <c r="AO63" s="85">
        <f t="shared" si="4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4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2.0510490320670917E-3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0.79</v>
      </c>
      <c r="K68" s="199" t="s">
        <v>108</v>
      </c>
      <c r="L68" s="311"/>
      <c r="M68" s="312">
        <f>J68/S74</f>
        <v>8.972922903044013E-2</v>
      </c>
      <c r="N68" s="199"/>
      <c r="O68" s="199"/>
      <c r="P68" s="199"/>
      <c r="Q68" s="199"/>
      <c r="R68" s="313">
        <v>1</v>
      </c>
      <c r="S68" s="128">
        <f>J68*R68</f>
        <v>0.79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0.22010664990000001</v>
      </c>
      <c r="AO69" s="85">
        <f>S68-AN69-AN68</f>
        <v>0.56989335010000008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0.11371968781938122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3.7730000000000001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2.8501066498999998</v>
      </c>
      <c r="AO72" s="154">
        <f>S72-AN72</f>
        <v>0.92289335010000029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0.38207245003695267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8.8042659959999998</v>
      </c>
      <c r="AE74" s="13"/>
      <c r="AF74" s="13"/>
      <c r="AG74" s="13"/>
      <c r="AH74" s="13"/>
      <c r="AI74" s="333" t="s">
        <v>117</v>
      </c>
      <c r="AJ74" s="334">
        <f>AN75-AN74</f>
        <v>1.3446686091055833</v>
      </c>
      <c r="AK74" s="335">
        <f>AJ74/AN75</f>
        <v>0.15272921214744081</v>
      </c>
      <c r="AL74" s="13"/>
      <c r="AM74" s="331" t="s">
        <v>118</v>
      </c>
      <c r="AN74" s="332">
        <f>SUM(AN16,AN42,AN53,AN64,AN72)</f>
        <v>7.4595973868944165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8.8042659959999998</v>
      </c>
      <c r="AO75" s="18">
        <v>7.48</v>
      </c>
      <c r="AQ75" s="332">
        <f>AN75-AO75</f>
        <v>1.3242659959999994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41:C41"/>
    <mergeCell ref="D41:E41"/>
    <mergeCell ref="F41:I41"/>
    <mergeCell ref="V41:W41"/>
    <mergeCell ref="X41:Y41"/>
    <mergeCell ref="B40:C40"/>
    <mergeCell ref="D40:E40"/>
    <mergeCell ref="F40:I40"/>
    <mergeCell ref="V40:W40"/>
    <mergeCell ref="X40:Y40"/>
    <mergeCell ref="B39:C39"/>
    <mergeCell ref="D39:E39"/>
    <mergeCell ref="F39:I39"/>
    <mergeCell ref="V39:W39"/>
    <mergeCell ref="X39:Y39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disablePrompts="1" count="2">
    <dataValidation type="list" allowBlank="1" showInputMessage="1" showErrorMessage="1" sqref="J11:J15 AD11:AD15" xr:uid="{1ECCD25D-5E79-4638-B449-84217C083626}">
      <formula1>$AQ$11:$AQ$21</formula1>
    </dataValidation>
    <dataValidation type="list" allowBlank="1" showInputMessage="1" showErrorMessage="1" sqref="AB4:AD4 H4:J4" xr:uid="{8028AEA4-1B86-499F-8199-C9C641AAB35E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D8F7-6BF7-4EE9-92D0-2D82504F6924}">
  <sheetPr codeName="Sheet76">
    <tabColor theme="9" tint="0.59999389629810485"/>
  </sheetPr>
  <dimension ref="A1:BC118"/>
  <sheetViews>
    <sheetView topLeftCell="G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1770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1770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0.91052</v>
      </c>
      <c r="Q11" s="73">
        <v>1.1000000000000001</v>
      </c>
      <c r="R11" s="74">
        <f>P11*Q11</f>
        <v>1.0015720000000001</v>
      </c>
      <c r="S11" s="75">
        <f>K11*R11</f>
        <v>2.09328548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:AF16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0.88400000000000001</v>
      </c>
      <c r="AL11" s="581">
        <v>1.03</v>
      </c>
      <c r="AM11" s="582">
        <f>AK11*AL11</f>
        <v>0.91052</v>
      </c>
      <c r="AN11" s="516">
        <f>AF11*AM11</f>
        <v>1.9204984268698317</v>
      </c>
      <c r="AO11" s="85">
        <f t="shared" ref="AO11:AO16" si="5">S11-AN11</f>
        <v>0.17278705313016829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0.24926000000000001</v>
      </c>
      <c r="Q12" s="73">
        <v>1.1000000000000001</v>
      </c>
      <c r="R12" s="74">
        <f>P12*Q12</f>
        <v>0.27418600000000004</v>
      </c>
      <c r="S12" s="97">
        <f>K12*R12</f>
        <v>0.6854650000000001</v>
      </c>
      <c r="U12" s="659"/>
      <c r="V12" s="517" t="s">
        <v>365</v>
      </c>
      <c r="W12" s="518" t="s">
        <v>367</v>
      </c>
      <c r="X12" s="92" t="s">
        <v>43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0.24199999999999999</v>
      </c>
      <c r="AL12" s="106">
        <v>1.03</v>
      </c>
      <c r="AM12" s="583">
        <f>AK12*AL12</f>
        <v>0.24926000000000001</v>
      </c>
      <c r="AN12" s="108">
        <f>AF12*AM12</f>
        <v>0.62975030660596498</v>
      </c>
      <c r="AO12" s="85">
        <f t="shared" si="5"/>
        <v>5.571469339403512E-2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0.38046000000000002</v>
      </c>
      <c r="Q13" s="121">
        <v>1.1000000000000001</v>
      </c>
      <c r="R13" s="74">
        <f>P13*Q13</f>
        <v>0.41850600000000004</v>
      </c>
      <c r="S13" s="97">
        <f>K13*R13</f>
        <v>0.31387950000000003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0.373</v>
      </c>
      <c r="AL13" s="106">
        <v>1.02</v>
      </c>
      <c r="AM13" s="107">
        <f>AK13*AL13</f>
        <v>0.38046000000000002</v>
      </c>
      <c r="AN13" s="108">
        <f>AF13*AM13</f>
        <v>0.29138965855244825</v>
      </c>
      <c r="AO13" s="85">
        <f t="shared" si="5"/>
        <v>2.2489841447551784E-2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0.24684</v>
      </c>
      <c r="Q14" s="121">
        <v>1.1000000000000001</v>
      </c>
      <c r="R14" s="74">
        <f>P14*Q14</f>
        <v>0.27152400000000004</v>
      </c>
      <c r="S14" s="128">
        <f>K14*R14</f>
        <v>0.73311480000000018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4"/>
        <v>2.7238037721824773</v>
      </c>
      <c r="AG14" s="103">
        <v>61</v>
      </c>
      <c r="AH14" s="103">
        <v>140</v>
      </c>
      <c r="AI14" s="80">
        <f t="shared" si="7"/>
        <v>0.19836476818730839</v>
      </c>
      <c r="AJ14" s="81">
        <f>VLOOKUP(AD14,$AS$11:$AT$21,2,FALSE)*AI14</f>
        <v>2.3803772182477007E-2</v>
      </c>
      <c r="AK14" s="129">
        <v>0.24199999999999999</v>
      </c>
      <c r="AL14" s="106">
        <v>1.02</v>
      </c>
      <c r="AM14" s="107">
        <f>AK14*AL14</f>
        <v>0.24684</v>
      </c>
      <c r="AN14" s="108">
        <f>AF14*AM14</f>
        <v>0.67234372312552271</v>
      </c>
      <c r="AO14" s="85">
        <f t="shared" si="5"/>
        <v>6.077107687447747E-2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3.8257447800000004</v>
      </c>
      <c r="AA16" s="149"/>
      <c r="AB16" s="149"/>
      <c r="AC16" s="149"/>
      <c r="AD16" s="149"/>
      <c r="AE16" s="149"/>
      <c r="AF16" s="149">
        <f t="shared" si="4"/>
        <v>8.5403697853758259E-2</v>
      </c>
      <c r="AG16" s="149"/>
      <c r="AH16" s="149"/>
      <c r="AI16" s="149"/>
      <c r="AJ16" s="152">
        <f>AJ11+AJ12+AJ13+AJ14+AJ15</f>
        <v>8.5403697853758259E-2</v>
      </c>
      <c r="AK16" s="149"/>
      <c r="AL16" s="149"/>
      <c r="AM16" s="149" t="s">
        <v>57</v>
      </c>
      <c r="AN16" s="153">
        <f>SUM(AN11:AN15)</f>
        <v>3.5139821151537678</v>
      </c>
      <c r="AO16" s="154">
        <f t="shared" si="5"/>
        <v>0.31176266484623261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0.47348040056684604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8">X19</f>
        <v>선오</v>
      </c>
      <c r="E19" s="621"/>
      <c r="F19" s="599" t="str">
        <f t="shared" ref="F19:F41" si="9">Z19</f>
        <v xml:space="preserve">THREAD </v>
      </c>
      <c r="G19" s="600"/>
      <c r="H19" s="600">
        <f t="shared" ref="H19:H41" si="10">AB19</f>
        <v>0</v>
      </c>
      <c r="I19" s="601"/>
      <c r="J19" s="164">
        <f>AN19</f>
        <v>0.16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0.17600000000000002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0.16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1">AD19*AL19*(1+AM19)</f>
        <v>0.16</v>
      </c>
      <c r="AO19" s="85">
        <f t="shared" ref="AO19:AO42" si="12">S19-AN19</f>
        <v>1.6000000000000014E-2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41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40" si="16">AN21</f>
        <v>4.2981120000000005E-2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2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4.873344000000001E-2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5.3606784000000018E-2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2.2200000000000002</v>
      </c>
      <c r="AM22" s="180">
        <v>0</v>
      </c>
      <c r="AN22" s="181">
        <f t="shared" si="11"/>
        <v>4.873344000000001E-2</v>
      </c>
      <c r="AO22" s="85">
        <f t="shared" si="12"/>
        <v>4.8733440000000086E-3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3"/>
        <v>Elastic band</v>
      </c>
      <c r="C39" s="679"/>
      <c r="D39" s="680" t="str">
        <f t="shared" si="8"/>
        <v>선오</v>
      </c>
      <c r="E39" s="679"/>
      <c r="F39" s="681" t="str">
        <f t="shared" si="9"/>
        <v>13mm</v>
      </c>
      <c r="G39" s="682"/>
      <c r="H39" s="682">
        <f t="shared" si="10"/>
        <v>0</v>
      </c>
      <c r="I39" s="683"/>
      <c r="J39" s="164">
        <f t="shared" si="16"/>
        <v>3.3977272727272724E-2</v>
      </c>
      <c r="K39" s="198" t="str">
        <f t="shared" si="14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5"/>
        <v>3.7374999999999999E-2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</v>
      </c>
      <c r="AM39" s="180">
        <v>0.15</v>
      </c>
      <c r="AN39" s="181">
        <f t="shared" si="11"/>
        <v>3.3977272727272724E-2</v>
      </c>
      <c r="AO39" s="85">
        <f t="shared" si="12"/>
        <v>3.3977272727272745E-3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3"/>
        <v>Elastic band</v>
      </c>
      <c r="C40" s="679"/>
      <c r="D40" s="680" t="str">
        <f t="shared" si="8"/>
        <v>선오</v>
      </c>
      <c r="E40" s="679"/>
      <c r="F40" s="681" t="str">
        <f t="shared" si="9"/>
        <v>9.5mm</v>
      </c>
      <c r="G40" s="682"/>
      <c r="H40" s="682">
        <f t="shared" si="10"/>
        <v>0</v>
      </c>
      <c r="I40" s="683"/>
      <c r="J40" s="164">
        <f t="shared" si="16"/>
        <v>2.7024999999999997E-2</v>
      </c>
      <c r="K40" s="198" t="str">
        <f t="shared" si="14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5"/>
        <v>2.97275E-2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0.47</v>
      </c>
      <c r="AM40" s="180">
        <v>0.15</v>
      </c>
      <c r="AN40" s="181">
        <f t="shared" si="11"/>
        <v>2.7024999999999997E-2</v>
      </c>
      <c r="AO40" s="85">
        <f t="shared" si="12"/>
        <v>2.7025000000000035E-3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3"/>
        <v>Fusible</v>
      </c>
      <c r="C41" s="685"/>
      <c r="D41" s="686" t="str">
        <f t="shared" si="8"/>
        <v>선오</v>
      </c>
      <c r="E41" s="685"/>
      <c r="F41" s="687">
        <f t="shared" si="9"/>
        <v>0</v>
      </c>
      <c r="G41" s="688"/>
      <c r="H41" s="688">
        <f t="shared" si="10"/>
        <v>0</v>
      </c>
      <c r="I41" s="689"/>
      <c r="J41" s="206">
        <f>AN41</f>
        <v>2.06E-2</v>
      </c>
      <c r="K41" s="207" t="str">
        <f t="shared" si="14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5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1"/>
        <v>2.06E-2</v>
      </c>
      <c r="AO41" s="85">
        <f t="shared" si="12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0.94658451600000015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0.86053137818181802</v>
      </c>
      <c r="AO42" s="154">
        <f t="shared" si="12"/>
        <v>8.6053137818182135E-2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0.11594957751344104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7">X45</f>
        <v>NEXGEN</v>
      </c>
      <c r="E45" s="717"/>
      <c r="F45" s="718" t="str">
        <f t="shared" ref="F45:F52" si="18">Z45</f>
        <v>TPU LABEL(BRAND/SIZE/CO/CONTENT/CARE)</v>
      </c>
      <c r="G45" s="718"/>
      <c r="H45" s="718">
        <f t="shared" ref="H45:H52" si="1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0">AD45*AL45*(1+AM45)</f>
        <v>1.5950000000000002E-2</v>
      </c>
      <c r="AO45" s="85">
        <f t="shared" ref="AO45:AO53" si="2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2">V46</f>
        <v>MAU-TWO-PART</v>
      </c>
      <c r="C46" s="708"/>
      <c r="D46" s="708" t="str">
        <f t="shared" si="17"/>
        <v>NEXGEN</v>
      </c>
      <c r="E46" s="708"/>
      <c r="F46" s="709" t="str">
        <f t="shared" si="18"/>
        <v xml:space="preserve">PRIMARY HANG TAG </v>
      </c>
      <c r="G46" s="709"/>
      <c r="H46" s="709">
        <f t="shared" si="19"/>
        <v>0</v>
      </c>
      <c r="I46" s="709"/>
      <c r="J46" s="237">
        <f>AN46</f>
        <v>1.1117999999999999E-2</v>
      </c>
      <c r="K46" s="174" t="str">
        <f t="shared" ref="K46:K52" si="2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0"/>
        <v>1.1117999999999999E-2</v>
      </c>
      <c r="AO46" s="85">
        <f t="shared" si="2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MAU-ECOM-STK</v>
      </c>
      <c r="C47" s="708"/>
      <c r="D47" s="708" t="str">
        <f t="shared" si="17"/>
        <v>NEXGEN</v>
      </c>
      <c r="E47" s="708"/>
      <c r="F47" s="709" t="str">
        <f t="shared" si="18"/>
        <v>ECOM-STK</v>
      </c>
      <c r="G47" s="709"/>
      <c r="H47" s="709">
        <f t="shared" si="19"/>
        <v>0</v>
      </c>
      <c r="I47" s="709"/>
      <c r="J47" s="237">
        <f t="shared" ref="J47:J51" si="25">AN47</f>
        <v>1.2240000000000001E-2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0"/>
        <v>1.2240000000000001E-2</v>
      </c>
      <c r="AO47" s="85">
        <f t="shared" si="2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2nd Hang tag</v>
      </c>
      <c r="C48" s="708"/>
      <c r="D48" s="708" t="str">
        <f t="shared" si="17"/>
        <v>R-PAC</v>
      </c>
      <c r="E48" s="708"/>
      <c r="F48" s="709" t="str">
        <f t="shared" si="18"/>
        <v>2nd Hang tag</v>
      </c>
      <c r="G48" s="709"/>
      <c r="H48" s="709">
        <f t="shared" si="19"/>
        <v>0</v>
      </c>
      <c r="I48" s="709"/>
      <c r="J48" s="237">
        <f t="shared" si="25"/>
        <v>9.1799999999999993E-2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0"/>
        <v>9.1799999999999993E-2</v>
      </c>
      <c r="AO48" s="85">
        <f t="shared" si="2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2"/>
        <v>Tracking label</v>
      </c>
      <c r="C49" s="708"/>
      <c r="D49" s="708" t="str">
        <f t="shared" si="17"/>
        <v>Local</v>
      </c>
      <c r="E49" s="708"/>
      <c r="F49" s="709" t="str">
        <f t="shared" si="18"/>
        <v>Tracking Label=Factory Sourced</v>
      </c>
      <c r="G49" s="709"/>
      <c r="H49" s="709">
        <f t="shared" si="19"/>
        <v>0</v>
      </c>
      <c r="I49" s="709"/>
      <c r="J49" s="237">
        <f t="shared" si="25"/>
        <v>2.1000000000000001E-2</v>
      </c>
      <c r="K49" s="174" t="str">
        <f t="shared" si="2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0"/>
        <v>2.1000000000000001E-2</v>
      </c>
      <c r="AO49" s="85">
        <f t="shared" si="2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2"/>
        <v>CROTCH STICKER</v>
      </c>
      <c r="C50" s="708"/>
      <c r="D50" s="708">
        <f t="shared" si="17"/>
        <v>0</v>
      </c>
      <c r="E50" s="708"/>
      <c r="F50" s="709" t="str">
        <f t="shared" si="18"/>
        <v>CROTCH STICKER</v>
      </c>
      <c r="G50" s="709"/>
      <c r="H50" s="709">
        <f t="shared" si="19"/>
        <v>0</v>
      </c>
      <c r="I50" s="709"/>
      <c r="J50" s="237">
        <f t="shared" si="25"/>
        <v>3.0599999999999999E-2</v>
      </c>
      <c r="K50" s="174" t="str">
        <f t="shared" si="2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0"/>
        <v>3.0599999999999999E-2</v>
      </c>
      <c r="AO50" s="85">
        <f t="shared" si="2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2"/>
        <v>0</v>
      </c>
      <c r="C51" s="711"/>
      <c r="D51" s="711">
        <f t="shared" si="17"/>
        <v>0</v>
      </c>
      <c r="E51" s="711"/>
      <c r="F51" s="712">
        <f t="shared" si="18"/>
        <v>0</v>
      </c>
      <c r="G51" s="712"/>
      <c r="H51" s="712">
        <f t="shared" si="19"/>
        <v>0</v>
      </c>
      <c r="I51" s="712"/>
      <c r="J51" s="237">
        <f t="shared" si="25"/>
        <v>0</v>
      </c>
      <c r="K51" s="251" t="str">
        <f t="shared" si="2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0"/>
        <v>0</v>
      </c>
      <c r="AO51" s="85">
        <f t="shared" si="2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2"/>
        <v>0</v>
      </c>
      <c r="C52" s="714"/>
      <c r="D52" s="714">
        <f t="shared" si="17"/>
        <v>0</v>
      </c>
      <c r="E52" s="714"/>
      <c r="F52" s="715">
        <f t="shared" si="18"/>
        <v>0</v>
      </c>
      <c r="G52" s="715"/>
      <c r="H52" s="715">
        <f t="shared" si="19"/>
        <v>0</v>
      </c>
      <c r="I52" s="715"/>
      <c r="J52" s="257">
        <f>AN52</f>
        <v>0</v>
      </c>
      <c r="K52" s="258" t="str">
        <f t="shared" si="2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0"/>
        <v>0</v>
      </c>
      <c r="AO52" s="85">
        <f t="shared" si="2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2.4618411304287977E-2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7">X56</f>
        <v>MAINETTI</v>
      </c>
      <c r="E56" s="732"/>
      <c r="F56" s="734" t="str">
        <f t="shared" ref="F56:F63" si="28">Z56</f>
        <v>HANGER</v>
      </c>
      <c r="G56" s="734"/>
      <c r="H56" s="734">
        <f t="shared" ref="H56:H63" si="2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0">AD56*AL56*(1+AM56)</f>
        <v>0</v>
      </c>
      <c r="AO56" s="85">
        <f t="shared" ref="AO56:AO64" si="3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2">V57</f>
        <v>0</v>
      </c>
      <c r="C57" s="724"/>
      <c r="D57" s="725" t="str">
        <f t="shared" si="27"/>
        <v>MAINETTI</v>
      </c>
      <c r="E57" s="726"/>
      <c r="F57" s="719" t="str">
        <f t="shared" si="28"/>
        <v>SIZER</v>
      </c>
      <c r="G57" s="719"/>
      <c r="H57" s="719">
        <f t="shared" si="29"/>
        <v>0</v>
      </c>
      <c r="I57" s="719"/>
      <c r="J57" s="280">
        <f>AN57</f>
        <v>0</v>
      </c>
      <c r="K57" s="281" t="str">
        <f t="shared" ref="K57:K63" si="3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TAG PIN</v>
      </c>
      <c r="G58" s="719"/>
      <c r="H58" s="719">
        <f t="shared" si="29"/>
        <v>0</v>
      </c>
      <c r="I58" s="719"/>
      <c r="J58" s="280">
        <f t="shared" ref="J58:J62" si="35">AN58</f>
        <v>5.1000000000000004E-3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0"/>
        <v>5.1000000000000004E-3</v>
      </c>
      <c r="AO58" s="85">
        <f t="shared" si="3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2"/>
        <v>0</v>
      </c>
      <c r="C59" s="678"/>
      <c r="D59" s="680" t="str">
        <f t="shared" si="27"/>
        <v>FTY</v>
      </c>
      <c r="E59" s="679"/>
      <c r="F59" s="719" t="str">
        <f t="shared" si="28"/>
        <v>POLY BAG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2"/>
        <v>5.5" Tag pin</v>
      </c>
      <c r="C60" s="678"/>
      <c r="D60" s="680">
        <f t="shared" si="27"/>
        <v>0</v>
      </c>
      <c r="E60" s="679"/>
      <c r="F60" s="719" t="str">
        <f t="shared" si="28"/>
        <v>TAG PIN for COLD SHOULDER</v>
      </c>
      <c r="G60" s="719"/>
      <c r="H60" s="719">
        <f t="shared" si="29"/>
        <v>0</v>
      </c>
      <c r="I60" s="719"/>
      <c r="J60" s="280">
        <f t="shared" si="35"/>
        <v>0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2"/>
        <v>0</v>
      </c>
      <c r="C61" s="678"/>
      <c r="D61" s="680">
        <f t="shared" si="27"/>
        <v>0</v>
      </c>
      <c r="E61" s="679"/>
      <c r="F61" s="719" t="str">
        <f t="shared" si="28"/>
        <v>POLY BAG for STRAP</v>
      </c>
      <c r="G61" s="719"/>
      <c r="H61" s="719">
        <f t="shared" si="29"/>
        <v>0</v>
      </c>
      <c r="I61" s="719"/>
      <c r="J61" s="280">
        <f t="shared" si="35"/>
        <v>0</v>
      </c>
      <c r="K61" s="281" t="str">
        <f t="shared" si="3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2"/>
        <v>0</v>
      </c>
      <c r="C62" s="678"/>
      <c r="D62" s="680" t="str">
        <f t="shared" si="27"/>
        <v>?</v>
      </c>
      <c r="E62" s="679"/>
      <c r="F62" s="719" t="str">
        <f t="shared" si="28"/>
        <v>ALL CARTON STICKERS</v>
      </c>
      <c r="G62" s="719"/>
      <c r="H62" s="719">
        <f t="shared" si="29"/>
        <v>0</v>
      </c>
      <c r="I62" s="719"/>
      <c r="J62" s="280">
        <f t="shared" si="35"/>
        <v>1.0200000000000001E-2</v>
      </c>
      <c r="K62" s="281" t="str">
        <f t="shared" si="3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0"/>
        <v>1.0200000000000001E-2</v>
      </c>
      <c r="AO62" s="85">
        <f t="shared" si="3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2"/>
        <v>0</v>
      </c>
      <c r="C63" s="714"/>
      <c r="D63" s="714" t="str">
        <f t="shared" si="27"/>
        <v>FTY</v>
      </c>
      <c r="E63" s="714"/>
      <c r="F63" s="715" t="str">
        <f t="shared" si="28"/>
        <v>ALL BOXES</v>
      </c>
      <c r="G63" s="715"/>
      <c r="H63" s="715">
        <f t="shared" si="29"/>
        <v>0</v>
      </c>
      <c r="I63" s="715"/>
      <c r="J63" s="257">
        <f>AN63</f>
        <v>0</v>
      </c>
      <c r="K63" s="286" t="str">
        <f t="shared" si="3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0"/>
        <v>0</v>
      </c>
      <c r="AO63" s="85">
        <f t="shared" si="3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2.0615500851391627E-3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0.79</v>
      </c>
      <c r="K68" s="199" t="s">
        <v>108</v>
      </c>
      <c r="L68" s="311"/>
      <c r="M68" s="312">
        <f>J68/S74</f>
        <v>9.0150353828225241E-2</v>
      </c>
      <c r="N68" s="199"/>
      <c r="O68" s="199"/>
      <c r="P68" s="199"/>
      <c r="Q68" s="199"/>
      <c r="R68" s="313">
        <v>1</v>
      </c>
      <c r="S68" s="128">
        <f>J68*R68</f>
        <v>0.79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0.21907845240000001</v>
      </c>
      <c r="AO69" s="85">
        <f>S68-AN69-AN68</f>
        <v>0.57092154760000002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0.11540369785375826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3.7730000000000001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2.8490784523999997</v>
      </c>
      <c r="AO72" s="154">
        <f>S72-AN72</f>
        <v>0.92392154760000045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0.38389006053028579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8.7631380960000005</v>
      </c>
      <c r="AE74" s="13"/>
      <c r="AF74" s="13"/>
      <c r="AG74" s="13"/>
      <c r="AH74" s="13"/>
      <c r="AI74" s="333" t="s">
        <v>117</v>
      </c>
      <c r="AJ74" s="334">
        <f>AN75-AN74</f>
        <v>1.341538150264415</v>
      </c>
      <c r="AK74" s="335">
        <f>AJ74/AN75</f>
        <v>0.15308878344354404</v>
      </c>
      <c r="AL74" s="13"/>
      <c r="AM74" s="331" t="s">
        <v>118</v>
      </c>
      <c r="AN74" s="332">
        <f>SUM(AN16,AN42,AN53,AN64,AN72)</f>
        <v>7.4215999457355855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8.7631380960000005</v>
      </c>
      <c r="AO75" s="18">
        <v>7.48</v>
      </c>
      <c r="AQ75" s="332">
        <f>AN75-AO75</f>
        <v>1.2831380960000001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AB4:AD4 H4:J4" xr:uid="{FCD3A271-7185-4C9B-8041-E5CB6AADE993}">
      <formula1>$AQ$3:$AQ$8</formula1>
    </dataValidation>
    <dataValidation type="list" allowBlank="1" showInputMessage="1" showErrorMessage="1" sqref="J11:J15 AD11:AD15" xr:uid="{E5283B09-BDC0-4739-A25F-022ECE021435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7F67-35A4-4DC6-9D61-B8655C7B869F}">
  <sheetPr codeName="Sheet77">
    <tabColor theme="9" tint="0.59999389629810485"/>
  </sheetPr>
  <dimension ref="A1:BC118"/>
  <sheetViews>
    <sheetView topLeftCell="D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803854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803854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1055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1055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0.91052</v>
      </c>
      <c r="Q11" s="73">
        <v>1.1000000000000001</v>
      </c>
      <c r="R11" s="74">
        <f>P11*Q11</f>
        <v>1.0015720000000001</v>
      </c>
      <c r="S11" s="75">
        <f>K11*R11</f>
        <v>2.09328548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:AF16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0.88400000000000001</v>
      </c>
      <c r="AL11" s="581">
        <v>1.03</v>
      </c>
      <c r="AM11" s="582">
        <f>AK11*AL11</f>
        <v>0.91052</v>
      </c>
      <c r="AN11" s="516">
        <f>AF11*AM11</f>
        <v>1.9204984268698317</v>
      </c>
      <c r="AO11" s="85">
        <f t="shared" ref="AO11:AO16" si="5">S11-AN11</f>
        <v>0.17278705313016829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NEON 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0.24926000000000001</v>
      </c>
      <c r="Q12" s="73">
        <v>1.1000000000000001</v>
      </c>
      <c r="R12" s="74">
        <f>P12*Q12</f>
        <v>0.27418600000000004</v>
      </c>
      <c r="S12" s="97">
        <f>K12*R12</f>
        <v>0.74030220000000013</v>
      </c>
      <c r="U12" s="659"/>
      <c r="V12" s="517" t="s">
        <v>365</v>
      </c>
      <c r="W12" s="518" t="s">
        <v>367</v>
      </c>
      <c r="X12" s="92" t="s">
        <v>399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2.7</v>
      </c>
      <c r="AF12" s="102">
        <f t="shared" si="4"/>
        <v>2.7264796060577909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0.24199999999999999</v>
      </c>
      <c r="AL12" s="106">
        <v>1.03</v>
      </c>
      <c r="AM12" s="583">
        <f>AK12*AL12</f>
        <v>0.24926000000000001</v>
      </c>
      <c r="AN12" s="108">
        <f>AF12*AM12</f>
        <v>0.67960230660596499</v>
      </c>
      <c r="AO12" s="85">
        <f t="shared" si="5"/>
        <v>6.0699893394035143E-2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0.38046000000000002</v>
      </c>
      <c r="Q13" s="121">
        <v>1.1000000000000001</v>
      </c>
      <c r="R13" s="74">
        <f>P13*Q13</f>
        <v>0.41850600000000004</v>
      </c>
      <c r="S13" s="97">
        <f>K13*R13</f>
        <v>0.31387950000000003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0.373</v>
      </c>
      <c r="AL13" s="106">
        <v>1.02</v>
      </c>
      <c r="AM13" s="107">
        <f>AK13*AL13</f>
        <v>0.38046000000000002</v>
      </c>
      <c r="AN13" s="108">
        <f>AF13*AM13</f>
        <v>0.29138965855244825</v>
      </c>
      <c r="AO13" s="85">
        <f t="shared" si="5"/>
        <v>2.2489841447551784E-2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0.24684</v>
      </c>
      <c r="Q14" s="121">
        <v>1.1000000000000001</v>
      </c>
      <c r="R14" s="74">
        <f>P14*Q14</f>
        <v>0.27152400000000004</v>
      </c>
      <c r="S14" s="128">
        <f>K14*R14</f>
        <v>0.73311480000000018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4"/>
        <v>2.7238037721824773</v>
      </c>
      <c r="AG14" s="103">
        <v>61</v>
      </c>
      <c r="AH14" s="103">
        <v>140</v>
      </c>
      <c r="AI14" s="80">
        <f t="shared" si="7"/>
        <v>0.19836476818730839</v>
      </c>
      <c r="AJ14" s="81">
        <f>VLOOKUP(AD14,$AS$11:$AT$21,2,FALSE)*AI14</f>
        <v>2.3803772182477007E-2</v>
      </c>
      <c r="AK14" s="129">
        <v>0.24199999999999999</v>
      </c>
      <c r="AL14" s="106">
        <v>1.02</v>
      </c>
      <c r="AM14" s="107">
        <f>AK14*AL14</f>
        <v>0.24684</v>
      </c>
      <c r="AN14" s="108">
        <f>AF14*AM14</f>
        <v>0.67234372312552271</v>
      </c>
      <c r="AO14" s="85">
        <f t="shared" si="5"/>
        <v>6.077107687447747E-2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3.8805819800000001</v>
      </c>
      <c r="AA16" s="149"/>
      <c r="AB16" s="149"/>
      <c r="AC16" s="149"/>
      <c r="AD16" s="149"/>
      <c r="AE16" s="149"/>
      <c r="AF16" s="149">
        <f t="shared" si="4"/>
        <v>8.5403697853758259E-2</v>
      </c>
      <c r="AG16" s="149"/>
      <c r="AH16" s="149"/>
      <c r="AI16" s="149"/>
      <c r="AJ16" s="152">
        <f>AJ11+AJ12+AJ13+AJ14+AJ15</f>
        <v>8.5403697853758259E-2</v>
      </c>
      <c r="AK16" s="149"/>
      <c r="AL16" s="149"/>
      <c r="AM16" s="149" t="s">
        <v>57</v>
      </c>
      <c r="AN16" s="153">
        <f>SUM(AN11:AN15)</f>
        <v>3.5638341151537678</v>
      </c>
      <c r="AO16" s="154">
        <f t="shared" si="5"/>
        <v>0.3167478648462323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0.47690600652741455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8">X19</f>
        <v>선오</v>
      </c>
      <c r="E19" s="621"/>
      <c r="F19" s="599" t="str">
        <f t="shared" ref="F19:F41" si="9">Z19</f>
        <v xml:space="preserve">THREAD </v>
      </c>
      <c r="G19" s="600"/>
      <c r="H19" s="600">
        <f t="shared" ref="H19:H41" si="10">AB19</f>
        <v>0</v>
      </c>
      <c r="I19" s="601"/>
      <c r="J19" s="164">
        <f>AN19</f>
        <v>0.16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0.17600000000000002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0.16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1">AD19*AL19*(1+AM19)</f>
        <v>0.16</v>
      </c>
      <c r="AO19" s="85">
        <f t="shared" ref="AO19:AO42" si="12">S19-AN19</f>
        <v>1.6000000000000014E-2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41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40" si="16">AN21</f>
        <v>4.2981120000000005E-2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2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4.873344000000001E-2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5.3606784000000018E-2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2.2200000000000002</v>
      </c>
      <c r="AM22" s="180">
        <v>0</v>
      </c>
      <c r="AN22" s="181">
        <f t="shared" si="11"/>
        <v>4.873344000000001E-2</v>
      </c>
      <c r="AO22" s="85">
        <f t="shared" si="12"/>
        <v>4.8733440000000086E-3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3"/>
        <v>Elastic band</v>
      </c>
      <c r="C39" s="679"/>
      <c r="D39" s="680" t="str">
        <f t="shared" si="8"/>
        <v>선오</v>
      </c>
      <c r="E39" s="679"/>
      <c r="F39" s="681" t="str">
        <f t="shared" si="9"/>
        <v>13mm</v>
      </c>
      <c r="G39" s="682"/>
      <c r="H39" s="682">
        <f t="shared" si="10"/>
        <v>0</v>
      </c>
      <c r="I39" s="683"/>
      <c r="J39" s="164">
        <f t="shared" si="16"/>
        <v>3.3977272727272724E-2</v>
      </c>
      <c r="K39" s="198" t="str">
        <f t="shared" si="14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5"/>
        <v>3.7374999999999999E-2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</v>
      </c>
      <c r="AM39" s="180">
        <v>0.15</v>
      </c>
      <c r="AN39" s="181">
        <f t="shared" si="11"/>
        <v>3.3977272727272724E-2</v>
      </c>
      <c r="AO39" s="85">
        <f t="shared" si="12"/>
        <v>3.3977272727272745E-3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3"/>
        <v>Elastic band</v>
      </c>
      <c r="C40" s="679"/>
      <c r="D40" s="680" t="str">
        <f t="shared" si="8"/>
        <v>선오</v>
      </c>
      <c r="E40" s="679"/>
      <c r="F40" s="681" t="str">
        <f t="shared" si="9"/>
        <v>9.5mm</v>
      </c>
      <c r="G40" s="682"/>
      <c r="H40" s="682">
        <f t="shared" si="10"/>
        <v>0</v>
      </c>
      <c r="I40" s="683"/>
      <c r="J40" s="164">
        <f t="shared" si="16"/>
        <v>2.7024999999999997E-2</v>
      </c>
      <c r="K40" s="198" t="str">
        <f t="shared" si="14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5"/>
        <v>2.97275E-2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0.47</v>
      </c>
      <c r="AM40" s="180">
        <v>0.15</v>
      </c>
      <c r="AN40" s="181">
        <f t="shared" si="11"/>
        <v>2.7024999999999997E-2</v>
      </c>
      <c r="AO40" s="85">
        <f t="shared" si="12"/>
        <v>2.7025000000000035E-3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3"/>
        <v>Fusible</v>
      </c>
      <c r="C41" s="685"/>
      <c r="D41" s="686" t="str">
        <f t="shared" si="8"/>
        <v>선오</v>
      </c>
      <c r="E41" s="685"/>
      <c r="F41" s="687">
        <f t="shared" si="9"/>
        <v>0</v>
      </c>
      <c r="G41" s="688"/>
      <c r="H41" s="688">
        <f t="shared" si="10"/>
        <v>0</v>
      </c>
      <c r="I41" s="689"/>
      <c r="J41" s="206">
        <f>AN41</f>
        <v>2.06E-2</v>
      </c>
      <c r="K41" s="207" t="str">
        <f t="shared" si="14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5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1"/>
        <v>2.06E-2</v>
      </c>
      <c r="AO41" s="85">
        <f t="shared" si="12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0.94658451600000015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0.86053137818181802</v>
      </c>
      <c r="AO42" s="154">
        <f t="shared" si="12"/>
        <v>8.6053137818182135E-2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0.11515479391007402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7">X45</f>
        <v>NEXGEN</v>
      </c>
      <c r="E45" s="717"/>
      <c r="F45" s="718" t="str">
        <f t="shared" ref="F45:F52" si="18">Z45</f>
        <v>TPU LABEL(BRAND/SIZE/CO/CONTENT/CARE)</v>
      </c>
      <c r="G45" s="718"/>
      <c r="H45" s="718">
        <f t="shared" ref="H45:H52" si="1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0">AD45*AL45*(1+AM45)</f>
        <v>1.5950000000000002E-2</v>
      </c>
      <c r="AO45" s="85">
        <f t="shared" ref="AO45:AO53" si="2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2">V46</f>
        <v>MAU-TWO-PART</v>
      </c>
      <c r="C46" s="708"/>
      <c r="D46" s="708" t="str">
        <f t="shared" si="17"/>
        <v>NEXGEN</v>
      </c>
      <c r="E46" s="708"/>
      <c r="F46" s="709" t="str">
        <f t="shared" si="18"/>
        <v xml:space="preserve">PRIMARY HANG TAG </v>
      </c>
      <c r="G46" s="709"/>
      <c r="H46" s="709">
        <f t="shared" si="19"/>
        <v>0</v>
      </c>
      <c r="I46" s="709"/>
      <c r="J46" s="237">
        <f>AN46</f>
        <v>1.1117999999999999E-2</v>
      </c>
      <c r="K46" s="174" t="str">
        <f t="shared" ref="K46:K52" si="2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0"/>
        <v>1.1117999999999999E-2</v>
      </c>
      <c r="AO46" s="85">
        <f t="shared" si="2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MAU-ECOM-STK</v>
      </c>
      <c r="C47" s="708"/>
      <c r="D47" s="708" t="str">
        <f t="shared" si="17"/>
        <v>NEXGEN</v>
      </c>
      <c r="E47" s="708"/>
      <c r="F47" s="709" t="str">
        <f t="shared" si="18"/>
        <v>ECOM-STK</v>
      </c>
      <c r="G47" s="709"/>
      <c r="H47" s="709">
        <f t="shared" si="19"/>
        <v>0</v>
      </c>
      <c r="I47" s="709"/>
      <c r="J47" s="237">
        <f t="shared" ref="J47:J51" si="25">AN47</f>
        <v>1.2240000000000001E-2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0"/>
        <v>1.2240000000000001E-2</v>
      </c>
      <c r="AO47" s="85">
        <f t="shared" si="2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2nd Hang tag</v>
      </c>
      <c r="C48" s="708"/>
      <c r="D48" s="708" t="str">
        <f t="shared" si="17"/>
        <v>R-PAC</v>
      </c>
      <c r="E48" s="708"/>
      <c r="F48" s="709" t="str">
        <f t="shared" si="18"/>
        <v>2nd Hang tag</v>
      </c>
      <c r="G48" s="709"/>
      <c r="H48" s="709">
        <f t="shared" si="19"/>
        <v>0</v>
      </c>
      <c r="I48" s="709"/>
      <c r="J48" s="237">
        <f t="shared" si="25"/>
        <v>9.1799999999999993E-2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0"/>
        <v>9.1799999999999993E-2</v>
      </c>
      <c r="AO48" s="85">
        <f t="shared" si="2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2"/>
        <v>Tracking label</v>
      </c>
      <c r="C49" s="708"/>
      <c r="D49" s="708" t="str">
        <f t="shared" si="17"/>
        <v>Local</v>
      </c>
      <c r="E49" s="708"/>
      <c r="F49" s="709" t="str">
        <f t="shared" si="18"/>
        <v>Tracking Label=Factory Sourced</v>
      </c>
      <c r="G49" s="709"/>
      <c r="H49" s="709">
        <f t="shared" si="19"/>
        <v>0</v>
      </c>
      <c r="I49" s="709"/>
      <c r="J49" s="237">
        <f t="shared" si="25"/>
        <v>2.1000000000000001E-2</v>
      </c>
      <c r="K49" s="174" t="str">
        <f t="shared" si="2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0"/>
        <v>2.1000000000000001E-2</v>
      </c>
      <c r="AO49" s="85">
        <f t="shared" si="2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2"/>
        <v>CROTCH STICKER</v>
      </c>
      <c r="C50" s="708"/>
      <c r="D50" s="708">
        <f t="shared" si="17"/>
        <v>0</v>
      </c>
      <c r="E50" s="708"/>
      <c r="F50" s="709" t="str">
        <f t="shared" si="18"/>
        <v>CROTCH STICKER</v>
      </c>
      <c r="G50" s="709"/>
      <c r="H50" s="709">
        <f t="shared" si="19"/>
        <v>0</v>
      </c>
      <c r="I50" s="709"/>
      <c r="J50" s="237">
        <f t="shared" si="25"/>
        <v>3.0599999999999999E-2</v>
      </c>
      <c r="K50" s="174" t="str">
        <f t="shared" si="2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0"/>
        <v>3.0599999999999999E-2</v>
      </c>
      <c r="AO50" s="85">
        <f t="shared" si="2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2"/>
        <v>0</v>
      </c>
      <c r="C51" s="711"/>
      <c r="D51" s="711">
        <f t="shared" si="17"/>
        <v>0</v>
      </c>
      <c r="E51" s="711"/>
      <c r="F51" s="712">
        <f t="shared" si="18"/>
        <v>0</v>
      </c>
      <c r="G51" s="712"/>
      <c r="H51" s="712">
        <f t="shared" si="19"/>
        <v>0</v>
      </c>
      <c r="I51" s="712"/>
      <c r="J51" s="237">
        <f t="shared" si="25"/>
        <v>0</v>
      </c>
      <c r="K51" s="251" t="str">
        <f t="shared" si="2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0"/>
        <v>0</v>
      </c>
      <c r="AO51" s="85">
        <f t="shared" si="2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2"/>
        <v>0</v>
      </c>
      <c r="C52" s="714"/>
      <c r="D52" s="714">
        <f t="shared" si="17"/>
        <v>0</v>
      </c>
      <c r="E52" s="714"/>
      <c r="F52" s="715">
        <f t="shared" si="18"/>
        <v>0</v>
      </c>
      <c r="G52" s="715"/>
      <c r="H52" s="715">
        <f t="shared" si="19"/>
        <v>0</v>
      </c>
      <c r="I52" s="715"/>
      <c r="J52" s="257">
        <f>AN52</f>
        <v>0</v>
      </c>
      <c r="K52" s="258" t="str">
        <f t="shared" si="2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0"/>
        <v>0</v>
      </c>
      <c r="AO52" s="85">
        <f t="shared" si="2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2.4449662870139308E-2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7">X56</f>
        <v>MAINETTI</v>
      </c>
      <c r="E56" s="732"/>
      <c r="F56" s="734" t="str">
        <f t="shared" ref="F56:F63" si="28">Z56</f>
        <v>HANGER</v>
      </c>
      <c r="G56" s="734"/>
      <c r="H56" s="734">
        <f t="shared" ref="H56:H63" si="2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0">AD56*AL56*(1+AM56)</f>
        <v>0</v>
      </c>
      <c r="AO56" s="85">
        <f t="shared" ref="AO56:AO64" si="3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2">V57</f>
        <v>0</v>
      </c>
      <c r="C57" s="724"/>
      <c r="D57" s="725" t="str">
        <f t="shared" si="27"/>
        <v>MAINETTI</v>
      </c>
      <c r="E57" s="726"/>
      <c r="F57" s="719" t="str">
        <f t="shared" si="28"/>
        <v>SIZER</v>
      </c>
      <c r="G57" s="719"/>
      <c r="H57" s="719">
        <f t="shared" si="29"/>
        <v>0</v>
      </c>
      <c r="I57" s="719"/>
      <c r="J57" s="280">
        <f>AN57</f>
        <v>0</v>
      </c>
      <c r="K57" s="281" t="str">
        <f t="shared" ref="K57:K63" si="3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TAG PIN</v>
      </c>
      <c r="G58" s="719"/>
      <c r="H58" s="719">
        <f t="shared" si="29"/>
        <v>0</v>
      </c>
      <c r="I58" s="719"/>
      <c r="J58" s="280">
        <f t="shared" ref="J58:J62" si="35">AN58</f>
        <v>5.1000000000000004E-3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0"/>
        <v>5.1000000000000004E-3</v>
      </c>
      <c r="AO58" s="85">
        <f t="shared" si="3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2"/>
        <v>0</v>
      </c>
      <c r="C59" s="678"/>
      <c r="D59" s="680" t="str">
        <f t="shared" si="27"/>
        <v>FTY</v>
      </c>
      <c r="E59" s="679"/>
      <c r="F59" s="719" t="str">
        <f t="shared" si="28"/>
        <v>POLY BAG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2"/>
        <v>5.5" Tag pin</v>
      </c>
      <c r="C60" s="678"/>
      <c r="D60" s="680">
        <f t="shared" si="27"/>
        <v>0</v>
      </c>
      <c r="E60" s="679"/>
      <c r="F60" s="719" t="str">
        <f t="shared" si="28"/>
        <v>TAG PIN for COLD SHOULDER</v>
      </c>
      <c r="G60" s="719"/>
      <c r="H60" s="719">
        <f t="shared" si="29"/>
        <v>0</v>
      </c>
      <c r="I60" s="719"/>
      <c r="J60" s="280">
        <f t="shared" si="35"/>
        <v>0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2"/>
        <v>0</v>
      </c>
      <c r="C61" s="678"/>
      <c r="D61" s="680">
        <f t="shared" si="27"/>
        <v>0</v>
      </c>
      <c r="E61" s="679"/>
      <c r="F61" s="719" t="str">
        <f t="shared" si="28"/>
        <v>POLY BAG for STRAP</v>
      </c>
      <c r="G61" s="719"/>
      <c r="H61" s="719">
        <f t="shared" si="29"/>
        <v>0</v>
      </c>
      <c r="I61" s="719"/>
      <c r="J61" s="280">
        <f t="shared" si="35"/>
        <v>0</v>
      </c>
      <c r="K61" s="281" t="str">
        <f t="shared" si="3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2"/>
        <v>0</v>
      </c>
      <c r="C62" s="678"/>
      <c r="D62" s="680" t="str">
        <f t="shared" si="27"/>
        <v>?</v>
      </c>
      <c r="E62" s="679"/>
      <c r="F62" s="719" t="str">
        <f t="shared" si="28"/>
        <v>ALL CARTON STICKERS</v>
      </c>
      <c r="G62" s="719"/>
      <c r="H62" s="719">
        <f t="shared" si="29"/>
        <v>0</v>
      </c>
      <c r="I62" s="719"/>
      <c r="J62" s="280">
        <f t="shared" si="35"/>
        <v>1.0200000000000001E-2</v>
      </c>
      <c r="K62" s="281" t="str">
        <f t="shared" si="3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0"/>
        <v>1.0200000000000001E-2</v>
      </c>
      <c r="AO62" s="85">
        <f t="shared" si="3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2"/>
        <v>0</v>
      </c>
      <c r="C63" s="714"/>
      <c r="D63" s="714" t="str">
        <f t="shared" si="27"/>
        <v>FTY</v>
      </c>
      <c r="E63" s="714"/>
      <c r="F63" s="715" t="str">
        <f t="shared" si="28"/>
        <v>ALL BOXES</v>
      </c>
      <c r="G63" s="715"/>
      <c r="H63" s="715">
        <f t="shared" si="29"/>
        <v>0</v>
      </c>
      <c r="I63" s="715"/>
      <c r="J63" s="257">
        <f>AN63</f>
        <v>0</v>
      </c>
      <c r="K63" s="286" t="str">
        <f t="shared" si="3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0"/>
        <v>0</v>
      </c>
      <c r="AO63" s="85">
        <f t="shared" si="3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2.0474190616345833E-3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0.79</v>
      </c>
      <c r="K68" s="199" t="s">
        <v>108</v>
      </c>
      <c r="L68" s="311"/>
      <c r="M68" s="312">
        <f>J68/S74</f>
        <v>8.9589727061081578E-2</v>
      </c>
      <c r="N68" s="199"/>
      <c r="O68" s="199"/>
      <c r="P68" s="199"/>
      <c r="Q68" s="199"/>
      <c r="R68" s="313">
        <v>1</v>
      </c>
      <c r="S68" s="128">
        <f>J68*R68</f>
        <v>0.79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0.2204493824</v>
      </c>
      <c r="AO69" s="85">
        <f>S68-AN69-AN68</f>
        <v>0.56955061760000003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0.11540369785375826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3.7730000000000001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2.8504493823999999</v>
      </c>
      <c r="AO72" s="154">
        <f>S72-AN72</f>
        <v>0.92255061760000023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0.3814421176307376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8.8179752960000002</v>
      </c>
      <c r="AE74" s="13"/>
      <c r="AF74" s="13"/>
      <c r="AG74" s="13"/>
      <c r="AH74" s="13"/>
      <c r="AI74" s="333" t="s">
        <v>117</v>
      </c>
      <c r="AJ74" s="334">
        <f>AN75-AN74</f>
        <v>1.3451524202644149</v>
      </c>
      <c r="AK74" s="335">
        <f>AJ74/AN75</f>
        <v>0.15254663061650914</v>
      </c>
      <c r="AL74" s="13"/>
      <c r="AM74" s="331" t="s">
        <v>118</v>
      </c>
      <c r="AN74" s="332">
        <f>SUM(AN16,AN42,AN53,AN64,AN72)</f>
        <v>7.4728228757355852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8.8179752960000002</v>
      </c>
      <c r="AO75" s="18">
        <v>7.48</v>
      </c>
      <c r="AQ75" s="332">
        <f>AN75-AO75</f>
        <v>1.3379752959999998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J11:J15 AD11:AD15" xr:uid="{A3D2112E-78F5-44EC-805E-4BB7291AA06A}">
      <formula1>$AQ$11:$AQ$21</formula1>
    </dataValidation>
    <dataValidation type="list" allowBlank="1" showInputMessage="1" showErrorMessage="1" sqref="AB4:AD4 H4:J4" xr:uid="{F037B1CA-C4B7-47C0-AA89-9BCD4BFB4F25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B3D60-EA6E-43E9-8E75-A8631099740C}">
  <sheetPr codeName="Sheet78">
    <tabColor theme="9" tint="0.59999389629810485"/>
  </sheetPr>
  <dimension ref="A1:BC118"/>
  <sheetViews>
    <sheetView topLeftCell="D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803865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803865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XS, S, M, L, XL, XXL</v>
      </c>
      <c r="D7" s="638"/>
      <c r="E7" s="638"/>
      <c r="F7" s="39"/>
      <c r="G7" s="24"/>
      <c r="H7" s="639">
        <f t="shared" si="1"/>
        <v>1155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180</v>
      </c>
      <c r="X7" s="641"/>
      <c r="Y7" s="641"/>
      <c r="Z7" s="40"/>
      <c r="AA7" s="26" t="s">
        <v>181</v>
      </c>
      <c r="AB7" s="642">
        <v>1155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PRINT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0.91052</v>
      </c>
      <c r="Q11" s="73">
        <v>1.1000000000000001</v>
      </c>
      <c r="R11" s="74">
        <f>P11*Q11</f>
        <v>1.0015720000000001</v>
      </c>
      <c r="S11" s="75">
        <f>K11*R11</f>
        <v>2.3837413600000001</v>
      </c>
      <c r="U11" s="659"/>
      <c r="V11" s="90" t="s">
        <v>415</v>
      </c>
      <c r="W11" s="566" t="s">
        <v>182</v>
      </c>
      <c r="X11" s="122" t="s">
        <v>169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2.38</v>
      </c>
      <c r="AF11" s="125">
        <f t="shared" ref="AF11:AF16" si="4">AE11+AJ11</f>
        <v>2.3992325559788164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0.88400000000000001</v>
      </c>
      <c r="AL11" s="581">
        <v>1.03</v>
      </c>
      <c r="AM11" s="582">
        <f>AK11*AL11</f>
        <v>0.91052</v>
      </c>
      <c r="AN11" s="516">
        <f>AF11*AM11</f>
        <v>2.1845492268698319</v>
      </c>
      <c r="AO11" s="85">
        <f t="shared" ref="AO11:AO16" si="5">S11-AN11</f>
        <v>0.19919213313016826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0.24926000000000001</v>
      </c>
      <c r="Q12" s="73">
        <v>1.1000000000000001</v>
      </c>
      <c r="R12" s="74">
        <f>P12*Q12</f>
        <v>0.27418600000000004</v>
      </c>
      <c r="S12" s="97">
        <f>K12*R12</f>
        <v>0.7265929000000001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si="4"/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0.24199999999999999</v>
      </c>
      <c r="AL12" s="106">
        <v>1.03</v>
      </c>
      <c r="AM12" s="583">
        <f>AK12*AL12</f>
        <v>0.24926000000000001</v>
      </c>
      <c r="AN12" s="108">
        <f>AF12*AM12</f>
        <v>0.66671955026479601</v>
      </c>
      <c r="AO12" s="85">
        <f t="shared" si="5"/>
        <v>5.9873349735204084E-2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0.38046000000000002</v>
      </c>
      <c r="Q13" s="121">
        <v>1.1000000000000001</v>
      </c>
      <c r="R13" s="74">
        <f>P13*Q13</f>
        <v>0.41850600000000004</v>
      </c>
      <c r="S13" s="97">
        <f>K13*R13</f>
        <v>0.31387950000000003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0.373</v>
      </c>
      <c r="AL13" s="106">
        <v>1.02</v>
      </c>
      <c r="AM13" s="107">
        <f>AK13*AL13</f>
        <v>0.38046000000000002</v>
      </c>
      <c r="AN13" s="108">
        <f>AF13*AM13</f>
        <v>0.29138965855244825</v>
      </c>
      <c r="AO13" s="85">
        <f t="shared" si="5"/>
        <v>2.2489841447551784E-2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0.24684</v>
      </c>
      <c r="Q14" s="121">
        <v>1.1000000000000001</v>
      </c>
      <c r="R14" s="74">
        <f>P14*Q14</f>
        <v>0.27152400000000004</v>
      </c>
      <c r="S14" s="128">
        <f>K14*R14</f>
        <v>0.73311480000000018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4"/>
        <v>2.7238037721824773</v>
      </c>
      <c r="AG14" s="103">
        <v>61</v>
      </c>
      <c r="AH14" s="103">
        <v>140</v>
      </c>
      <c r="AI14" s="80">
        <f t="shared" si="7"/>
        <v>0.19836476818730839</v>
      </c>
      <c r="AJ14" s="81">
        <f>VLOOKUP(AD14,$AS$11:$AT$21,2,FALSE)*AI14</f>
        <v>2.3803772182477007E-2</v>
      </c>
      <c r="AK14" s="129">
        <v>0.24199999999999999</v>
      </c>
      <c r="AL14" s="106">
        <v>1.02</v>
      </c>
      <c r="AM14" s="107">
        <f>AK14*AL14</f>
        <v>0.24684</v>
      </c>
      <c r="AN14" s="108">
        <f>AF14*AM14</f>
        <v>0.67234372312552271</v>
      </c>
      <c r="AO14" s="85">
        <f t="shared" si="5"/>
        <v>6.077107687447747E-2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4.1573285600000007</v>
      </c>
      <c r="AA16" s="149"/>
      <c r="AB16" s="149"/>
      <c r="AC16" s="149"/>
      <c r="AD16" s="149"/>
      <c r="AE16" s="149"/>
      <c r="AF16" s="149">
        <f t="shared" si="4"/>
        <v>8.3719687819381217E-2</v>
      </c>
      <c r="AG16" s="149"/>
      <c r="AH16" s="149"/>
      <c r="AI16" s="149"/>
      <c r="AJ16" s="152">
        <f>AJ11+AJ12+AJ13+AJ14+AJ15</f>
        <v>8.3719687819381217E-2</v>
      </c>
      <c r="AK16" s="149"/>
      <c r="AL16" s="149"/>
      <c r="AM16" s="149" t="s">
        <v>57</v>
      </c>
      <c r="AN16" s="153">
        <f>SUM(AN11:AN15)</f>
        <v>3.8150021588125989</v>
      </c>
      <c r="AO16" s="154">
        <f t="shared" si="5"/>
        <v>0.34232640118740187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0.49347390723082368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8">X19</f>
        <v>선오</v>
      </c>
      <c r="E19" s="621"/>
      <c r="F19" s="599" t="str">
        <f t="shared" ref="F19:F41" si="9">Z19</f>
        <v xml:space="preserve">THREAD </v>
      </c>
      <c r="G19" s="600"/>
      <c r="H19" s="600">
        <f t="shared" ref="H19:H41" si="10">AB19</f>
        <v>0</v>
      </c>
      <c r="I19" s="601"/>
      <c r="J19" s="164">
        <f>AN19</f>
        <v>0.16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0.17600000000000002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0.16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1">AD19*AL19*(1+AM19)</f>
        <v>0.16</v>
      </c>
      <c r="AO19" s="85">
        <f t="shared" ref="AO19:AO42" si="12">S19-AN19</f>
        <v>1.6000000000000014E-2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0.35020000000000001</v>
      </c>
      <c r="K20" s="174" t="str">
        <f t="shared" ref="K20:K41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5">J20*R20</f>
        <v>0.38522000000000006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0.34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0.35020000000000001</v>
      </c>
      <c r="AO20" s="85">
        <f t="shared" si="12"/>
        <v>3.5020000000000051E-2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40" si="16">AN21</f>
        <v>4.2981120000000005E-2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2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4.873344000000001E-2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5.3606784000000018E-2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2.2200000000000002</v>
      </c>
      <c r="AM22" s="180">
        <v>0</v>
      </c>
      <c r="AN22" s="181">
        <f t="shared" si="11"/>
        <v>4.873344000000001E-2</v>
      </c>
      <c r="AO22" s="85">
        <f t="shared" si="12"/>
        <v>4.8733440000000086E-3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2.06E-2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2.2660000000000003E-2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</v>
      </c>
      <c r="AM37" s="180">
        <v>0.03</v>
      </c>
      <c r="AN37" s="181">
        <f t="shared" si="11"/>
        <v>2.06E-2</v>
      </c>
      <c r="AO37" s="85">
        <f t="shared" si="12"/>
        <v>2.0600000000000028E-3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3"/>
        <v>Elastic band</v>
      </c>
      <c r="C39" s="679"/>
      <c r="D39" s="680" t="str">
        <f t="shared" si="8"/>
        <v>선오</v>
      </c>
      <c r="E39" s="679"/>
      <c r="F39" s="681" t="str">
        <f t="shared" si="9"/>
        <v>13mm</v>
      </c>
      <c r="G39" s="682"/>
      <c r="H39" s="682">
        <f t="shared" si="10"/>
        <v>0</v>
      </c>
      <c r="I39" s="683"/>
      <c r="J39" s="164">
        <f t="shared" si="16"/>
        <v>3.3977272727272724E-2</v>
      </c>
      <c r="K39" s="198" t="str">
        <f t="shared" si="14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5"/>
        <v>3.7374999999999999E-2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</v>
      </c>
      <c r="AM39" s="180">
        <v>0.15</v>
      </c>
      <c r="AN39" s="181">
        <f t="shared" si="11"/>
        <v>3.3977272727272724E-2</v>
      </c>
      <c r="AO39" s="85">
        <f t="shared" si="12"/>
        <v>3.3977272727272745E-3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3"/>
        <v>Elastic band</v>
      </c>
      <c r="C40" s="679"/>
      <c r="D40" s="680" t="str">
        <f t="shared" si="8"/>
        <v>선오</v>
      </c>
      <c r="E40" s="679"/>
      <c r="F40" s="681" t="str">
        <f t="shared" si="9"/>
        <v>9.5mm</v>
      </c>
      <c r="G40" s="682"/>
      <c r="H40" s="682">
        <f t="shared" si="10"/>
        <v>0</v>
      </c>
      <c r="I40" s="683"/>
      <c r="J40" s="164">
        <f t="shared" si="16"/>
        <v>2.7024999999999997E-2</v>
      </c>
      <c r="K40" s="198" t="str">
        <f t="shared" si="14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5"/>
        <v>2.97275E-2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0.47</v>
      </c>
      <c r="AM40" s="180">
        <v>0.15</v>
      </c>
      <c r="AN40" s="181">
        <f t="shared" si="11"/>
        <v>2.7024999999999997E-2</v>
      </c>
      <c r="AO40" s="85">
        <f t="shared" si="12"/>
        <v>2.7025000000000035E-3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3"/>
        <v>Fusible</v>
      </c>
      <c r="C41" s="685"/>
      <c r="D41" s="686" t="str">
        <f t="shared" si="8"/>
        <v>선오</v>
      </c>
      <c r="E41" s="685"/>
      <c r="F41" s="687">
        <f t="shared" si="9"/>
        <v>0</v>
      </c>
      <c r="G41" s="688"/>
      <c r="H41" s="688">
        <f t="shared" si="10"/>
        <v>0</v>
      </c>
      <c r="I41" s="689"/>
      <c r="J41" s="206">
        <f>AN41</f>
        <v>2.06E-2</v>
      </c>
      <c r="K41" s="207" t="str">
        <f t="shared" si="14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5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1"/>
        <v>2.06E-2</v>
      </c>
      <c r="AO41" s="85">
        <f t="shared" si="12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0.94658451600000015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0.86053137818181802</v>
      </c>
      <c r="AO42" s="154">
        <f t="shared" si="12"/>
        <v>8.6053137818182135E-2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0.11131049572414332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7">X45</f>
        <v>NEXGEN</v>
      </c>
      <c r="E45" s="717"/>
      <c r="F45" s="718" t="str">
        <f t="shared" ref="F45:F52" si="18">Z45</f>
        <v>TPU LABEL(BRAND/SIZE/CO/CONTENT/CARE)</v>
      </c>
      <c r="G45" s="718"/>
      <c r="H45" s="718">
        <f t="shared" ref="H45:H52" si="1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0">AD45*AL45*(1+AM45)</f>
        <v>1.5950000000000002E-2</v>
      </c>
      <c r="AO45" s="85">
        <f t="shared" ref="AO45:AO53" si="2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2">V46</f>
        <v>MAU-TWO-PART</v>
      </c>
      <c r="C46" s="708"/>
      <c r="D46" s="708" t="str">
        <f t="shared" si="17"/>
        <v>NEXGEN</v>
      </c>
      <c r="E46" s="708"/>
      <c r="F46" s="709" t="str">
        <f t="shared" si="18"/>
        <v xml:space="preserve">PRIMARY HANG TAG </v>
      </c>
      <c r="G46" s="709"/>
      <c r="H46" s="709">
        <f t="shared" si="19"/>
        <v>0</v>
      </c>
      <c r="I46" s="709"/>
      <c r="J46" s="237">
        <f>AN46</f>
        <v>1.1117999999999999E-2</v>
      </c>
      <c r="K46" s="174" t="str">
        <f t="shared" ref="K46:K52" si="2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0"/>
        <v>1.1117999999999999E-2</v>
      </c>
      <c r="AO46" s="85">
        <f t="shared" si="2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MAU-ECOM-STK</v>
      </c>
      <c r="C47" s="708"/>
      <c r="D47" s="708" t="str">
        <f t="shared" si="17"/>
        <v>NEXGEN</v>
      </c>
      <c r="E47" s="708"/>
      <c r="F47" s="709" t="str">
        <f t="shared" si="18"/>
        <v>ECOM-STK</v>
      </c>
      <c r="G47" s="709"/>
      <c r="H47" s="709">
        <f t="shared" si="19"/>
        <v>0</v>
      </c>
      <c r="I47" s="709"/>
      <c r="J47" s="237">
        <f t="shared" ref="J47:J51" si="25">AN47</f>
        <v>1.2240000000000001E-2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0"/>
        <v>1.2240000000000001E-2</v>
      </c>
      <c r="AO47" s="85">
        <f t="shared" si="2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2nd Hang tag</v>
      </c>
      <c r="C48" s="708"/>
      <c r="D48" s="708" t="str">
        <f t="shared" si="17"/>
        <v>R-PAC</v>
      </c>
      <c r="E48" s="708"/>
      <c r="F48" s="709" t="str">
        <f t="shared" si="18"/>
        <v>2nd Hang tag</v>
      </c>
      <c r="G48" s="709"/>
      <c r="H48" s="709">
        <f t="shared" si="19"/>
        <v>0</v>
      </c>
      <c r="I48" s="709"/>
      <c r="J48" s="237">
        <f t="shared" si="25"/>
        <v>9.1799999999999993E-2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0"/>
        <v>9.1799999999999993E-2</v>
      </c>
      <c r="AO48" s="85">
        <f t="shared" si="2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2"/>
        <v>Tracking label</v>
      </c>
      <c r="C49" s="708"/>
      <c r="D49" s="708" t="str">
        <f t="shared" si="17"/>
        <v>Local</v>
      </c>
      <c r="E49" s="708"/>
      <c r="F49" s="709" t="str">
        <f t="shared" si="18"/>
        <v>Tracking Label=Factory Sourced</v>
      </c>
      <c r="G49" s="709"/>
      <c r="H49" s="709">
        <f t="shared" si="19"/>
        <v>0</v>
      </c>
      <c r="I49" s="709"/>
      <c r="J49" s="237">
        <f t="shared" si="25"/>
        <v>2.1000000000000001E-2</v>
      </c>
      <c r="K49" s="174" t="str">
        <f t="shared" si="2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0"/>
        <v>2.1000000000000001E-2</v>
      </c>
      <c r="AO49" s="85">
        <f t="shared" si="2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2"/>
        <v>CROTCH STICKER</v>
      </c>
      <c r="C50" s="708"/>
      <c r="D50" s="708">
        <f t="shared" si="17"/>
        <v>0</v>
      </c>
      <c r="E50" s="708"/>
      <c r="F50" s="709" t="str">
        <f t="shared" si="18"/>
        <v>CROTCH STICKER</v>
      </c>
      <c r="G50" s="709"/>
      <c r="H50" s="709">
        <f t="shared" si="19"/>
        <v>0</v>
      </c>
      <c r="I50" s="709"/>
      <c r="J50" s="237">
        <f t="shared" si="25"/>
        <v>3.0599999999999999E-2</v>
      </c>
      <c r="K50" s="174" t="str">
        <f t="shared" si="2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0"/>
        <v>3.0599999999999999E-2</v>
      </c>
      <c r="AO50" s="85">
        <f t="shared" si="2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2"/>
        <v>0</v>
      </c>
      <c r="C51" s="711"/>
      <c r="D51" s="711">
        <f t="shared" si="17"/>
        <v>0</v>
      </c>
      <c r="E51" s="711"/>
      <c r="F51" s="712">
        <f t="shared" si="18"/>
        <v>0</v>
      </c>
      <c r="G51" s="712"/>
      <c r="H51" s="712">
        <f t="shared" si="19"/>
        <v>0</v>
      </c>
      <c r="I51" s="712"/>
      <c r="J51" s="237">
        <f t="shared" si="25"/>
        <v>0</v>
      </c>
      <c r="K51" s="251" t="str">
        <f t="shared" si="2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0"/>
        <v>0</v>
      </c>
      <c r="AO51" s="85">
        <f t="shared" si="2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2"/>
        <v>0</v>
      </c>
      <c r="C52" s="714"/>
      <c r="D52" s="714">
        <f t="shared" si="17"/>
        <v>0</v>
      </c>
      <c r="E52" s="714"/>
      <c r="F52" s="715">
        <f t="shared" si="18"/>
        <v>0</v>
      </c>
      <c r="G52" s="715"/>
      <c r="H52" s="715">
        <f t="shared" si="19"/>
        <v>0</v>
      </c>
      <c r="I52" s="715"/>
      <c r="J52" s="257">
        <f>AN52</f>
        <v>0</v>
      </c>
      <c r="K52" s="258" t="str">
        <f t="shared" si="2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0"/>
        <v>0</v>
      </c>
      <c r="AO52" s="85">
        <f t="shared" si="2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2.3633441578547285E-2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7">X56</f>
        <v>MAINETTI</v>
      </c>
      <c r="E56" s="732"/>
      <c r="F56" s="734" t="str">
        <f t="shared" ref="F56:F63" si="28">Z56</f>
        <v>HANGER</v>
      </c>
      <c r="G56" s="734"/>
      <c r="H56" s="734">
        <f t="shared" ref="H56:H63" si="2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0">AD56*AL56*(1+AM56)</f>
        <v>0</v>
      </c>
      <c r="AO56" s="85">
        <f t="shared" ref="AO56:AO64" si="3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2">V57</f>
        <v>0</v>
      </c>
      <c r="C57" s="724"/>
      <c r="D57" s="725" t="str">
        <f t="shared" si="27"/>
        <v>MAINETTI</v>
      </c>
      <c r="E57" s="726"/>
      <c r="F57" s="719" t="str">
        <f t="shared" si="28"/>
        <v>SIZER</v>
      </c>
      <c r="G57" s="719"/>
      <c r="H57" s="719">
        <f t="shared" si="29"/>
        <v>0</v>
      </c>
      <c r="I57" s="719"/>
      <c r="J57" s="280">
        <f>AN57</f>
        <v>0</v>
      </c>
      <c r="K57" s="281" t="str">
        <f t="shared" ref="K57:K63" si="3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TAG PIN</v>
      </c>
      <c r="G58" s="719"/>
      <c r="H58" s="719">
        <f t="shared" si="29"/>
        <v>0</v>
      </c>
      <c r="I58" s="719"/>
      <c r="J58" s="280">
        <f t="shared" ref="J58:J62" si="35">AN58</f>
        <v>5.1000000000000004E-3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0"/>
        <v>5.1000000000000004E-3</v>
      </c>
      <c r="AO58" s="85">
        <f t="shared" si="3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2"/>
        <v>0</v>
      </c>
      <c r="C59" s="678"/>
      <c r="D59" s="680" t="str">
        <f t="shared" si="27"/>
        <v>FTY</v>
      </c>
      <c r="E59" s="679"/>
      <c r="F59" s="719" t="str">
        <f t="shared" si="28"/>
        <v>POLY BAG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2"/>
        <v>5.5" Tag pin</v>
      </c>
      <c r="C60" s="678"/>
      <c r="D60" s="680">
        <f t="shared" si="27"/>
        <v>0</v>
      </c>
      <c r="E60" s="679"/>
      <c r="F60" s="719" t="str">
        <f t="shared" si="28"/>
        <v>TAG PIN for COLD SHOULDER</v>
      </c>
      <c r="G60" s="719"/>
      <c r="H60" s="719">
        <f t="shared" si="29"/>
        <v>0</v>
      </c>
      <c r="I60" s="719"/>
      <c r="J60" s="280">
        <f t="shared" si="35"/>
        <v>0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2"/>
        <v>0</v>
      </c>
      <c r="C61" s="678"/>
      <c r="D61" s="680">
        <f t="shared" si="27"/>
        <v>0</v>
      </c>
      <c r="E61" s="679"/>
      <c r="F61" s="719" t="str">
        <f t="shared" si="28"/>
        <v>POLY BAG for STRAP</v>
      </c>
      <c r="G61" s="719"/>
      <c r="H61" s="719">
        <f t="shared" si="29"/>
        <v>0</v>
      </c>
      <c r="I61" s="719"/>
      <c r="J61" s="280">
        <f t="shared" si="35"/>
        <v>0</v>
      </c>
      <c r="K61" s="281" t="str">
        <f t="shared" si="3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2"/>
        <v>0</v>
      </c>
      <c r="C62" s="678"/>
      <c r="D62" s="680" t="str">
        <f t="shared" si="27"/>
        <v>?</v>
      </c>
      <c r="E62" s="679"/>
      <c r="F62" s="719" t="str">
        <f t="shared" si="28"/>
        <v>ALL CARTON STICKERS</v>
      </c>
      <c r="G62" s="719"/>
      <c r="H62" s="719">
        <f t="shared" si="29"/>
        <v>0</v>
      </c>
      <c r="I62" s="719"/>
      <c r="J62" s="280">
        <f t="shared" si="35"/>
        <v>1.0200000000000001E-2</v>
      </c>
      <c r="K62" s="281" t="str">
        <f t="shared" si="3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0"/>
        <v>1.0200000000000001E-2</v>
      </c>
      <c r="AO62" s="85">
        <f t="shared" si="3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2"/>
        <v>0</v>
      </c>
      <c r="C63" s="714"/>
      <c r="D63" s="714" t="str">
        <f t="shared" si="27"/>
        <v>FTY</v>
      </c>
      <c r="E63" s="714"/>
      <c r="F63" s="715" t="str">
        <f t="shared" si="28"/>
        <v>ALL BOXES</v>
      </c>
      <c r="G63" s="715"/>
      <c r="H63" s="715">
        <f t="shared" si="29"/>
        <v>0</v>
      </c>
      <c r="I63" s="715"/>
      <c r="J63" s="257">
        <f>AN63</f>
        <v>0</v>
      </c>
      <c r="K63" s="286" t="str">
        <f t="shared" si="3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0"/>
        <v>0</v>
      </c>
      <c r="AO63" s="85">
        <f t="shared" si="3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1.979068547363955E-3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0.79</v>
      </c>
      <c r="K68" s="199" t="s">
        <v>108</v>
      </c>
      <c r="L68" s="311"/>
      <c r="M68" s="312">
        <f>J68/S74</f>
        <v>8.6863568866764967E-2</v>
      </c>
      <c r="N68" s="199"/>
      <c r="O68" s="199"/>
      <c r="P68" s="199"/>
      <c r="Q68" s="199"/>
      <c r="R68" s="313">
        <v>1</v>
      </c>
      <c r="S68" s="128">
        <f>J68*R68</f>
        <v>0.79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0.22736804690000004</v>
      </c>
      <c r="AO69" s="85">
        <f>S68-AN69-AN68</f>
        <v>0.56263195310000003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0.11371968781938122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3.7730000000000001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2.8573680469</v>
      </c>
      <c r="AO72" s="154">
        <f>S72-AN72</f>
        <v>0.91563195310000012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0.36960308691912186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9.0947218760000013</v>
      </c>
      <c r="AE74" s="13"/>
      <c r="AF74" s="13"/>
      <c r="AG74" s="13"/>
      <c r="AH74" s="13"/>
      <c r="AI74" s="333" t="s">
        <v>117</v>
      </c>
      <c r="AJ74" s="334">
        <f>AN75-AN74</f>
        <v>1.3638122921055853</v>
      </c>
      <c r="AK74" s="335">
        <f>AJ74/AN75</f>
        <v>0.14995645943880265</v>
      </c>
      <c r="AL74" s="13"/>
      <c r="AM74" s="331" t="s">
        <v>118</v>
      </c>
      <c r="AN74" s="332">
        <f>SUM(AN16,AN42,AN53,AN64,AN72)</f>
        <v>7.730909583894416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9.0947218760000013</v>
      </c>
      <c r="AO75" s="18">
        <v>7.73</v>
      </c>
      <c r="AQ75" s="332">
        <f>AN75-AO75</f>
        <v>1.3647218760000008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AB4:AD4 H4:J4" xr:uid="{71A5A5D3-9807-4649-9ACA-54BE265862CE}">
      <formula1>$AQ$3:$AQ$8</formula1>
    </dataValidation>
    <dataValidation type="list" allowBlank="1" showInputMessage="1" showErrorMessage="1" sqref="J11:J15 AD11:AD15" xr:uid="{056F790F-56C4-43A3-9CDB-319D2D04C5FF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389A6-CD8F-44FE-B5FC-B6245673F429}">
  <sheetPr codeName="Sheet79">
    <tabColor theme="9" tint="0.59999389629810485"/>
  </sheetPr>
  <dimension ref="A1:BC118"/>
  <sheetViews>
    <sheetView topLeftCell="D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790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790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1.28853</v>
      </c>
      <c r="Q11" s="73">
        <v>1.1000000000000001</v>
      </c>
      <c r="R11" s="74">
        <f>P11*Q11</f>
        <v>1.4173830000000001</v>
      </c>
      <c r="S11" s="75">
        <f>K11*R11</f>
        <v>2.9623304699999999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1.2509999999999999</v>
      </c>
      <c r="AL11" s="581">
        <v>1.03</v>
      </c>
      <c r="AM11" s="582">
        <f>AK11*AL11</f>
        <v>1.28853</v>
      </c>
      <c r="AN11" s="516">
        <f>AF11*AM11</f>
        <v>2.7178094253553842</v>
      </c>
      <c r="AO11" s="85">
        <f t="shared" ref="AO11:AO16" si="5">S11-AN11</f>
        <v>0.24452104464461577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0.27604000000000001</v>
      </c>
      <c r="Q12" s="73">
        <v>1.1000000000000001</v>
      </c>
      <c r="R12" s="74">
        <f>P12*Q12</f>
        <v>0.30364400000000002</v>
      </c>
      <c r="S12" s="97">
        <f>K12*R12</f>
        <v>0.80465660000000006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ref="AF12:AF16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0.26800000000000002</v>
      </c>
      <c r="AL12" s="106">
        <v>1.03</v>
      </c>
      <c r="AM12" s="583">
        <f>AK12*AL12</f>
        <v>0.27604000000000001</v>
      </c>
      <c r="AN12" s="108">
        <f>AF12*AM12</f>
        <v>0.73835057632630308</v>
      </c>
      <c r="AO12" s="85">
        <f t="shared" si="5"/>
        <v>6.6306023673696979E-2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0.53550000000000009</v>
      </c>
      <c r="Q13" s="121">
        <v>1.1000000000000001</v>
      </c>
      <c r="R13" s="74">
        <f>P13*Q13</f>
        <v>0.58905000000000018</v>
      </c>
      <c r="S13" s="97">
        <f>K13*R13</f>
        <v>0.44178750000000011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7"/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0.52500000000000002</v>
      </c>
      <c r="AL13" s="106">
        <v>1.02</v>
      </c>
      <c r="AM13" s="107">
        <f>AK13*AL13</f>
        <v>0.53550000000000009</v>
      </c>
      <c r="AN13" s="108">
        <f>AF13*AM13</f>
        <v>0.41013289742636821</v>
      </c>
      <c r="AO13" s="85">
        <f t="shared" si="5"/>
        <v>3.1654602573631896E-2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0.27336000000000005</v>
      </c>
      <c r="Q14" s="121">
        <v>1.1000000000000001</v>
      </c>
      <c r="R14" s="74">
        <f>P14*Q14</f>
        <v>0.30069600000000007</v>
      </c>
      <c r="S14" s="128">
        <f>K14*R14</f>
        <v>0.81187920000000025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7"/>
        <v>2.7238037721824773</v>
      </c>
      <c r="AG14" s="103">
        <v>61</v>
      </c>
      <c r="AH14" s="103">
        <v>140</v>
      </c>
      <c r="AI14" s="80">
        <f t="shared" si="8"/>
        <v>0.19836476818730839</v>
      </c>
      <c r="AJ14" s="81">
        <f>VLOOKUP(AD14,$AS$11:$AT$21,2,FALSE)*AI14</f>
        <v>2.3803772182477007E-2</v>
      </c>
      <c r="AK14" s="129">
        <v>0.26800000000000002</v>
      </c>
      <c r="AL14" s="106">
        <v>1.02</v>
      </c>
      <c r="AM14" s="107">
        <f>AK14*AL14</f>
        <v>0.27336000000000005</v>
      </c>
      <c r="AN14" s="108">
        <f>AF14*AM14</f>
        <v>0.7445789991638021</v>
      </c>
      <c r="AO14" s="85">
        <f t="shared" si="5"/>
        <v>6.7300200836198143E-2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5.02065377</v>
      </c>
      <c r="AA16" s="149"/>
      <c r="AB16" s="149"/>
      <c r="AC16" s="149"/>
      <c r="AD16" s="149"/>
      <c r="AE16" s="149"/>
      <c r="AF16" s="149">
        <f t="shared" si="7"/>
        <v>8.3719687819381217E-2</v>
      </c>
      <c r="AG16" s="149"/>
      <c r="AH16" s="149"/>
      <c r="AI16" s="149"/>
      <c r="AJ16" s="152">
        <f>AJ11+AJ12+AJ13+AJ14+AJ15</f>
        <v>8.3719687819381217E-2</v>
      </c>
      <c r="AK16" s="149"/>
      <c r="AL16" s="149"/>
      <c r="AM16" s="149" t="s">
        <v>57</v>
      </c>
      <c r="AN16" s="153">
        <f>SUM(AN11:AN15)</f>
        <v>4.6108718982718582</v>
      </c>
      <c r="AO16" s="154">
        <f t="shared" si="5"/>
        <v>0.40978187172814184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0.5350599811401523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9">X19</f>
        <v>선오</v>
      </c>
      <c r="E19" s="621"/>
      <c r="F19" s="599" t="str">
        <f t="shared" ref="F19:F41" si="10">Z19</f>
        <v xml:space="preserve">THREAD </v>
      </c>
      <c r="G19" s="600"/>
      <c r="H19" s="600">
        <f t="shared" ref="H19:H41" si="11">AB19</f>
        <v>0</v>
      </c>
      <c r="I19" s="601"/>
      <c r="J19" s="164">
        <f>AN19</f>
        <v>0.17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0.18700000000000003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0.17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2">AD19*AL19*(1+AM19)</f>
        <v>0.17</v>
      </c>
      <c r="AO19" s="85">
        <f t="shared" ref="AO19:AO42" si="13">S19-AN19</f>
        <v>1.7000000000000015E-2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0.39140000000000003</v>
      </c>
      <c r="K20" s="174" t="str">
        <f t="shared" ref="K20:K41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6">J20*R20</f>
        <v>0.43054000000000009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0.38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0.39140000000000003</v>
      </c>
      <c r="AO20" s="85">
        <f t="shared" si="13"/>
        <v>3.9140000000000064E-2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40" si="17">AN21</f>
        <v>4.2981120000000005E-2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3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5.5319040000000007E-2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6.0850944000000011E-2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2"/>
        <v>5.5319040000000007E-2</v>
      </c>
      <c r="AO22" s="85">
        <f t="shared" si="13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2.4720000000000002E-2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2.7192000000000004E-2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1.2</v>
      </c>
      <c r="AM37" s="180">
        <v>0.03</v>
      </c>
      <c r="AN37" s="181">
        <f t="shared" si="12"/>
        <v>2.4720000000000002E-2</v>
      </c>
      <c r="AO37" s="85">
        <f t="shared" si="13"/>
        <v>2.472000000000002E-3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4"/>
        <v>Elastic band</v>
      </c>
      <c r="C39" s="679"/>
      <c r="D39" s="680" t="str">
        <f t="shared" si="9"/>
        <v>선오</v>
      </c>
      <c r="E39" s="679"/>
      <c r="F39" s="681" t="str">
        <f t="shared" si="10"/>
        <v>13mm</v>
      </c>
      <c r="G39" s="682"/>
      <c r="H39" s="682">
        <f t="shared" si="11"/>
        <v>0</v>
      </c>
      <c r="I39" s="683"/>
      <c r="J39" s="164">
        <f t="shared" si="17"/>
        <v>3.4656818181818178E-2</v>
      </c>
      <c r="K39" s="198" t="str">
        <f t="shared" si="15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6"/>
        <v>3.8122499999999997E-2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0.51</v>
      </c>
      <c r="AM39" s="180">
        <v>0.15</v>
      </c>
      <c r="AN39" s="181">
        <f t="shared" si="12"/>
        <v>3.4656818181818178E-2</v>
      </c>
      <c r="AO39" s="85">
        <f t="shared" si="13"/>
        <v>3.4656818181818191E-3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4"/>
        <v>Elastic band</v>
      </c>
      <c r="C40" s="679"/>
      <c r="D40" s="680" t="str">
        <f t="shared" si="9"/>
        <v>선오</v>
      </c>
      <c r="E40" s="679"/>
      <c r="F40" s="681" t="str">
        <f t="shared" si="10"/>
        <v>9.5mm</v>
      </c>
      <c r="G40" s="682"/>
      <c r="H40" s="682">
        <f t="shared" si="11"/>
        <v>0</v>
      </c>
      <c r="I40" s="683"/>
      <c r="J40" s="164">
        <f t="shared" si="17"/>
        <v>3.2199999999999999E-2</v>
      </c>
      <c r="K40" s="198" t="str">
        <f t="shared" si="15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6"/>
        <v>3.542E-2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0.56000000000000005</v>
      </c>
      <c r="AM40" s="180">
        <v>0.15</v>
      </c>
      <c r="AN40" s="181">
        <f t="shared" si="12"/>
        <v>3.2199999999999999E-2</v>
      </c>
      <c r="AO40" s="85">
        <f t="shared" si="13"/>
        <v>3.2200000000000006E-3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4"/>
        <v>Fusible</v>
      </c>
      <c r="C41" s="685"/>
      <c r="D41" s="686" t="str">
        <f t="shared" si="9"/>
        <v>선오</v>
      </c>
      <c r="E41" s="685"/>
      <c r="F41" s="687">
        <f t="shared" si="10"/>
        <v>0</v>
      </c>
      <c r="G41" s="688"/>
      <c r="H41" s="688">
        <f t="shared" si="11"/>
        <v>0</v>
      </c>
      <c r="I41" s="689"/>
      <c r="J41" s="206">
        <f>AN41</f>
        <v>2.06E-2</v>
      </c>
      <c r="K41" s="207" t="str">
        <f t="shared" si="15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6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2"/>
        <v>2.06E-2</v>
      </c>
      <c r="AO41" s="85">
        <f t="shared" si="13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1.021120676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0.92829152363636358</v>
      </c>
      <c r="AO42" s="154">
        <f t="shared" si="13"/>
        <v>9.2829152363636425E-2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0.10772184872791511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8">X45</f>
        <v>NEXGEN</v>
      </c>
      <c r="E45" s="717"/>
      <c r="F45" s="718" t="str">
        <f t="shared" ref="F45:F52" si="19">Z45</f>
        <v>TPU LABEL(BRAND/SIZE/CO/CONTENT/CARE)</v>
      </c>
      <c r="G45" s="718"/>
      <c r="H45" s="718">
        <f t="shared" ref="H45:H52" si="20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1">AD45*AL45*(1+AM45)</f>
        <v>1.5950000000000002E-2</v>
      </c>
      <c r="AO45" s="85">
        <f t="shared" ref="AO45:AO53" si="22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3">V46</f>
        <v>MAU-TWO-PART</v>
      </c>
      <c r="C46" s="708"/>
      <c r="D46" s="708" t="str">
        <f t="shared" si="18"/>
        <v>NEXGEN</v>
      </c>
      <c r="E46" s="708"/>
      <c r="F46" s="709" t="str">
        <f t="shared" si="19"/>
        <v xml:space="preserve">PRIMARY HANG TAG </v>
      </c>
      <c r="G46" s="709"/>
      <c r="H46" s="709">
        <f t="shared" si="20"/>
        <v>0</v>
      </c>
      <c r="I46" s="709"/>
      <c r="J46" s="237">
        <f>AN46</f>
        <v>1.1117999999999999E-2</v>
      </c>
      <c r="K46" s="174" t="str">
        <f t="shared" ref="K46:K52" si="24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5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1"/>
        <v>1.1117999999999999E-2</v>
      </c>
      <c r="AO46" s="85">
        <f t="shared" si="22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MAU-ECOM-STK</v>
      </c>
      <c r="C47" s="708"/>
      <c r="D47" s="708" t="str">
        <f t="shared" si="18"/>
        <v>NEXGEN</v>
      </c>
      <c r="E47" s="708"/>
      <c r="F47" s="709" t="str">
        <f t="shared" si="19"/>
        <v>ECOM-STK</v>
      </c>
      <c r="G47" s="709"/>
      <c r="H47" s="709">
        <f t="shared" si="20"/>
        <v>0</v>
      </c>
      <c r="I47" s="709"/>
      <c r="J47" s="237">
        <f t="shared" ref="J47:J51" si="26">AN47</f>
        <v>1.2240000000000001E-2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7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1"/>
        <v>1.2240000000000001E-2</v>
      </c>
      <c r="AO47" s="85">
        <f t="shared" si="22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2nd Hang tag</v>
      </c>
      <c r="C48" s="708"/>
      <c r="D48" s="708" t="str">
        <f t="shared" si="18"/>
        <v>R-PAC</v>
      </c>
      <c r="E48" s="708"/>
      <c r="F48" s="709" t="str">
        <f t="shared" si="19"/>
        <v>2nd Hang tag</v>
      </c>
      <c r="G48" s="709"/>
      <c r="H48" s="709">
        <f t="shared" si="20"/>
        <v>0</v>
      </c>
      <c r="I48" s="709"/>
      <c r="J48" s="237">
        <f t="shared" si="26"/>
        <v>9.1799999999999993E-2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5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1"/>
        <v>9.1799999999999993E-2</v>
      </c>
      <c r="AO48" s="85">
        <f t="shared" si="22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3"/>
        <v>Tracking label</v>
      </c>
      <c r="C49" s="708"/>
      <c r="D49" s="708" t="str">
        <f t="shared" si="18"/>
        <v>Local</v>
      </c>
      <c r="E49" s="708"/>
      <c r="F49" s="709" t="str">
        <f t="shared" si="19"/>
        <v>Tracking Label=Factory Sourced</v>
      </c>
      <c r="G49" s="709"/>
      <c r="H49" s="709">
        <f t="shared" si="20"/>
        <v>0</v>
      </c>
      <c r="I49" s="709"/>
      <c r="J49" s="237">
        <f t="shared" si="26"/>
        <v>2.1000000000000001E-2</v>
      </c>
      <c r="K49" s="174" t="str">
        <f t="shared" si="24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5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1"/>
        <v>2.1000000000000001E-2</v>
      </c>
      <c r="AO49" s="85">
        <f t="shared" si="22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3"/>
        <v>CROTCH STICKER</v>
      </c>
      <c r="C50" s="708"/>
      <c r="D50" s="708">
        <f t="shared" si="18"/>
        <v>0</v>
      </c>
      <c r="E50" s="708"/>
      <c r="F50" s="709" t="str">
        <f t="shared" si="19"/>
        <v>CROTCH STICKER</v>
      </c>
      <c r="G50" s="709"/>
      <c r="H50" s="709">
        <f t="shared" si="20"/>
        <v>0</v>
      </c>
      <c r="I50" s="709"/>
      <c r="J50" s="237">
        <f t="shared" si="26"/>
        <v>3.0599999999999999E-2</v>
      </c>
      <c r="K50" s="174" t="str">
        <f t="shared" si="24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5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1"/>
        <v>3.0599999999999999E-2</v>
      </c>
      <c r="AO50" s="85">
        <f t="shared" si="22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3"/>
        <v>0</v>
      </c>
      <c r="C51" s="711"/>
      <c r="D51" s="711">
        <f t="shared" si="18"/>
        <v>0</v>
      </c>
      <c r="E51" s="711"/>
      <c r="F51" s="712">
        <f t="shared" si="19"/>
        <v>0</v>
      </c>
      <c r="G51" s="712"/>
      <c r="H51" s="712">
        <f t="shared" si="20"/>
        <v>0</v>
      </c>
      <c r="I51" s="712"/>
      <c r="J51" s="237">
        <f t="shared" si="26"/>
        <v>0</v>
      </c>
      <c r="K51" s="251" t="str">
        <f t="shared" si="24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5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1"/>
        <v>0</v>
      </c>
      <c r="AO51" s="85">
        <f t="shared" si="22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3"/>
        <v>0</v>
      </c>
      <c r="C52" s="714"/>
      <c r="D52" s="714">
        <f t="shared" si="18"/>
        <v>0</v>
      </c>
      <c r="E52" s="714"/>
      <c r="F52" s="715">
        <f t="shared" si="19"/>
        <v>0</v>
      </c>
      <c r="G52" s="715"/>
      <c r="H52" s="715">
        <f t="shared" si="20"/>
        <v>0</v>
      </c>
      <c r="I52" s="715"/>
      <c r="J52" s="257">
        <f>AN52</f>
        <v>0</v>
      </c>
      <c r="K52" s="258" t="str">
        <f t="shared" si="24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5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1"/>
        <v>0</v>
      </c>
      <c r="AO52" s="85">
        <f t="shared" si="22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2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2.1202007167190007E-2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8">X56</f>
        <v>MAINETTI</v>
      </c>
      <c r="E56" s="732"/>
      <c r="F56" s="734" t="str">
        <f t="shared" ref="F56:F63" si="29">Z56</f>
        <v>HANGER</v>
      </c>
      <c r="G56" s="734"/>
      <c r="H56" s="734">
        <f t="shared" ref="H56:H63" si="30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1">AD56*AL56*(1+AM56)</f>
        <v>0</v>
      </c>
      <c r="AO56" s="85">
        <f t="shared" ref="AO56:AO64" si="32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3">V57</f>
        <v>0</v>
      </c>
      <c r="C57" s="724"/>
      <c r="D57" s="725" t="str">
        <f t="shared" si="28"/>
        <v>MAINETTI</v>
      </c>
      <c r="E57" s="726"/>
      <c r="F57" s="719" t="str">
        <f t="shared" si="29"/>
        <v>SIZER</v>
      </c>
      <c r="G57" s="719"/>
      <c r="H57" s="719">
        <f t="shared" si="30"/>
        <v>0</v>
      </c>
      <c r="I57" s="719"/>
      <c r="J57" s="280">
        <f>AN57</f>
        <v>0</v>
      </c>
      <c r="K57" s="281" t="str">
        <f t="shared" ref="K57:K63" si="34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5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3"/>
        <v>0</v>
      </c>
      <c r="C58" s="678"/>
      <c r="D58" s="680">
        <f t="shared" si="28"/>
        <v>0</v>
      </c>
      <c r="E58" s="679"/>
      <c r="F58" s="719" t="str">
        <f t="shared" si="29"/>
        <v>TAG PIN</v>
      </c>
      <c r="G58" s="719"/>
      <c r="H58" s="719">
        <f t="shared" si="30"/>
        <v>0</v>
      </c>
      <c r="I58" s="719"/>
      <c r="J58" s="280">
        <f t="shared" ref="J58:J62" si="36">AN58</f>
        <v>5.1000000000000004E-3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1"/>
        <v>5.1000000000000004E-3</v>
      </c>
      <c r="AO58" s="85">
        <f t="shared" si="32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3"/>
        <v>0</v>
      </c>
      <c r="C59" s="678"/>
      <c r="D59" s="680" t="str">
        <f t="shared" si="28"/>
        <v>FTY</v>
      </c>
      <c r="E59" s="679"/>
      <c r="F59" s="719" t="str">
        <f t="shared" si="29"/>
        <v>POLY BAG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5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3"/>
        <v>5.5" Tag pin</v>
      </c>
      <c r="C60" s="678"/>
      <c r="D60" s="680">
        <f t="shared" si="28"/>
        <v>0</v>
      </c>
      <c r="E60" s="679"/>
      <c r="F60" s="719" t="str">
        <f t="shared" si="29"/>
        <v>TAG PIN for COLD SHOULDER</v>
      </c>
      <c r="G60" s="719"/>
      <c r="H60" s="719">
        <f t="shared" si="30"/>
        <v>0</v>
      </c>
      <c r="I60" s="719"/>
      <c r="J60" s="280">
        <f t="shared" si="36"/>
        <v>0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5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1"/>
        <v>0</v>
      </c>
      <c r="AO60" s="85">
        <f t="shared" si="32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3"/>
        <v>0</v>
      </c>
      <c r="C61" s="678"/>
      <c r="D61" s="680">
        <f t="shared" si="28"/>
        <v>0</v>
      </c>
      <c r="E61" s="679"/>
      <c r="F61" s="719" t="str">
        <f t="shared" si="29"/>
        <v>POLY BAG for STRAP</v>
      </c>
      <c r="G61" s="719"/>
      <c r="H61" s="719">
        <f t="shared" si="30"/>
        <v>0</v>
      </c>
      <c r="I61" s="719"/>
      <c r="J61" s="280">
        <f t="shared" si="36"/>
        <v>0</v>
      </c>
      <c r="K61" s="281" t="str">
        <f t="shared" si="34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5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3"/>
        <v>0</v>
      </c>
      <c r="C62" s="678"/>
      <c r="D62" s="680" t="str">
        <f t="shared" si="28"/>
        <v>?</v>
      </c>
      <c r="E62" s="679"/>
      <c r="F62" s="719" t="str">
        <f t="shared" si="29"/>
        <v>ALL CARTON STICKERS</v>
      </c>
      <c r="G62" s="719"/>
      <c r="H62" s="719">
        <f t="shared" si="30"/>
        <v>0</v>
      </c>
      <c r="I62" s="719"/>
      <c r="J62" s="280">
        <f t="shared" si="36"/>
        <v>1.0200000000000001E-2</v>
      </c>
      <c r="K62" s="281" t="str">
        <f t="shared" si="34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5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1"/>
        <v>1.0200000000000001E-2</v>
      </c>
      <c r="AO62" s="85">
        <f t="shared" si="32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3"/>
        <v>0</v>
      </c>
      <c r="C63" s="714"/>
      <c r="D63" s="714" t="str">
        <f t="shared" si="28"/>
        <v>FTY</v>
      </c>
      <c r="E63" s="714"/>
      <c r="F63" s="715" t="str">
        <f t="shared" si="29"/>
        <v>ALL BOXES</v>
      </c>
      <c r="G63" s="715"/>
      <c r="H63" s="715">
        <f t="shared" si="30"/>
        <v>0</v>
      </c>
      <c r="I63" s="715"/>
      <c r="J63" s="257">
        <f>AN63</f>
        <v>0</v>
      </c>
      <c r="K63" s="286" t="str">
        <f t="shared" si="34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5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1"/>
        <v>0</v>
      </c>
      <c r="AO63" s="85">
        <f t="shared" si="32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2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1.7754598028439212E-3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0.77</v>
      </c>
      <c r="K68" s="199" t="s">
        <v>108</v>
      </c>
      <c r="L68" s="311"/>
      <c r="M68" s="312">
        <f>J68/S74</f>
        <v>7.6903230772898998E-2</v>
      </c>
      <c r="N68" s="199"/>
      <c r="O68" s="199"/>
      <c r="P68" s="199"/>
      <c r="Q68" s="199"/>
      <c r="R68" s="313">
        <v>1</v>
      </c>
      <c r="S68" s="128">
        <f>J68*R68</f>
        <v>0.77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0.25031458114999999</v>
      </c>
      <c r="AO69" s="85">
        <f>S68-AN69-AN68</f>
        <v>0.51968541884999997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0.11371968781938122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3.7530000000000001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2.8803145811499999</v>
      </c>
      <c r="AO72" s="154">
        <f>S72-AN72</f>
        <v>0.87268541885000017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0.33424070316189869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10.012583245999998</v>
      </c>
      <c r="AE74" s="13"/>
      <c r="AF74" s="13"/>
      <c r="AG74" s="13"/>
      <c r="AH74" s="13"/>
      <c r="AI74" s="333" t="s">
        <v>117</v>
      </c>
      <c r="AJ74" s="334">
        <f>AN75-AN74</f>
        <v>1.3950972429417767</v>
      </c>
      <c r="AK74" s="335">
        <f>AJ74/AN75</f>
        <v>0.139334396395567</v>
      </c>
      <c r="AL74" s="13"/>
      <c r="AM74" s="331" t="s">
        <v>118</v>
      </c>
      <c r="AN74" s="332">
        <f>SUM(AN16,AN42,AN53,AN64,AN72)</f>
        <v>8.6174860030582217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10.012583245999998</v>
      </c>
      <c r="AO75" s="18">
        <v>9.41</v>
      </c>
      <c r="AQ75" s="332">
        <f>AN75-AO75</f>
        <v>0.60258324599999824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AB4:AD4 H4:J4" xr:uid="{5B4132D1-8593-45F1-B256-719DE7CE2AA4}">
      <formula1>$AQ$3:$AQ$8</formula1>
    </dataValidation>
    <dataValidation type="list" allowBlank="1" showInputMessage="1" showErrorMessage="1" sqref="J11:J15 AD11:AD15" xr:uid="{E0B93950-CEC3-4FF0-9233-684D4CB4D5D2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6AF4-9BE1-4D67-A3AA-A6573CD9C38E}">
  <sheetPr codeName="Sheet80">
    <tabColor theme="9" tint="0.59999389629810485"/>
  </sheetPr>
  <dimension ref="A1:BC118"/>
  <sheetViews>
    <sheetView topLeftCell="D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1200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1200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1.28853</v>
      </c>
      <c r="Q11" s="73">
        <v>1.1000000000000001</v>
      </c>
      <c r="R11" s="74">
        <f>P11*Q11</f>
        <v>1.4173830000000001</v>
      </c>
      <c r="S11" s="75">
        <f>K11*R11</f>
        <v>2.9623304699999999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:AF16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1.2509999999999999</v>
      </c>
      <c r="AL11" s="581">
        <v>1.03</v>
      </c>
      <c r="AM11" s="582">
        <f>AK11*AL11</f>
        <v>1.28853</v>
      </c>
      <c r="AN11" s="516">
        <f>AF11*AM11</f>
        <v>2.7178094253553842</v>
      </c>
      <c r="AO11" s="85">
        <f t="shared" ref="AO11:AO16" si="5">S11-AN11</f>
        <v>0.24452104464461577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2.5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0.27604000000000001</v>
      </c>
      <c r="Q12" s="73">
        <v>1.1000000000000001</v>
      </c>
      <c r="R12" s="74">
        <f>P12*Q12</f>
        <v>0.30364400000000002</v>
      </c>
      <c r="S12" s="97">
        <f>K12*R12</f>
        <v>0.75911000000000006</v>
      </c>
      <c r="U12" s="659"/>
      <c r="V12" s="517" t="s">
        <v>365</v>
      </c>
      <c r="W12" s="518" t="s">
        <v>367</v>
      </c>
      <c r="X12" s="92" t="s">
        <v>43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2.5</v>
      </c>
      <c r="AF12" s="102">
        <f t="shared" si="4"/>
        <v>2.5264796060577908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0.26800000000000002</v>
      </c>
      <c r="AL12" s="106">
        <v>1.03</v>
      </c>
      <c r="AM12" s="583">
        <f>AK12*AL12</f>
        <v>0.27604000000000001</v>
      </c>
      <c r="AN12" s="108">
        <f>AF12*AM12</f>
        <v>0.69740943045619264</v>
      </c>
      <c r="AO12" s="85">
        <f t="shared" si="5"/>
        <v>6.1700569543807426E-2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0.53550000000000009</v>
      </c>
      <c r="Q13" s="121">
        <v>1.1000000000000001</v>
      </c>
      <c r="R13" s="74">
        <f>P13*Q13</f>
        <v>0.58905000000000018</v>
      </c>
      <c r="S13" s="97">
        <f>K13*R13</f>
        <v>0.44178750000000011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0.52500000000000002</v>
      </c>
      <c r="AL13" s="106">
        <v>1.02</v>
      </c>
      <c r="AM13" s="107">
        <f>AK13*AL13</f>
        <v>0.53550000000000009</v>
      </c>
      <c r="AN13" s="108">
        <f>AF13*AM13</f>
        <v>0.41013289742636821</v>
      </c>
      <c r="AO13" s="85">
        <f t="shared" si="5"/>
        <v>3.1654602573631896E-2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0.27336000000000005</v>
      </c>
      <c r="Q14" s="121">
        <v>1.1000000000000001</v>
      </c>
      <c r="R14" s="74">
        <f>P14*Q14</f>
        <v>0.30069600000000007</v>
      </c>
      <c r="S14" s="128">
        <f>K14*R14</f>
        <v>0.81187920000000025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4"/>
        <v>2.7238037721824773</v>
      </c>
      <c r="AG14" s="103">
        <v>61</v>
      </c>
      <c r="AH14" s="103">
        <v>140</v>
      </c>
      <c r="AI14" s="80">
        <f t="shared" si="7"/>
        <v>0.19836476818730839</v>
      </c>
      <c r="AJ14" s="81">
        <f>VLOOKUP(AD14,$AS$11:$AT$21,2,FALSE)*AI14</f>
        <v>2.3803772182477007E-2</v>
      </c>
      <c r="AK14" s="129">
        <v>0.26800000000000002</v>
      </c>
      <c r="AL14" s="106">
        <v>1.02</v>
      </c>
      <c r="AM14" s="107">
        <f>AK14*AL14</f>
        <v>0.27336000000000005</v>
      </c>
      <c r="AN14" s="108">
        <f>AF14*AM14</f>
        <v>0.7445789991638021</v>
      </c>
      <c r="AO14" s="85">
        <f t="shared" si="5"/>
        <v>6.7300200836198143E-2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4.9751071700000002</v>
      </c>
      <c r="AA16" s="149"/>
      <c r="AB16" s="149"/>
      <c r="AC16" s="149"/>
      <c r="AD16" s="149"/>
      <c r="AE16" s="149"/>
      <c r="AF16" s="149">
        <f t="shared" si="4"/>
        <v>8.5403697853758259E-2</v>
      </c>
      <c r="AG16" s="149"/>
      <c r="AH16" s="149"/>
      <c r="AI16" s="149"/>
      <c r="AJ16" s="152">
        <f>AJ11+AJ12+AJ13+AJ14+AJ15</f>
        <v>8.5403697853758259E-2</v>
      </c>
      <c r="AK16" s="149"/>
      <c r="AL16" s="149"/>
      <c r="AM16" s="149" t="s">
        <v>57</v>
      </c>
      <c r="AN16" s="153">
        <f>SUM(AN11:AN15)</f>
        <v>4.5699307524017474</v>
      </c>
      <c r="AO16" s="154">
        <f t="shared" si="5"/>
        <v>0.40517641759825285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0.53291128723031123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8">X19</f>
        <v>선오</v>
      </c>
      <c r="E19" s="621"/>
      <c r="F19" s="599" t="str">
        <f t="shared" ref="F19:F41" si="9">Z19</f>
        <v xml:space="preserve">THREAD </v>
      </c>
      <c r="G19" s="600"/>
      <c r="H19" s="600">
        <f t="shared" ref="H19:H41" si="10">AB19</f>
        <v>0</v>
      </c>
      <c r="I19" s="601"/>
      <c r="J19" s="164">
        <f>AN19</f>
        <v>0.17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0.18700000000000003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0.17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1">AD19*AL19*(1+AM19)</f>
        <v>0.17</v>
      </c>
      <c r="AO19" s="85">
        <f t="shared" ref="AO19:AO42" si="12">S19-AN19</f>
        <v>1.7000000000000015E-2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0.39140000000000003</v>
      </c>
      <c r="K20" s="174" t="str">
        <f t="shared" ref="K20:K41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5">J20*R20</f>
        <v>0.43054000000000009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0.38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0.39140000000000003</v>
      </c>
      <c r="AO20" s="85">
        <f t="shared" si="12"/>
        <v>3.9140000000000064E-2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40" si="16">AN21</f>
        <v>4.2981120000000005E-2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2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5.5319040000000007E-2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6.0850944000000011E-2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1"/>
        <v>5.5319040000000007E-2</v>
      </c>
      <c r="AO22" s="85">
        <f t="shared" si="12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2.4720000000000002E-2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2.7192000000000004E-2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1.2</v>
      </c>
      <c r="AM37" s="180">
        <v>0.03</v>
      </c>
      <c r="AN37" s="181">
        <f t="shared" si="11"/>
        <v>2.4720000000000002E-2</v>
      </c>
      <c r="AO37" s="85">
        <f t="shared" si="12"/>
        <v>2.472000000000002E-3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3"/>
        <v>Elastic band</v>
      </c>
      <c r="C39" s="679"/>
      <c r="D39" s="680" t="str">
        <f t="shared" si="8"/>
        <v>선오</v>
      </c>
      <c r="E39" s="679"/>
      <c r="F39" s="681" t="str">
        <f t="shared" si="9"/>
        <v>13mm</v>
      </c>
      <c r="G39" s="682"/>
      <c r="H39" s="682">
        <f t="shared" si="10"/>
        <v>0</v>
      </c>
      <c r="I39" s="683"/>
      <c r="J39" s="164">
        <f t="shared" si="16"/>
        <v>3.4656818181818178E-2</v>
      </c>
      <c r="K39" s="198" t="str">
        <f t="shared" si="14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5"/>
        <v>3.8122499999999997E-2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0.51</v>
      </c>
      <c r="AM39" s="180">
        <v>0.15</v>
      </c>
      <c r="AN39" s="181">
        <f t="shared" si="11"/>
        <v>3.4656818181818178E-2</v>
      </c>
      <c r="AO39" s="85">
        <f t="shared" si="12"/>
        <v>3.4656818181818191E-3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3"/>
        <v>Elastic band</v>
      </c>
      <c r="C40" s="679"/>
      <c r="D40" s="680" t="str">
        <f t="shared" si="8"/>
        <v>선오</v>
      </c>
      <c r="E40" s="679"/>
      <c r="F40" s="681" t="str">
        <f t="shared" si="9"/>
        <v>9.5mm</v>
      </c>
      <c r="G40" s="682"/>
      <c r="H40" s="682">
        <f t="shared" si="10"/>
        <v>0</v>
      </c>
      <c r="I40" s="683"/>
      <c r="J40" s="164">
        <f t="shared" si="16"/>
        <v>3.2199999999999999E-2</v>
      </c>
      <c r="K40" s="198" t="str">
        <f t="shared" si="14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5"/>
        <v>3.542E-2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0.56000000000000005</v>
      </c>
      <c r="AM40" s="180">
        <v>0.15</v>
      </c>
      <c r="AN40" s="181">
        <f t="shared" si="11"/>
        <v>3.2199999999999999E-2</v>
      </c>
      <c r="AO40" s="85">
        <f t="shared" si="12"/>
        <v>3.2200000000000006E-3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3"/>
        <v>Fusible</v>
      </c>
      <c r="C41" s="685"/>
      <c r="D41" s="686" t="str">
        <f t="shared" si="8"/>
        <v>선오</v>
      </c>
      <c r="E41" s="685"/>
      <c r="F41" s="687">
        <f t="shared" si="9"/>
        <v>0</v>
      </c>
      <c r="G41" s="688"/>
      <c r="H41" s="688">
        <f t="shared" si="10"/>
        <v>0</v>
      </c>
      <c r="I41" s="689"/>
      <c r="J41" s="206">
        <f>AN41</f>
        <v>2.06E-2</v>
      </c>
      <c r="K41" s="207" t="str">
        <f t="shared" si="14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5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1"/>
        <v>2.06E-2</v>
      </c>
      <c r="AO41" s="85">
        <f t="shared" si="12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1.021120676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0.92829152363636358</v>
      </c>
      <c r="AO42" s="154">
        <f t="shared" si="12"/>
        <v>9.2829152363636425E-2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0.10825044351625047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7">X45</f>
        <v>NEXGEN</v>
      </c>
      <c r="E45" s="717"/>
      <c r="F45" s="718" t="str">
        <f t="shared" ref="F45:F52" si="18">Z45</f>
        <v>TPU LABEL(BRAND/SIZE/CO/CONTENT/CARE)</v>
      </c>
      <c r="G45" s="718"/>
      <c r="H45" s="718">
        <f t="shared" ref="H45:H52" si="1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0">AD45*AL45*(1+AM45)</f>
        <v>1.5950000000000002E-2</v>
      </c>
      <c r="AO45" s="85">
        <f t="shared" ref="AO45:AO53" si="2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2">V46</f>
        <v>MAU-TWO-PART</v>
      </c>
      <c r="C46" s="708"/>
      <c r="D46" s="708" t="str">
        <f t="shared" si="17"/>
        <v>NEXGEN</v>
      </c>
      <c r="E46" s="708"/>
      <c r="F46" s="709" t="str">
        <f t="shared" si="18"/>
        <v xml:space="preserve">PRIMARY HANG TAG </v>
      </c>
      <c r="G46" s="709"/>
      <c r="H46" s="709">
        <f t="shared" si="19"/>
        <v>0</v>
      </c>
      <c r="I46" s="709"/>
      <c r="J46" s="237">
        <f>AN46</f>
        <v>1.1117999999999999E-2</v>
      </c>
      <c r="K46" s="174" t="str">
        <f t="shared" ref="K46:K52" si="2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0"/>
        <v>1.1117999999999999E-2</v>
      </c>
      <c r="AO46" s="85">
        <f t="shared" si="2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MAU-ECOM-STK</v>
      </c>
      <c r="C47" s="708"/>
      <c r="D47" s="708" t="str">
        <f t="shared" si="17"/>
        <v>NEXGEN</v>
      </c>
      <c r="E47" s="708"/>
      <c r="F47" s="709" t="str">
        <f t="shared" si="18"/>
        <v>ECOM-STK</v>
      </c>
      <c r="G47" s="709"/>
      <c r="H47" s="709">
        <f t="shared" si="19"/>
        <v>0</v>
      </c>
      <c r="I47" s="709"/>
      <c r="J47" s="237">
        <f t="shared" ref="J47:J51" si="25">AN47</f>
        <v>1.2240000000000001E-2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0"/>
        <v>1.2240000000000001E-2</v>
      </c>
      <c r="AO47" s="85">
        <f t="shared" si="2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2nd Hang tag</v>
      </c>
      <c r="C48" s="708"/>
      <c r="D48" s="708" t="str">
        <f t="shared" si="17"/>
        <v>R-PAC</v>
      </c>
      <c r="E48" s="708"/>
      <c r="F48" s="709" t="str">
        <f t="shared" si="18"/>
        <v>2nd Hang tag</v>
      </c>
      <c r="G48" s="709"/>
      <c r="H48" s="709">
        <f t="shared" si="19"/>
        <v>0</v>
      </c>
      <c r="I48" s="709"/>
      <c r="J48" s="237">
        <f t="shared" si="25"/>
        <v>9.1799999999999993E-2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0"/>
        <v>9.1799999999999993E-2</v>
      </c>
      <c r="AO48" s="85">
        <f t="shared" si="2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2"/>
        <v>Tracking label</v>
      </c>
      <c r="C49" s="708"/>
      <c r="D49" s="708" t="str">
        <f t="shared" si="17"/>
        <v>Local</v>
      </c>
      <c r="E49" s="708"/>
      <c r="F49" s="709" t="str">
        <f t="shared" si="18"/>
        <v>Tracking Label=Factory Sourced</v>
      </c>
      <c r="G49" s="709"/>
      <c r="H49" s="709">
        <f t="shared" si="19"/>
        <v>0</v>
      </c>
      <c r="I49" s="709"/>
      <c r="J49" s="237">
        <f t="shared" si="25"/>
        <v>2.1000000000000001E-2</v>
      </c>
      <c r="K49" s="174" t="str">
        <f t="shared" si="2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0"/>
        <v>2.1000000000000001E-2</v>
      </c>
      <c r="AO49" s="85">
        <f t="shared" si="2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2"/>
        <v>CROTCH STICKER</v>
      </c>
      <c r="C50" s="708"/>
      <c r="D50" s="708">
        <f t="shared" si="17"/>
        <v>0</v>
      </c>
      <c r="E50" s="708"/>
      <c r="F50" s="709" t="str">
        <f t="shared" si="18"/>
        <v>CROTCH STICKER</v>
      </c>
      <c r="G50" s="709"/>
      <c r="H50" s="709">
        <f t="shared" si="19"/>
        <v>0</v>
      </c>
      <c r="I50" s="709"/>
      <c r="J50" s="237">
        <f t="shared" si="25"/>
        <v>3.0599999999999999E-2</v>
      </c>
      <c r="K50" s="174" t="str">
        <f t="shared" si="2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0"/>
        <v>3.0599999999999999E-2</v>
      </c>
      <c r="AO50" s="85">
        <f t="shared" si="2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2"/>
        <v>0</v>
      </c>
      <c r="C51" s="711"/>
      <c r="D51" s="711">
        <f t="shared" si="17"/>
        <v>0</v>
      </c>
      <c r="E51" s="711"/>
      <c r="F51" s="712">
        <f t="shared" si="18"/>
        <v>0</v>
      </c>
      <c r="G51" s="712"/>
      <c r="H51" s="712">
        <f t="shared" si="19"/>
        <v>0</v>
      </c>
      <c r="I51" s="712"/>
      <c r="J51" s="237">
        <f t="shared" si="25"/>
        <v>0</v>
      </c>
      <c r="K51" s="251" t="str">
        <f t="shared" si="2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0"/>
        <v>0</v>
      </c>
      <c r="AO51" s="85">
        <f t="shared" si="2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2"/>
        <v>0</v>
      </c>
      <c r="C52" s="714"/>
      <c r="D52" s="714">
        <f t="shared" si="17"/>
        <v>0</v>
      </c>
      <c r="E52" s="714"/>
      <c r="F52" s="715">
        <f t="shared" si="18"/>
        <v>0</v>
      </c>
      <c r="G52" s="715"/>
      <c r="H52" s="715">
        <f t="shared" si="19"/>
        <v>0</v>
      </c>
      <c r="I52" s="715"/>
      <c r="J52" s="257">
        <f>AN52</f>
        <v>0</v>
      </c>
      <c r="K52" s="258" t="str">
        <f t="shared" si="2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0"/>
        <v>0</v>
      </c>
      <c r="AO52" s="85">
        <f t="shared" si="2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2.1306046139999812E-2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7">X56</f>
        <v>MAINETTI</v>
      </c>
      <c r="E56" s="732"/>
      <c r="F56" s="734" t="str">
        <f t="shared" ref="F56:F63" si="28">Z56</f>
        <v>HANGER</v>
      </c>
      <c r="G56" s="734"/>
      <c r="H56" s="734">
        <f t="shared" ref="H56:H63" si="2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0">AD56*AL56*(1+AM56)</f>
        <v>0</v>
      </c>
      <c r="AO56" s="85">
        <f t="shared" ref="AO56:AO64" si="3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2">V57</f>
        <v>0</v>
      </c>
      <c r="C57" s="724"/>
      <c r="D57" s="725" t="str">
        <f t="shared" si="27"/>
        <v>MAINETTI</v>
      </c>
      <c r="E57" s="726"/>
      <c r="F57" s="719" t="str">
        <f t="shared" si="28"/>
        <v>SIZER</v>
      </c>
      <c r="G57" s="719"/>
      <c r="H57" s="719">
        <f t="shared" si="29"/>
        <v>0</v>
      </c>
      <c r="I57" s="719"/>
      <c r="J57" s="280">
        <f>AN57</f>
        <v>0</v>
      </c>
      <c r="K57" s="281" t="str">
        <f t="shared" ref="K57:K63" si="3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TAG PIN</v>
      </c>
      <c r="G58" s="719"/>
      <c r="H58" s="719">
        <f t="shared" si="29"/>
        <v>0</v>
      </c>
      <c r="I58" s="719"/>
      <c r="J58" s="280">
        <f t="shared" ref="J58:J62" si="35">AN58</f>
        <v>5.1000000000000004E-3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0"/>
        <v>5.1000000000000004E-3</v>
      </c>
      <c r="AO58" s="85">
        <f t="shared" si="3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2"/>
        <v>0</v>
      </c>
      <c r="C59" s="678"/>
      <c r="D59" s="680" t="str">
        <f t="shared" si="27"/>
        <v>FTY</v>
      </c>
      <c r="E59" s="679"/>
      <c r="F59" s="719" t="str">
        <f t="shared" si="28"/>
        <v>POLY BAG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2"/>
        <v>5.5" Tag pin</v>
      </c>
      <c r="C60" s="678"/>
      <c r="D60" s="680">
        <f t="shared" si="27"/>
        <v>0</v>
      </c>
      <c r="E60" s="679"/>
      <c r="F60" s="719" t="str">
        <f t="shared" si="28"/>
        <v>TAG PIN for COLD SHOULDER</v>
      </c>
      <c r="G60" s="719"/>
      <c r="H60" s="719">
        <f t="shared" si="29"/>
        <v>0</v>
      </c>
      <c r="I60" s="719"/>
      <c r="J60" s="280">
        <f t="shared" si="35"/>
        <v>0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2"/>
        <v>0</v>
      </c>
      <c r="C61" s="678"/>
      <c r="D61" s="680">
        <f t="shared" si="27"/>
        <v>0</v>
      </c>
      <c r="E61" s="679"/>
      <c r="F61" s="719" t="str">
        <f t="shared" si="28"/>
        <v>POLY BAG for STRAP</v>
      </c>
      <c r="G61" s="719"/>
      <c r="H61" s="719">
        <f t="shared" si="29"/>
        <v>0</v>
      </c>
      <c r="I61" s="719"/>
      <c r="J61" s="280">
        <f t="shared" si="35"/>
        <v>0</v>
      </c>
      <c r="K61" s="281" t="str">
        <f t="shared" si="3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2"/>
        <v>0</v>
      </c>
      <c r="C62" s="678"/>
      <c r="D62" s="680" t="str">
        <f t="shared" si="27"/>
        <v>?</v>
      </c>
      <c r="E62" s="679"/>
      <c r="F62" s="719" t="str">
        <f t="shared" si="28"/>
        <v>ALL CARTON STICKERS</v>
      </c>
      <c r="G62" s="719"/>
      <c r="H62" s="719">
        <f t="shared" si="29"/>
        <v>0</v>
      </c>
      <c r="I62" s="719"/>
      <c r="J62" s="280">
        <f t="shared" si="35"/>
        <v>1.0200000000000001E-2</v>
      </c>
      <c r="K62" s="281" t="str">
        <f t="shared" si="3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0"/>
        <v>1.0200000000000001E-2</v>
      </c>
      <c r="AO62" s="85">
        <f t="shared" si="3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2"/>
        <v>0</v>
      </c>
      <c r="C63" s="714"/>
      <c r="D63" s="714" t="str">
        <f t="shared" si="27"/>
        <v>FTY</v>
      </c>
      <c r="E63" s="714"/>
      <c r="F63" s="715" t="str">
        <f t="shared" si="28"/>
        <v>ALL BOXES</v>
      </c>
      <c r="G63" s="715"/>
      <c r="H63" s="715">
        <f t="shared" si="29"/>
        <v>0</v>
      </c>
      <c r="I63" s="715"/>
      <c r="J63" s="257">
        <f>AN63</f>
        <v>0</v>
      </c>
      <c r="K63" s="286" t="str">
        <f t="shared" si="3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0"/>
        <v>0</v>
      </c>
      <c r="AO63" s="85">
        <f t="shared" si="3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1.784172044694251E-3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0.77</v>
      </c>
      <c r="K68" s="199" t="s">
        <v>108</v>
      </c>
      <c r="L68" s="311"/>
      <c r="M68" s="312">
        <f>J68/S74</f>
        <v>7.7254657261546095E-2</v>
      </c>
      <c r="N68" s="199"/>
      <c r="O68" s="199"/>
      <c r="P68" s="199"/>
      <c r="Q68" s="199"/>
      <c r="R68" s="313">
        <v>1</v>
      </c>
      <c r="S68" s="128">
        <f>J68*R68</f>
        <v>0.77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0.24917591615000001</v>
      </c>
      <c r="AO69" s="85">
        <f>S68-AN69-AN68</f>
        <v>0.52082408385000001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0.11540369785375826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3.7530000000000001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2.8791759161499999</v>
      </c>
      <c r="AO72" s="154">
        <f>S72-AN72</f>
        <v>0.87382408385000021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0.33574805106874434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9.9670366460000004</v>
      </c>
      <c r="AE74" s="13"/>
      <c r="AF74" s="13"/>
      <c r="AG74" s="13"/>
      <c r="AH74" s="13"/>
      <c r="AI74" s="333" t="s">
        <v>117</v>
      </c>
      <c r="AJ74" s="334">
        <f>AN75-AN74</f>
        <v>1.3916304538118904</v>
      </c>
      <c r="AK74" s="335">
        <f>AJ74/AN75</f>
        <v>0.1396232905765811</v>
      </c>
      <c r="AL74" s="13"/>
      <c r="AM74" s="331" t="s">
        <v>118</v>
      </c>
      <c r="AN74" s="332">
        <f>SUM(AN16,AN42,AN53,AN64,AN72)</f>
        <v>8.57540619218811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9.9670366460000004</v>
      </c>
      <c r="AO75" s="18">
        <v>9.41</v>
      </c>
      <c r="AQ75" s="332">
        <f>AN75-AO75</f>
        <v>0.55703664600000025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J11:J15 AD11:AD15" xr:uid="{F3E65E80-E03D-4DE8-A5C0-9D4E509F8C2A}">
      <formula1>$AQ$11:$AQ$21</formula1>
    </dataValidation>
    <dataValidation type="list" allowBlank="1" showInputMessage="1" showErrorMessage="1" sqref="AB4:AD4 H4:J4" xr:uid="{495EB6F8-B12D-4F97-A9B3-DE6B6828CC0F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52DBF-E775-4D7F-B574-6316FAD7773E}">
  <sheetPr codeName="Sheet81">
    <tabColor theme="9" tint="0.59999389629810485"/>
  </sheetPr>
  <dimension ref="A1:BC118"/>
  <sheetViews>
    <sheetView topLeftCell="D1"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902368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902368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620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620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46" t="s">
        <v>28</v>
      </c>
      <c r="Y10" s="546" t="s">
        <v>29</v>
      </c>
      <c r="Z10" s="656" t="s">
        <v>30</v>
      </c>
      <c r="AA10" s="656"/>
      <c r="AB10" s="656"/>
      <c r="AC10" s="656"/>
      <c r="AD10" s="546" t="s">
        <v>31</v>
      </c>
      <c r="AE10" s="546" t="s">
        <v>32</v>
      </c>
      <c r="AF10" s="546" t="s">
        <v>143</v>
      </c>
      <c r="AG10" s="546" t="s">
        <v>33</v>
      </c>
      <c r="AH10" s="546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SOLID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2.09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1.28853</v>
      </c>
      <c r="Q11" s="73">
        <v>1.1000000000000001</v>
      </c>
      <c r="R11" s="74">
        <f>P11*Q11</f>
        <v>1.4173830000000001</v>
      </c>
      <c r="S11" s="75">
        <f>K11*R11</f>
        <v>2.9623304699999999</v>
      </c>
      <c r="U11" s="659"/>
      <c r="V11" s="90" t="s">
        <v>415</v>
      </c>
      <c r="W11" s="566" t="s">
        <v>182</v>
      </c>
      <c r="X11" s="122" t="s">
        <v>43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2.09</v>
      </c>
      <c r="AF11" s="125">
        <f t="shared" ref="AF11:AF16" si="4">AE11+AJ11</f>
        <v>2.1092325559788163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1.2509999999999999</v>
      </c>
      <c r="AL11" s="581">
        <v>1.03</v>
      </c>
      <c r="AM11" s="582">
        <f>AK11*AL11</f>
        <v>1.28853</v>
      </c>
      <c r="AN11" s="516">
        <f>AF11*AM11</f>
        <v>2.7178094253553842</v>
      </c>
      <c r="AO11" s="85">
        <f t="shared" ref="AO11:AO16" si="5">S11-AN11</f>
        <v>0.24452104464461577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25.5">
      <c r="A12" s="652"/>
      <c r="B12" s="90" t="str">
        <f>V12</f>
        <v>XS01</v>
      </c>
      <c r="C12" s="566" t="str">
        <f t="shared" si="2"/>
        <v xml:space="preserve">Guangzhou Xinsheng </v>
      </c>
      <c r="D12" s="92" t="str">
        <f t="shared" si="2"/>
        <v>NEON SOLID</v>
      </c>
      <c r="E12" s="93" t="str">
        <f t="shared" si="2"/>
        <v>BODY</v>
      </c>
      <c r="F12" s="665" t="str">
        <f t="shared" si="2"/>
        <v>82% Nylon, 18% Spandex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2.7</v>
      </c>
      <c r="L12" s="96">
        <f t="shared" si="3"/>
        <v>60</v>
      </c>
      <c r="M12" s="96">
        <f t="shared" si="3"/>
        <v>190</v>
      </c>
      <c r="N12" s="71">
        <f>L12*M12*2.54*91.44/10000000</f>
        <v>0.26477366400000002</v>
      </c>
      <c r="O12" s="72">
        <f>VLOOKUP($J$12,$AQ$11:$AR$21,2,FALSE)*N12*R12</f>
        <v>0</v>
      </c>
      <c r="P12" s="71">
        <f>AM12</f>
        <v>0.27604000000000001</v>
      </c>
      <c r="Q12" s="73">
        <v>1.1000000000000001</v>
      </c>
      <c r="R12" s="74">
        <f>P12*Q12</f>
        <v>0.30364400000000002</v>
      </c>
      <c r="S12" s="97">
        <f>K12*R12</f>
        <v>0.81983880000000009</v>
      </c>
      <c r="U12" s="659"/>
      <c r="V12" s="517" t="s">
        <v>365</v>
      </c>
      <c r="W12" s="518" t="s">
        <v>367</v>
      </c>
      <c r="X12" s="92" t="s">
        <v>399</v>
      </c>
      <c r="Y12" s="93" t="s">
        <v>138</v>
      </c>
      <c r="Z12" s="666" t="s">
        <v>366</v>
      </c>
      <c r="AA12" s="748"/>
      <c r="AB12" s="748"/>
      <c r="AC12" s="749"/>
      <c r="AD12" s="101" t="s">
        <v>167</v>
      </c>
      <c r="AE12" s="527">
        <v>2.7</v>
      </c>
      <c r="AF12" s="102">
        <f t="shared" si="4"/>
        <v>2.7264796060577909</v>
      </c>
      <c r="AG12" s="519">
        <v>60</v>
      </c>
      <c r="AH12" s="520">
        <v>190</v>
      </c>
      <c r="AI12" s="129">
        <f>((AG12*AH12)/43.052)/1000</f>
        <v>0.26479606057790578</v>
      </c>
      <c r="AJ12" s="521">
        <f>VLOOKUP(AD12,$AS$11:$AT$21,2,FALSE)*AI12</f>
        <v>2.6479606057790581E-2</v>
      </c>
      <c r="AK12" s="129">
        <v>0.26800000000000002</v>
      </c>
      <c r="AL12" s="106">
        <v>1.03</v>
      </c>
      <c r="AM12" s="583">
        <f>AK12*AL12</f>
        <v>0.27604000000000001</v>
      </c>
      <c r="AN12" s="108">
        <f>AF12*AM12</f>
        <v>0.75261743045619267</v>
      </c>
      <c r="AO12" s="85">
        <f t="shared" si="5"/>
        <v>6.7221369543807419E-2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0.53550000000000009</v>
      </c>
      <c r="Q13" s="121">
        <v>1.1000000000000001</v>
      </c>
      <c r="R13" s="74">
        <f>P13*Q13</f>
        <v>0.58905000000000018</v>
      </c>
      <c r="S13" s="97">
        <f>K13*R13</f>
        <v>0.44178750000000011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4"/>
        <v>0.76588776363467437</v>
      </c>
      <c r="AG13" s="103">
        <v>60</v>
      </c>
      <c r="AH13" s="103">
        <v>95</v>
      </c>
      <c r="AI13" s="129">
        <f t="shared" ref="AI13:AI15" si="7">((AG13*AH13)/43.052)/1000</f>
        <v>0.13239803028895289</v>
      </c>
      <c r="AJ13" s="532">
        <f>VLOOKUP(AD13,$AS$11:$AT$21,2,FALSE)*AI13</f>
        <v>1.5887763634674347E-2</v>
      </c>
      <c r="AK13" s="104">
        <v>0.52500000000000002</v>
      </c>
      <c r="AL13" s="106">
        <v>1.02</v>
      </c>
      <c r="AM13" s="107">
        <f>AK13*AL13</f>
        <v>0.53550000000000009</v>
      </c>
      <c r="AN13" s="108">
        <f>AF13*AM13</f>
        <v>0.41013289742636821</v>
      </c>
      <c r="AO13" s="85">
        <f t="shared" si="5"/>
        <v>3.1654602573631896E-2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0.27336000000000005</v>
      </c>
      <c r="Q14" s="121">
        <v>1.1000000000000001</v>
      </c>
      <c r="R14" s="74">
        <f>P14*Q14</f>
        <v>0.30069600000000007</v>
      </c>
      <c r="S14" s="128">
        <f>K14*R14</f>
        <v>0.81187920000000025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4"/>
        <v>2.7238037721824773</v>
      </c>
      <c r="AG14" s="103">
        <v>61</v>
      </c>
      <c r="AH14" s="103">
        <v>140</v>
      </c>
      <c r="AI14" s="80">
        <f t="shared" si="7"/>
        <v>0.19836476818730839</v>
      </c>
      <c r="AJ14" s="81">
        <f>VLOOKUP(AD14,$AS$11:$AT$21,2,FALSE)*AI14</f>
        <v>2.3803772182477007E-2</v>
      </c>
      <c r="AK14" s="129">
        <v>0.26800000000000002</v>
      </c>
      <c r="AL14" s="106">
        <v>1.02</v>
      </c>
      <c r="AM14" s="107">
        <f>AK14*AL14</f>
        <v>0.27336000000000005</v>
      </c>
      <c r="AN14" s="108">
        <f>AF14*AM14</f>
        <v>0.7445789991638021</v>
      </c>
      <c r="AO14" s="85">
        <f t="shared" si="5"/>
        <v>6.7300200836198143E-2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4"/>
        <v>0</v>
      </c>
      <c r="AG15" s="143"/>
      <c r="AH15" s="143"/>
      <c r="AI15" s="418">
        <f t="shared" si="7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5.0358359699999999</v>
      </c>
      <c r="AA16" s="149"/>
      <c r="AB16" s="149"/>
      <c r="AC16" s="149"/>
      <c r="AD16" s="149"/>
      <c r="AE16" s="149"/>
      <c r="AF16" s="149">
        <f t="shared" si="4"/>
        <v>8.5403697853758259E-2</v>
      </c>
      <c r="AG16" s="149"/>
      <c r="AH16" s="149"/>
      <c r="AI16" s="149"/>
      <c r="AJ16" s="152">
        <f>AJ11+AJ12+AJ13+AJ14+AJ15</f>
        <v>8.5403697853758259E-2</v>
      </c>
      <c r="AK16" s="149"/>
      <c r="AL16" s="149"/>
      <c r="AM16" s="149" t="s">
        <v>57</v>
      </c>
      <c r="AN16" s="153">
        <f>SUM(AN11:AN15)</f>
        <v>4.6251387524017478</v>
      </c>
      <c r="AO16" s="154">
        <f t="shared" si="5"/>
        <v>0.41069721759825217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0.53580488940036408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8">X19</f>
        <v>선오</v>
      </c>
      <c r="E19" s="621"/>
      <c r="F19" s="599" t="str">
        <f t="shared" ref="F19:F41" si="9">Z19</f>
        <v xml:space="preserve">THREAD </v>
      </c>
      <c r="G19" s="600"/>
      <c r="H19" s="600">
        <f t="shared" ref="H19:H41" si="10">AB19</f>
        <v>0</v>
      </c>
      <c r="I19" s="601"/>
      <c r="J19" s="164">
        <f>AN19</f>
        <v>0.17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0.18700000000000003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0.17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1">AD19*AL19*(1+AM19)</f>
        <v>0.17</v>
      </c>
      <c r="AO19" s="85">
        <f t="shared" ref="AO19:AO42" si="12">S19-AN19</f>
        <v>1.7000000000000015E-2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3">V20</f>
        <v>Z-11</v>
      </c>
      <c r="C20" s="624"/>
      <c r="D20" s="625" t="str">
        <f t="shared" si="8"/>
        <v>CCL</v>
      </c>
      <c r="E20" s="624"/>
      <c r="F20" s="626" t="str">
        <f t="shared" si="9"/>
        <v xml:space="preserve">BRA CUP </v>
      </c>
      <c r="G20" s="627"/>
      <c r="H20" s="627">
        <f t="shared" si="10"/>
        <v>0</v>
      </c>
      <c r="I20" s="628"/>
      <c r="J20" s="164">
        <f>AN20</f>
        <v>0.39140000000000003</v>
      </c>
      <c r="K20" s="174" t="str">
        <f t="shared" ref="K20:K41" si="14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5">J20*R20</f>
        <v>0.43054000000000009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0.38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1"/>
        <v>0.39140000000000003</v>
      </c>
      <c r="AO20" s="85">
        <f t="shared" si="12"/>
        <v>3.9140000000000064E-2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3"/>
        <v>RAW RUBBER</v>
      </c>
      <c r="C21" s="671"/>
      <c r="D21" s="692" t="str">
        <f t="shared" si="8"/>
        <v>삼성 고무</v>
      </c>
      <c r="E21" s="671"/>
      <c r="F21" s="675" t="str">
        <f t="shared" si="9"/>
        <v>RAW RUBBER 10mm X 0.6mm</v>
      </c>
      <c r="G21" s="676"/>
      <c r="H21" s="676">
        <f t="shared" si="10"/>
        <v>0</v>
      </c>
      <c r="I21" s="677"/>
      <c r="J21" s="164">
        <f t="shared" ref="J21:J40" si="16">AN21</f>
        <v>4.2981120000000005E-2</v>
      </c>
      <c r="K21" s="174" t="str">
        <f t="shared" si="14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5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2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3"/>
        <v>RAW RUBBER</v>
      </c>
      <c r="C22" s="671"/>
      <c r="D22" s="692" t="str">
        <f t="shared" si="8"/>
        <v>삼성 고무</v>
      </c>
      <c r="E22" s="671"/>
      <c r="F22" s="675" t="str">
        <f t="shared" si="9"/>
        <v>RAW RUBBER 8mm X 0.6mm</v>
      </c>
      <c r="G22" s="676"/>
      <c r="H22" s="676">
        <f t="shared" si="10"/>
        <v>0</v>
      </c>
      <c r="I22" s="677"/>
      <c r="J22" s="164">
        <f t="shared" si="16"/>
        <v>5.5319040000000007E-2</v>
      </c>
      <c r="K22" s="174" t="str">
        <f t="shared" si="14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5"/>
        <v>6.0850944000000011E-2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1"/>
        <v>5.5319040000000007E-2</v>
      </c>
      <c r="AO22" s="85">
        <f t="shared" si="12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3"/>
        <v>RAW RUBBER</v>
      </c>
      <c r="C23" s="671"/>
      <c r="D23" s="692" t="str">
        <f t="shared" si="8"/>
        <v>삼성 고무</v>
      </c>
      <c r="E23" s="671"/>
      <c r="F23" s="675" t="str">
        <f t="shared" si="9"/>
        <v>RAW RUBBER 12.7mm X 0.6mm</v>
      </c>
      <c r="G23" s="676"/>
      <c r="H23" s="676">
        <f t="shared" si="10"/>
        <v>0</v>
      </c>
      <c r="I23" s="677"/>
      <c r="J23" s="164">
        <f t="shared" si="16"/>
        <v>0</v>
      </c>
      <c r="K23" s="174" t="str">
        <f t="shared" si="14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5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1"/>
        <v>0</v>
      </c>
      <c r="AO23" s="85">
        <f t="shared" si="12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3"/>
        <v>0</v>
      </c>
      <c r="C24" s="671"/>
      <c r="D24" s="692" t="str">
        <f t="shared" si="8"/>
        <v>훠시즌</v>
      </c>
      <c r="E24" s="671"/>
      <c r="F24" s="675" t="str">
        <f t="shared" si="9"/>
        <v>Metal Ring 8mm</v>
      </c>
      <c r="G24" s="676"/>
      <c r="H24" s="676">
        <f t="shared" si="10"/>
        <v>0</v>
      </c>
      <c r="I24" s="677"/>
      <c r="J24" s="164">
        <f t="shared" si="16"/>
        <v>0</v>
      </c>
      <c r="K24" s="174" t="str">
        <f t="shared" si="14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5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1"/>
        <v>0</v>
      </c>
      <c r="AO24" s="85">
        <f t="shared" si="12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3"/>
        <v>0</v>
      </c>
      <c r="C25" s="671"/>
      <c r="D25" s="692" t="str">
        <f t="shared" si="8"/>
        <v>훠시즌</v>
      </c>
      <c r="E25" s="671"/>
      <c r="F25" s="675" t="str">
        <f t="shared" si="9"/>
        <v>Metal Ring 10mm</v>
      </c>
      <c r="G25" s="676"/>
      <c r="H25" s="676">
        <f t="shared" si="10"/>
        <v>0</v>
      </c>
      <c r="I25" s="677"/>
      <c r="J25" s="164">
        <f t="shared" si="16"/>
        <v>0</v>
      </c>
      <c r="K25" s="174" t="str">
        <f t="shared" si="14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5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1"/>
        <v>0</v>
      </c>
      <c r="AO25" s="85">
        <f t="shared" si="12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3"/>
        <v>0</v>
      </c>
      <c r="C26" s="673"/>
      <c r="D26" s="674" t="str">
        <f t="shared" si="8"/>
        <v>훠시즌</v>
      </c>
      <c r="E26" s="673"/>
      <c r="F26" s="675" t="str">
        <f t="shared" si="9"/>
        <v>Metal Ring 13mm</v>
      </c>
      <c r="G26" s="676"/>
      <c r="H26" s="676">
        <f t="shared" si="10"/>
        <v>0</v>
      </c>
      <c r="I26" s="677"/>
      <c r="J26" s="164">
        <f t="shared" si="16"/>
        <v>6.7418181818181822E-2</v>
      </c>
      <c r="K26" s="174" t="str">
        <f t="shared" si="14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5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1"/>
        <v>6.7418181818181822E-2</v>
      </c>
      <c r="AO26" s="85">
        <f t="shared" si="12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3"/>
        <v>0</v>
      </c>
      <c r="C27" s="671"/>
      <c r="D27" s="692" t="str">
        <f t="shared" si="8"/>
        <v>훠시즌</v>
      </c>
      <c r="E27" s="671"/>
      <c r="F27" s="675" t="str">
        <f t="shared" si="9"/>
        <v>Metal Slider 8mm</v>
      </c>
      <c r="G27" s="676"/>
      <c r="H27" s="676">
        <f t="shared" si="10"/>
        <v>0</v>
      </c>
      <c r="I27" s="677"/>
      <c r="J27" s="164">
        <f t="shared" si="16"/>
        <v>0</v>
      </c>
      <c r="K27" s="174" t="str">
        <f t="shared" si="14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5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1"/>
        <v>0</v>
      </c>
      <c r="AO27" s="85">
        <f t="shared" si="12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3"/>
        <v>0</v>
      </c>
      <c r="C28" s="671"/>
      <c r="D28" s="692" t="str">
        <f t="shared" si="8"/>
        <v>훠시즌</v>
      </c>
      <c r="E28" s="671"/>
      <c r="F28" s="675" t="str">
        <f t="shared" si="9"/>
        <v>Metal Slider 10mm</v>
      </c>
      <c r="G28" s="676"/>
      <c r="H28" s="676">
        <f t="shared" si="10"/>
        <v>0</v>
      </c>
      <c r="I28" s="677"/>
      <c r="J28" s="164">
        <f t="shared" si="16"/>
        <v>0</v>
      </c>
      <c r="K28" s="174" t="str">
        <f t="shared" si="14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5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1"/>
        <v>0</v>
      </c>
      <c r="AO28" s="85">
        <f t="shared" si="12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3"/>
        <v>0</v>
      </c>
      <c r="C29" s="673"/>
      <c r="D29" s="674" t="str">
        <f t="shared" si="8"/>
        <v>훠시즌</v>
      </c>
      <c r="E29" s="673"/>
      <c r="F29" s="675" t="str">
        <f t="shared" si="9"/>
        <v>Metal Slider 13mm</v>
      </c>
      <c r="G29" s="676"/>
      <c r="H29" s="676">
        <f t="shared" si="10"/>
        <v>0</v>
      </c>
      <c r="I29" s="677"/>
      <c r="J29" s="164">
        <f t="shared" si="16"/>
        <v>7.3036363636363635E-2</v>
      </c>
      <c r="K29" s="174" t="str">
        <f t="shared" si="14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5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1"/>
        <v>7.3036363636363635E-2</v>
      </c>
      <c r="AO29" s="85">
        <f t="shared" si="12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3"/>
        <v>0</v>
      </c>
      <c r="C30" s="671"/>
      <c r="D30" s="692" t="str">
        <f t="shared" si="8"/>
        <v>훠시즌</v>
      </c>
      <c r="E30" s="671"/>
      <c r="F30" s="675" t="str">
        <f t="shared" si="9"/>
        <v>Metal G-Hook 13mm</v>
      </c>
      <c r="G30" s="676"/>
      <c r="H30" s="676">
        <f t="shared" si="10"/>
        <v>0</v>
      </c>
      <c r="I30" s="677"/>
      <c r="J30" s="164">
        <f t="shared" si="16"/>
        <v>0</v>
      </c>
      <c r="K30" s="174" t="str">
        <f t="shared" si="14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5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1"/>
        <v>0</v>
      </c>
      <c r="AO30" s="85">
        <f t="shared" si="12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3"/>
        <v>0</v>
      </c>
      <c r="C31" s="671"/>
      <c r="D31" s="692" t="str">
        <f t="shared" si="8"/>
        <v>훠시즌</v>
      </c>
      <c r="E31" s="671"/>
      <c r="F31" s="675" t="str">
        <f t="shared" si="9"/>
        <v>Metal G-Hook 25mm</v>
      </c>
      <c r="G31" s="676"/>
      <c r="H31" s="676">
        <f t="shared" si="10"/>
        <v>0</v>
      </c>
      <c r="I31" s="677"/>
      <c r="J31" s="164">
        <f t="shared" si="16"/>
        <v>0</v>
      </c>
      <c r="K31" s="174" t="str">
        <f t="shared" si="14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5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1"/>
        <v>0</v>
      </c>
      <c r="AO31" s="85">
        <f t="shared" si="12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3"/>
        <v>0</v>
      </c>
      <c r="C32" s="673"/>
      <c r="D32" s="674" t="str">
        <f t="shared" si="8"/>
        <v>선오</v>
      </c>
      <c r="E32" s="673"/>
      <c r="F32" s="675" t="str">
        <f t="shared" si="9"/>
        <v>Bra Elastic Picot Edge 3/4"</v>
      </c>
      <c r="G32" s="676"/>
      <c r="H32" s="676">
        <f t="shared" si="10"/>
        <v>0</v>
      </c>
      <c r="I32" s="677"/>
      <c r="J32" s="164">
        <f t="shared" si="16"/>
        <v>0</v>
      </c>
      <c r="K32" s="174" t="str">
        <f t="shared" si="14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5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1"/>
        <v>0</v>
      </c>
      <c r="AO32" s="85">
        <f t="shared" si="12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3"/>
        <v>0</v>
      </c>
      <c r="C33" s="673"/>
      <c r="D33" s="674" t="str">
        <f t="shared" si="8"/>
        <v>선오</v>
      </c>
      <c r="E33" s="673"/>
      <c r="F33" s="698" t="str">
        <f t="shared" si="9"/>
        <v>Bra Elastic Picot Edge 1"</v>
      </c>
      <c r="G33" s="699"/>
      <c r="H33" s="699">
        <f t="shared" si="10"/>
        <v>0</v>
      </c>
      <c r="I33" s="700"/>
      <c r="J33" s="164">
        <f t="shared" si="16"/>
        <v>0</v>
      </c>
      <c r="K33" s="174" t="str">
        <f t="shared" si="14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5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1"/>
        <v>0</v>
      </c>
      <c r="AO33" s="85">
        <f t="shared" si="12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3"/>
        <v>0</v>
      </c>
      <c r="C34" s="679"/>
      <c r="D34" s="680" t="str">
        <f t="shared" si="8"/>
        <v>선오</v>
      </c>
      <c r="E34" s="679"/>
      <c r="F34" s="681" t="str">
        <f t="shared" si="9"/>
        <v>mobilon tape 1/4" x 0.15mm side shirring</v>
      </c>
      <c r="G34" s="682"/>
      <c r="H34" s="682">
        <f t="shared" si="10"/>
        <v>0</v>
      </c>
      <c r="I34" s="683"/>
      <c r="J34" s="164">
        <f t="shared" si="16"/>
        <v>1.2760000000000002E-2</v>
      </c>
      <c r="K34" s="174" t="str">
        <f t="shared" si="14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5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1"/>
        <v>1.2760000000000002E-2</v>
      </c>
      <c r="AO34" s="85">
        <f t="shared" si="12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3"/>
        <v>POLY TAPE</v>
      </c>
      <c r="C35" s="679"/>
      <c r="D35" s="674" t="str">
        <f t="shared" si="8"/>
        <v>선오</v>
      </c>
      <c r="E35" s="673"/>
      <c r="F35" s="698" t="str">
        <f t="shared" si="9"/>
        <v>1/4" twill tape at CF V</v>
      </c>
      <c r="G35" s="699"/>
      <c r="H35" s="699">
        <f t="shared" si="10"/>
        <v>0</v>
      </c>
      <c r="I35" s="700"/>
      <c r="J35" s="164">
        <f t="shared" si="16"/>
        <v>3.2000000000000002E-3</v>
      </c>
      <c r="K35" s="174" t="str">
        <f t="shared" si="14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5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1"/>
        <v>3.2000000000000002E-3</v>
      </c>
      <c r="AO35" s="85">
        <f t="shared" si="12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3"/>
        <v>0</v>
      </c>
      <c r="C36" s="679"/>
      <c r="D36" s="680" t="str">
        <f t="shared" si="8"/>
        <v>선오</v>
      </c>
      <c r="E36" s="679"/>
      <c r="F36" s="681" t="str">
        <f t="shared" si="9"/>
        <v>BONE&amp;CASING</v>
      </c>
      <c r="G36" s="682"/>
      <c r="H36" s="682">
        <f t="shared" si="10"/>
        <v>0</v>
      </c>
      <c r="I36" s="683"/>
      <c r="J36" s="164">
        <f t="shared" si="16"/>
        <v>0</v>
      </c>
      <c r="K36" s="174" t="str">
        <f t="shared" si="14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5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1"/>
        <v>0</v>
      </c>
      <c r="AO36" s="85">
        <f t="shared" si="12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3"/>
        <v>BRA TAPE</v>
      </c>
      <c r="C37" s="679"/>
      <c r="D37" s="680" t="str">
        <f t="shared" si="8"/>
        <v>선오</v>
      </c>
      <c r="E37" s="679"/>
      <c r="F37" s="681" t="str">
        <f t="shared" si="9"/>
        <v>3/4" 19mm</v>
      </c>
      <c r="G37" s="682"/>
      <c r="H37" s="682">
        <f t="shared" si="10"/>
        <v>0</v>
      </c>
      <c r="I37" s="683"/>
      <c r="J37" s="164">
        <f t="shared" si="16"/>
        <v>2.4720000000000002E-2</v>
      </c>
      <c r="K37" s="198" t="str">
        <f t="shared" si="14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5"/>
        <v>2.7192000000000004E-2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1.2</v>
      </c>
      <c r="AM37" s="180">
        <v>0.03</v>
      </c>
      <c r="AN37" s="181">
        <f t="shared" si="11"/>
        <v>2.4720000000000002E-2</v>
      </c>
      <c r="AO37" s="85">
        <f t="shared" si="12"/>
        <v>2.472000000000002E-3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3"/>
        <v>Elastic thread</v>
      </c>
      <c r="C38" s="679"/>
      <c r="D38" s="680" t="str">
        <f t="shared" si="8"/>
        <v>선오</v>
      </c>
      <c r="E38" s="679"/>
      <c r="F38" s="681" t="str">
        <f t="shared" si="9"/>
        <v>420D</v>
      </c>
      <c r="G38" s="682"/>
      <c r="H38" s="682">
        <f t="shared" si="10"/>
        <v>0</v>
      </c>
      <c r="I38" s="683"/>
      <c r="J38" s="164">
        <f t="shared" si="16"/>
        <v>0</v>
      </c>
      <c r="K38" s="198" t="str">
        <f t="shared" si="14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5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1"/>
        <v>0</v>
      </c>
      <c r="AO38" s="85">
        <f t="shared" si="12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3"/>
        <v>Elastic band</v>
      </c>
      <c r="C39" s="679"/>
      <c r="D39" s="680" t="str">
        <f t="shared" si="8"/>
        <v>선오</v>
      </c>
      <c r="E39" s="679"/>
      <c r="F39" s="681" t="str">
        <f t="shared" si="9"/>
        <v>13mm</v>
      </c>
      <c r="G39" s="682"/>
      <c r="H39" s="682">
        <f t="shared" si="10"/>
        <v>0</v>
      </c>
      <c r="I39" s="683"/>
      <c r="J39" s="164">
        <f t="shared" si="16"/>
        <v>3.4656818181818178E-2</v>
      </c>
      <c r="K39" s="198" t="str">
        <f t="shared" si="14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5"/>
        <v>3.8122499999999997E-2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0.51</v>
      </c>
      <c r="AM39" s="180">
        <v>0.15</v>
      </c>
      <c r="AN39" s="181">
        <f t="shared" si="11"/>
        <v>3.4656818181818178E-2</v>
      </c>
      <c r="AO39" s="85">
        <f t="shared" si="12"/>
        <v>3.4656818181818191E-3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3"/>
        <v>Elastic band</v>
      </c>
      <c r="C40" s="679"/>
      <c r="D40" s="680" t="str">
        <f t="shared" si="8"/>
        <v>선오</v>
      </c>
      <c r="E40" s="679"/>
      <c r="F40" s="681" t="str">
        <f t="shared" si="9"/>
        <v>9.5mm</v>
      </c>
      <c r="G40" s="682"/>
      <c r="H40" s="682">
        <f t="shared" si="10"/>
        <v>0</v>
      </c>
      <c r="I40" s="683"/>
      <c r="J40" s="164">
        <f t="shared" si="16"/>
        <v>3.2199999999999999E-2</v>
      </c>
      <c r="K40" s="198" t="str">
        <f t="shared" si="14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5"/>
        <v>3.542E-2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0.56000000000000005</v>
      </c>
      <c r="AM40" s="180">
        <v>0.15</v>
      </c>
      <c r="AN40" s="181">
        <f t="shared" si="11"/>
        <v>3.2199999999999999E-2</v>
      </c>
      <c r="AO40" s="85">
        <f t="shared" si="12"/>
        <v>3.2200000000000006E-3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3"/>
        <v>Fusible</v>
      </c>
      <c r="C41" s="685"/>
      <c r="D41" s="686" t="str">
        <f t="shared" si="8"/>
        <v>선오</v>
      </c>
      <c r="E41" s="685"/>
      <c r="F41" s="687">
        <f t="shared" si="9"/>
        <v>0</v>
      </c>
      <c r="G41" s="688"/>
      <c r="H41" s="688">
        <f t="shared" si="10"/>
        <v>0</v>
      </c>
      <c r="I41" s="689"/>
      <c r="J41" s="206">
        <f>AN41</f>
        <v>2.06E-2</v>
      </c>
      <c r="K41" s="207" t="str">
        <f t="shared" si="14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5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1"/>
        <v>2.06E-2</v>
      </c>
      <c r="AO41" s="85">
        <f t="shared" si="12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1.021120676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0.92829152363636358</v>
      </c>
      <c r="AO42" s="154">
        <f t="shared" si="12"/>
        <v>9.2829152363636425E-2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0.10753907369697731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7">X45</f>
        <v>NEXGEN</v>
      </c>
      <c r="E45" s="717"/>
      <c r="F45" s="718" t="str">
        <f t="shared" ref="F45:F52" si="18">Z45</f>
        <v>TPU LABEL(BRAND/SIZE/CO/CONTENT/CARE)</v>
      </c>
      <c r="G45" s="718"/>
      <c r="H45" s="718">
        <f t="shared" ref="H45:H52" si="19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0">AD45*AL45*(1+AM45)</f>
        <v>1.5950000000000002E-2</v>
      </c>
      <c r="AO45" s="85">
        <f t="shared" ref="AO45:AO53" si="21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2">V46</f>
        <v>MAU-TWO-PART</v>
      </c>
      <c r="C46" s="708"/>
      <c r="D46" s="708" t="str">
        <f t="shared" si="17"/>
        <v>NEXGEN</v>
      </c>
      <c r="E46" s="708"/>
      <c r="F46" s="709" t="str">
        <f t="shared" si="18"/>
        <v xml:space="preserve">PRIMARY HANG TAG </v>
      </c>
      <c r="G46" s="709"/>
      <c r="H46" s="709">
        <f t="shared" si="19"/>
        <v>0</v>
      </c>
      <c r="I46" s="709"/>
      <c r="J46" s="237">
        <f>AN46</f>
        <v>1.1117999999999999E-2</v>
      </c>
      <c r="K46" s="174" t="str">
        <f t="shared" ref="K46:K52" si="23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4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0"/>
        <v>1.1117999999999999E-2</v>
      </c>
      <c r="AO46" s="85">
        <f t="shared" si="21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2"/>
        <v>MAU-ECOM-STK</v>
      </c>
      <c r="C47" s="708"/>
      <c r="D47" s="708" t="str">
        <f t="shared" si="17"/>
        <v>NEXGEN</v>
      </c>
      <c r="E47" s="708"/>
      <c r="F47" s="709" t="str">
        <f t="shared" si="18"/>
        <v>ECOM-STK</v>
      </c>
      <c r="G47" s="709"/>
      <c r="H47" s="709">
        <f t="shared" si="19"/>
        <v>0</v>
      </c>
      <c r="I47" s="709"/>
      <c r="J47" s="237">
        <f t="shared" ref="J47:J51" si="25">AN47</f>
        <v>1.2240000000000001E-2</v>
      </c>
      <c r="K47" s="174" t="str">
        <f t="shared" si="23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4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6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0"/>
        <v>1.2240000000000001E-2</v>
      </c>
      <c r="AO47" s="85">
        <f t="shared" si="21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2"/>
        <v>2nd Hang tag</v>
      </c>
      <c r="C48" s="708"/>
      <c r="D48" s="708" t="str">
        <f t="shared" si="17"/>
        <v>R-PAC</v>
      </c>
      <c r="E48" s="708"/>
      <c r="F48" s="709" t="str">
        <f t="shared" si="18"/>
        <v>2nd Hang tag</v>
      </c>
      <c r="G48" s="709"/>
      <c r="H48" s="709">
        <f t="shared" si="19"/>
        <v>0</v>
      </c>
      <c r="I48" s="709"/>
      <c r="J48" s="237">
        <f t="shared" si="25"/>
        <v>9.1799999999999993E-2</v>
      </c>
      <c r="K48" s="174" t="str">
        <f t="shared" si="23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4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0"/>
        <v>9.1799999999999993E-2</v>
      </c>
      <c r="AO48" s="85">
        <f t="shared" si="21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2"/>
        <v>Tracking label</v>
      </c>
      <c r="C49" s="708"/>
      <c r="D49" s="708" t="str">
        <f t="shared" si="17"/>
        <v>Local</v>
      </c>
      <c r="E49" s="708"/>
      <c r="F49" s="709" t="str">
        <f t="shared" si="18"/>
        <v>Tracking Label=Factory Sourced</v>
      </c>
      <c r="G49" s="709"/>
      <c r="H49" s="709">
        <f t="shared" si="19"/>
        <v>0</v>
      </c>
      <c r="I49" s="709"/>
      <c r="J49" s="237">
        <f t="shared" si="25"/>
        <v>2.1000000000000001E-2</v>
      </c>
      <c r="K49" s="174" t="str">
        <f t="shared" si="23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4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0"/>
        <v>2.1000000000000001E-2</v>
      </c>
      <c r="AO49" s="85">
        <f t="shared" si="21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2"/>
        <v>CROTCH STICKER</v>
      </c>
      <c r="C50" s="708"/>
      <c r="D50" s="708">
        <f t="shared" si="17"/>
        <v>0</v>
      </c>
      <c r="E50" s="708"/>
      <c r="F50" s="709" t="str">
        <f t="shared" si="18"/>
        <v>CROTCH STICKER</v>
      </c>
      <c r="G50" s="709"/>
      <c r="H50" s="709">
        <f t="shared" si="19"/>
        <v>0</v>
      </c>
      <c r="I50" s="709"/>
      <c r="J50" s="237">
        <f t="shared" si="25"/>
        <v>3.0599999999999999E-2</v>
      </c>
      <c r="K50" s="174" t="str">
        <f t="shared" si="23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4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0"/>
        <v>3.0599999999999999E-2</v>
      </c>
      <c r="AO50" s="85">
        <f t="shared" si="21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2"/>
        <v>0</v>
      </c>
      <c r="C51" s="711"/>
      <c r="D51" s="711">
        <f t="shared" si="17"/>
        <v>0</v>
      </c>
      <c r="E51" s="711"/>
      <c r="F51" s="712">
        <f t="shared" si="18"/>
        <v>0</v>
      </c>
      <c r="G51" s="712"/>
      <c r="H51" s="712">
        <f t="shared" si="19"/>
        <v>0</v>
      </c>
      <c r="I51" s="712"/>
      <c r="J51" s="237">
        <f t="shared" si="25"/>
        <v>0</v>
      </c>
      <c r="K51" s="251" t="str">
        <f t="shared" si="23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4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0"/>
        <v>0</v>
      </c>
      <c r="AO51" s="85">
        <f t="shared" si="21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2"/>
        <v>0</v>
      </c>
      <c r="C52" s="714"/>
      <c r="D52" s="714">
        <f t="shared" si="17"/>
        <v>0</v>
      </c>
      <c r="E52" s="714"/>
      <c r="F52" s="715">
        <f t="shared" si="18"/>
        <v>0</v>
      </c>
      <c r="G52" s="715"/>
      <c r="H52" s="715">
        <f t="shared" si="19"/>
        <v>0</v>
      </c>
      <c r="I52" s="715"/>
      <c r="J52" s="257">
        <f>AN52</f>
        <v>0</v>
      </c>
      <c r="K52" s="258" t="str">
        <f t="shared" si="23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4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0"/>
        <v>0</v>
      </c>
      <c r="AO52" s="85">
        <f t="shared" si="21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1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2.116603305830041E-2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7">X56</f>
        <v>MAINETTI</v>
      </c>
      <c r="E56" s="732"/>
      <c r="F56" s="734" t="str">
        <f t="shared" ref="F56:F63" si="28">Z56</f>
        <v>HANGER</v>
      </c>
      <c r="G56" s="734"/>
      <c r="H56" s="734">
        <f t="shared" ref="H56:H63" si="29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0">AD56*AL56*(1+AM56)</f>
        <v>0</v>
      </c>
      <c r="AO56" s="85">
        <f t="shared" ref="AO56:AO64" si="31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2">V57</f>
        <v>0</v>
      </c>
      <c r="C57" s="724"/>
      <c r="D57" s="725" t="str">
        <f t="shared" si="27"/>
        <v>MAINETTI</v>
      </c>
      <c r="E57" s="726"/>
      <c r="F57" s="719" t="str">
        <f t="shared" si="28"/>
        <v>SIZER</v>
      </c>
      <c r="G57" s="719"/>
      <c r="H57" s="719">
        <f t="shared" si="29"/>
        <v>0</v>
      </c>
      <c r="I57" s="719"/>
      <c r="J57" s="280">
        <f>AN57</f>
        <v>0</v>
      </c>
      <c r="K57" s="281" t="str">
        <f t="shared" ref="K57:K63" si="33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4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0"/>
        <v>0</v>
      </c>
      <c r="AO57" s="85">
        <f t="shared" si="31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2"/>
        <v>0</v>
      </c>
      <c r="C58" s="678"/>
      <c r="D58" s="680">
        <f t="shared" si="27"/>
        <v>0</v>
      </c>
      <c r="E58" s="679"/>
      <c r="F58" s="719" t="str">
        <f t="shared" si="28"/>
        <v>TAG PIN</v>
      </c>
      <c r="G58" s="719"/>
      <c r="H58" s="719">
        <f t="shared" si="29"/>
        <v>0</v>
      </c>
      <c r="I58" s="719"/>
      <c r="J58" s="280">
        <f t="shared" ref="J58:J62" si="35">AN58</f>
        <v>5.1000000000000004E-3</v>
      </c>
      <c r="K58" s="281" t="str">
        <f t="shared" si="33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4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0"/>
        <v>5.1000000000000004E-3</v>
      </c>
      <c r="AO58" s="85">
        <f t="shared" si="31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2"/>
        <v>0</v>
      </c>
      <c r="C59" s="678"/>
      <c r="D59" s="680" t="str">
        <f t="shared" si="27"/>
        <v>FTY</v>
      </c>
      <c r="E59" s="679"/>
      <c r="F59" s="719" t="str">
        <f t="shared" si="28"/>
        <v>POLY BAG</v>
      </c>
      <c r="G59" s="719"/>
      <c r="H59" s="719">
        <f t="shared" si="29"/>
        <v>0</v>
      </c>
      <c r="I59" s="719"/>
      <c r="J59" s="280">
        <f t="shared" si="35"/>
        <v>0</v>
      </c>
      <c r="K59" s="281" t="str">
        <f t="shared" si="33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4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0"/>
        <v>0</v>
      </c>
      <c r="AO59" s="85">
        <f t="shared" si="31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2"/>
        <v>5.5" Tag pin</v>
      </c>
      <c r="C60" s="678"/>
      <c r="D60" s="680">
        <f t="shared" si="27"/>
        <v>0</v>
      </c>
      <c r="E60" s="679"/>
      <c r="F60" s="719" t="str">
        <f t="shared" si="28"/>
        <v>TAG PIN for COLD SHOULDER</v>
      </c>
      <c r="G60" s="719"/>
      <c r="H60" s="719">
        <f t="shared" si="29"/>
        <v>0</v>
      </c>
      <c r="I60" s="719"/>
      <c r="J60" s="280">
        <f t="shared" si="35"/>
        <v>0</v>
      </c>
      <c r="K60" s="281" t="str">
        <f t="shared" si="33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4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0"/>
        <v>0</v>
      </c>
      <c r="AO60" s="85">
        <f t="shared" si="31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2"/>
        <v>0</v>
      </c>
      <c r="C61" s="678"/>
      <c r="D61" s="680">
        <f t="shared" si="27"/>
        <v>0</v>
      </c>
      <c r="E61" s="679"/>
      <c r="F61" s="719" t="str">
        <f t="shared" si="28"/>
        <v>POLY BAG for STRAP</v>
      </c>
      <c r="G61" s="719"/>
      <c r="H61" s="719">
        <f t="shared" si="29"/>
        <v>0</v>
      </c>
      <c r="I61" s="719"/>
      <c r="J61" s="280">
        <f t="shared" si="35"/>
        <v>0</v>
      </c>
      <c r="K61" s="281" t="str">
        <f t="shared" si="33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4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0"/>
        <v>0</v>
      </c>
      <c r="AO61" s="85">
        <f t="shared" si="31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2"/>
        <v>0</v>
      </c>
      <c r="C62" s="678"/>
      <c r="D62" s="680" t="str">
        <f t="shared" si="27"/>
        <v>?</v>
      </c>
      <c r="E62" s="679"/>
      <c r="F62" s="719" t="str">
        <f t="shared" si="28"/>
        <v>ALL CARTON STICKERS</v>
      </c>
      <c r="G62" s="719"/>
      <c r="H62" s="719">
        <f t="shared" si="29"/>
        <v>0</v>
      </c>
      <c r="I62" s="719"/>
      <c r="J62" s="280">
        <f t="shared" si="35"/>
        <v>1.0200000000000001E-2</v>
      </c>
      <c r="K62" s="281" t="str">
        <f t="shared" si="33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4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0"/>
        <v>1.0200000000000001E-2</v>
      </c>
      <c r="AO62" s="85">
        <f t="shared" si="31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2"/>
        <v>0</v>
      </c>
      <c r="C63" s="714"/>
      <c r="D63" s="714" t="str">
        <f t="shared" si="27"/>
        <v>FTY</v>
      </c>
      <c r="E63" s="714"/>
      <c r="F63" s="715" t="str">
        <f t="shared" si="28"/>
        <v>ALL BOXES</v>
      </c>
      <c r="G63" s="715"/>
      <c r="H63" s="715">
        <f t="shared" si="29"/>
        <v>0</v>
      </c>
      <c r="I63" s="715"/>
      <c r="J63" s="257">
        <f>AN63</f>
        <v>0</v>
      </c>
      <c r="K63" s="286" t="str">
        <f t="shared" si="33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4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0"/>
        <v>0</v>
      </c>
      <c r="AO63" s="85">
        <f t="shared" si="31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1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1.7724473246491467E-3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0.77</v>
      </c>
      <c r="K68" s="199" t="s">
        <v>108</v>
      </c>
      <c r="L68" s="311"/>
      <c r="M68" s="312">
        <f>J68/S74</f>
        <v>7.6786798030576905E-2</v>
      </c>
      <c r="N68" s="199"/>
      <c r="O68" s="199"/>
      <c r="P68" s="199"/>
      <c r="Q68" s="199"/>
      <c r="R68" s="313">
        <v>1</v>
      </c>
      <c r="S68" s="128">
        <f>J68*R68</f>
        <v>0.77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0.25069413615000002</v>
      </c>
      <c r="AO69" s="85">
        <f>S68-AN69-AN68</f>
        <v>0.51930586384999999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0.11540369785375826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3.7530000000000001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2.8806941361499998</v>
      </c>
      <c r="AO72" s="154">
        <f>S72-AN72</f>
        <v>0.87230586385000031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0.33371755651970925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10.027765446</v>
      </c>
      <c r="AE74" s="13"/>
      <c r="AF74" s="13"/>
      <c r="AG74" s="13"/>
      <c r="AH74" s="13"/>
      <c r="AI74" s="333" t="s">
        <v>117</v>
      </c>
      <c r="AJ74" s="334">
        <f>AN75-AN74</f>
        <v>1.3956330338118903</v>
      </c>
      <c r="AK74" s="335">
        <f>AJ74/AN75</f>
        <v>0.13917687258716224</v>
      </c>
      <c r="AL74" s="13"/>
      <c r="AM74" s="331" t="s">
        <v>118</v>
      </c>
      <c r="AN74" s="332">
        <f>SUM(AN16,AN42,AN53,AN64,AN72)</f>
        <v>8.6321324121881098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10.027765446</v>
      </c>
      <c r="AO75" s="18">
        <v>9.41</v>
      </c>
      <c r="AQ75" s="332">
        <f>AN75-AO75</f>
        <v>0.61776544599999994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AB4:AD4 H4:J4" xr:uid="{CB5CE2E7-C5C5-4A9F-9CB5-4CCC02C5FEF0}">
      <formula1>$AQ$3:$AQ$8</formula1>
    </dataValidation>
    <dataValidation type="list" allowBlank="1" showInputMessage="1" showErrorMessage="1" sqref="J11:J15 AD11:AD15" xr:uid="{A8A123B2-9744-4567-9D62-04095C47E54C}">
      <formula1>$AQ$11:$AQ$21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0A53-81A4-456D-826D-F352C25D44A1}">
  <sheetPr codeName="Sheet82">
    <tabColor theme="9" tint="0.59999389629810485"/>
  </sheetPr>
  <dimension ref="A1:BC118"/>
  <sheetViews>
    <sheetView zoomScale="85" zoomScaleNormal="85" zoomScaleSheetLayoutView="80" workbookViewId="0">
      <selection activeCell="J70" sqref="J7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22" width="8.7109375" style="5" customWidth="1"/>
    <col min="23" max="23" width="21.28515625" style="5" bestFit="1" customWidth="1"/>
    <col min="24" max="30" width="8.7109375" style="5" customWidth="1"/>
    <col min="31" max="39" width="8.7109375" style="384" customWidth="1"/>
    <col min="40" max="40" width="9.42578125" style="385" customWidth="1"/>
    <col min="41" max="41" width="9.42578125" style="6" customWidth="1"/>
    <col min="42" max="42" width="1" style="5" customWidth="1"/>
    <col min="43" max="43" width="11.140625" style="5" customWidth="1"/>
    <col min="44" max="46" width="9.5703125" style="5" customWidth="1"/>
    <col min="47" max="16384" width="9" style="5"/>
  </cols>
  <sheetData>
    <row r="1" spans="1:46" ht="27" thickBot="1">
      <c r="A1" s="629" t="str">
        <f>U1</f>
        <v>Swim USA JCP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155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 t="s">
        <v>141</v>
      </c>
      <c r="AK1" s="2"/>
      <c r="AL1" s="2"/>
      <c r="AM1" s="3"/>
      <c r="AN1" s="4"/>
      <c r="AS1" s="7" t="s">
        <v>1</v>
      </c>
    </row>
    <row r="2" spans="1:46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44507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>
        <v>44507</v>
      </c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3"/>
      <c r="AN2" s="14"/>
      <c r="AO2" s="18"/>
      <c r="AQ2" s="19" t="s">
        <v>4</v>
      </c>
      <c r="AR2" s="20" t="s">
        <v>5</v>
      </c>
      <c r="AS2" s="21" t="s">
        <v>6</v>
      </c>
    </row>
    <row r="3" spans="1:46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3"/>
      <c r="AN3" s="14"/>
      <c r="AO3" s="18"/>
      <c r="AQ3" s="27" t="s">
        <v>11</v>
      </c>
      <c r="AR3" s="28">
        <v>5.8500000000000003E-2</v>
      </c>
      <c r="AS3" s="29">
        <v>3.6659999999999998E-2</v>
      </c>
    </row>
    <row r="4" spans="1:46" s="15" customFormat="1" ht="12.75" customHeight="1">
      <c r="A4" s="30" t="s">
        <v>12</v>
      </c>
      <c r="B4" s="22"/>
      <c r="C4" s="644">
        <f t="shared" si="0"/>
        <v>902376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>
        <v>902376</v>
      </c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3"/>
      <c r="AN4" s="14"/>
      <c r="AO4" s="18"/>
      <c r="AQ4" s="35" t="s">
        <v>14</v>
      </c>
      <c r="AR4" s="36">
        <v>4.3799999999999999E-2</v>
      </c>
      <c r="AS4" s="37">
        <v>1.221E-2</v>
      </c>
    </row>
    <row r="5" spans="1:46" s="15" customFormat="1" ht="12.75" customHeight="1">
      <c r="A5" s="30" t="s">
        <v>15</v>
      </c>
      <c r="B5" s="22"/>
      <c r="C5" s="644" t="str">
        <f>W5</f>
        <v>APB22994J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460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3"/>
      <c r="AN5" s="14"/>
      <c r="AO5" s="18"/>
      <c r="AQ5" s="35" t="s">
        <v>18</v>
      </c>
      <c r="AR5" s="36">
        <v>2.2100000000000002E-2</v>
      </c>
      <c r="AS5" s="37">
        <v>2.793E-2</v>
      </c>
    </row>
    <row r="6" spans="1:46" s="15" customFormat="1" ht="26.1" customHeight="1">
      <c r="A6" s="30" t="s">
        <v>19</v>
      </c>
      <c r="B6" s="22"/>
      <c r="C6" s="38" t="str">
        <f t="shared" si="0"/>
        <v>PRINCESS SEAM SWIM DRESS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8" t="s">
        <v>461</v>
      </c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3"/>
      <c r="AN6" s="14"/>
      <c r="AO6" s="18"/>
      <c r="AQ6" s="35" t="s">
        <v>21</v>
      </c>
      <c r="AR6" s="36">
        <v>2.2200000000000001E-2</v>
      </c>
      <c r="AS6" s="37">
        <v>2.206E-2</v>
      </c>
    </row>
    <row r="7" spans="1:46" s="15" customFormat="1" ht="12.75" customHeight="1">
      <c r="A7" s="22" t="s">
        <v>22</v>
      </c>
      <c r="B7" s="22"/>
      <c r="C7" s="638" t="str">
        <f t="shared" si="0"/>
        <v>1X, 2X, 3X</v>
      </c>
      <c r="D7" s="638"/>
      <c r="E7" s="638"/>
      <c r="F7" s="39"/>
      <c r="G7" s="24"/>
      <c r="H7" s="639">
        <f t="shared" si="1"/>
        <v>680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368</v>
      </c>
      <c r="X7" s="641"/>
      <c r="Y7" s="641"/>
      <c r="Z7" s="40"/>
      <c r="AA7" s="26" t="s">
        <v>181</v>
      </c>
      <c r="AB7" s="642">
        <v>680</v>
      </c>
      <c r="AC7" s="642"/>
      <c r="AD7" s="643"/>
      <c r="AE7" s="12"/>
      <c r="AF7" s="13"/>
      <c r="AG7" s="13"/>
      <c r="AH7" s="13"/>
      <c r="AI7" s="13"/>
      <c r="AJ7" s="13"/>
      <c r="AK7" s="13"/>
      <c r="AL7" s="13"/>
      <c r="AM7" s="13"/>
      <c r="AN7" s="14"/>
      <c r="AO7" s="18"/>
      <c r="AQ7" s="41" t="s">
        <v>24</v>
      </c>
      <c r="AR7" s="42">
        <v>0</v>
      </c>
      <c r="AS7" s="43">
        <v>2.3E-2</v>
      </c>
    </row>
    <row r="8" spans="1:46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 t="s">
        <v>469</v>
      </c>
      <c r="V8" s="45"/>
      <c r="W8" s="45" t="s">
        <v>485</v>
      </c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09"/>
      <c r="AN8" s="610"/>
      <c r="AO8" s="46"/>
      <c r="AQ8" s="47"/>
      <c r="AR8" s="48"/>
      <c r="AS8" s="49"/>
    </row>
    <row r="9" spans="1:46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1"/>
      <c r="AG9" s="53">
        <f>AG11-2</f>
        <v>58</v>
      </c>
      <c r="AH9" s="51"/>
      <c r="AI9" s="51"/>
      <c r="AJ9" s="51"/>
      <c r="AK9" s="51"/>
      <c r="AL9" s="51"/>
      <c r="AM9" s="52"/>
      <c r="AN9" s="52"/>
      <c r="AO9" s="18"/>
      <c r="AQ9" s="52"/>
      <c r="AR9" s="52"/>
      <c r="AS9" s="52"/>
      <c r="AT9" s="52"/>
    </row>
    <row r="10" spans="1:46" s="52" customFormat="1" ht="24.75" customHeight="1" thickBot="1">
      <c r="A10" s="651" t="s">
        <v>25</v>
      </c>
      <c r="B10" s="571" t="s">
        <v>26</v>
      </c>
      <c r="C10" s="55" t="s">
        <v>27</v>
      </c>
      <c r="D10" s="546" t="s">
        <v>28</v>
      </c>
      <c r="E10" s="57" t="s">
        <v>29</v>
      </c>
      <c r="F10" s="654" t="s">
        <v>30</v>
      </c>
      <c r="G10" s="654"/>
      <c r="H10" s="654"/>
      <c r="I10" s="654"/>
      <c r="J10" s="546" t="s">
        <v>31</v>
      </c>
      <c r="K10" s="546" t="s">
        <v>32</v>
      </c>
      <c r="L10" s="546" t="s">
        <v>33</v>
      </c>
      <c r="M10" s="546" t="s">
        <v>34</v>
      </c>
      <c r="N10" s="546" t="s">
        <v>34</v>
      </c>
      <c r="O10" s="547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2" t="s">
        <v>26</v>
      </c>
      <c r="W10" s="55" t="s">
        <v>27</v>
      </c>
      <c r="X10" s="594" t="s">
        <v>28</v>
      </c>
      <c r="Y10" s="594" t="s">
        <v>29</v>
      </c>
      <c r="Z10" s="656" t="s">
        <v>30</v>
      </c>
      <c r="AA10" s="656"/>
      <c r="AB10" s="656"/>
      <c r="AC10" s="656"/>
      <c r="AD10" s="594" t="s">
        <v>31</v>
      </c>
      <c r="AE10" s="594" t="s">
        <v>32</v>
      </c>
      <c r="AF10" s="594" t="s">
        <v>143</v>
      </c>
      <c r="AG10" s="594" t="s">
        <v>33</v>
      </c>
      <c r="AH10" s="594" t="s">
        <v>34</v>
      </c>
      <c r="AI10" s="546" t="s">
        <v>34</v>
      </c>
      <c r="AJ10" s="547" t="s">
        <v>35</v>
      </c>
      <c r="AK10" s="655" t="s">
        <v>36</v>
      </c>
      <c r="AL10" s="656"/>
      <c r="AM10" s="657"/>
      <c r="AN10" s="59" t="s">
        <v>37</v>
      </c>
      <c r="AO10" s="60"/>
      <c r="AQ10" s="61" t="s">
        <v>38</v>
      </c>
      <c r="AR10" s="62" t="s">
        <v>39</v>
      </c>
      <c r="AS10" s="20" t="s">
        <v>38</v>
      </c>
      <c r="AT10" s="63" t="s">
        <v>40</v>
      </c>
    </row>
    <row r="11" spans="1:46" s="52" customFormat="1" ht="12.75">
      <c r="A11" s="652"/>
      <c r="B11" s="64" t="str">
        <f>V11</f>
        <v>K80S2-230</v>
      </c>
      <c r="C11" s="567" t="str">
        <f t="shared" ref="C11:I15" si="2">W11</f>
        <v>YH</v>
      </c>
      <c r="D11" s="66" t="str">
        <f t="shared" si="2"/>
        <v>PRINT</v>
      </c>
      <c r="E11" s="67" t="str">
        <f t="shared" si="2"/>
        <v>STRAP</v>
      </c>
      <c r="F11" s="661" t="str">
        <f t="shared" si="2"/>
        <v>95% POLY ITY 5% SPNADEX SINGLE SPAN JERSEY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KOR-VTN</v>
      </c>
      <c r="K11" s="69">
        <f>AE11</f>
        <v>2.38</v>
      </c>
      <c r="L11" s="70">
        <f t="shared" ref="L11:M15" si="3">AG11</f>
        <v>60</v>
      </c>
      <c r="M11" s="70">
        <f t="shared" si="3"/>
        <v>230</v>
      </c>
      <c r="N11" s="71">
        <f>L11*M11*2.54*91.44/10000000</f>
        <v>0.32051548800000002</v>
      </c>
      <c r="O11" s="72">
        <f>VLOOKUP($J$11,$AQ$11:$AR$21,2,FALSE)*N11*R11</f>
        <v>0</v>
      </c>
      <c r="P11" s="71">
        <f>AM11</f>
        <v>1.28853</v>
      </c>
      <c r="Q11" s="73">
        <v>1.1000000000000001</v>
      </c>
      <c r="R11" s="74">
        <f>P11*Q11</f>
        <v>1.4173830000000001</v>
      </c>
      <c r="S11" s="75">
        <f>K11*R11</f>
        <v>3.3733715399999999</v>
      </c>
      <c r="U11" s="659"/>
      <c r="V11" s="90" t="s">
        <v>415</v>
      </c>
      <c r="W11" s="589" t="s">
        <v>182</v>
      </c>
      <c r="X11" s="122" t="s">
        <v>169</v>
      </c>
      <c r="Y11" s="123" t="s">
        <v>369</v>
      </c>
      <c r="Z11" s="617" t="s">
        <v>416</v>
      </c>
      <c r="AA11" s="618"/>
      <c r="AB11" s="618"/>
      <c r="AC11" s="619"/>
      <c r="AD11" s="124" t="s">
        <v>183</v>
      </c>
      <c r="AE11" s="125">
        <v>2.38</v>
      </c>
      <c r="AF11" s="125">
        <f t="shared" ref="AF11" si="4">AE11+AJ11</f>
        <v>2.3992325559788164</v>
      </c>
      <c r="AG11" s="126">
        <v>60</v>
      </c>
      <c r="AH11" s="520">
        <v>230</v>
      </c>
      <c r="AI11" s="579">
        <f>((AG11*AH11)/43.052)/1000</f>
        <v>0.3205425996469386</v>
      </c>
      <c r="AJ11" s="580">
        <f>VLOOKUP(AD11,$AS$11:$AT$21,2,FALSE)*AI11</f>
        <v>1.9232555978816315E-2</v>
      </c>
      <c r="AK11" s="579">
        <v>1.2509999999999999</v>
      </c>
      <c r="AL11" s="581">
        <v>1.03</v>
      </c>
      <c r="AM11" s="582">
        <f>AK11*AL11</f>
        <v>1.28853</v>
      </c>
      <c r="AN11" s="516">
        <f>AF11*AM11</f>
        <v>3.0914831253553841</v>
      </c>
      <c r="AO11" s="85">
        <f t="shared" ref="AO11:AO16" si="5">S11-AN11</f>
        <v>0.28188841464461589</v>
      </c>
      <c r="AQ11" s="86" t="s">
        <v>145</v>
      </c>
      <c r="AR11" s="87"/>
      <c r="AS11" s="88" t="s">
        <v>145</v>
      </c>
      <c r="AT11" s="89">
        <v>0.1</v>
      </c>
    </row>
    <row r="12" spans="1:46" s="52" customFormat="1" ht="12.75">
      <c r="A12" s="652"/>
      <c r="B12" s="90" t="str">
        <f>V12</f>
        <v>KARIMA 201</v>
      </c>
      <c r="C12" s="566" t="str">
        <f t="shared" si="2"/>
        <v>HY K&amp;D</v>
      </c>
      <c r="D12" s="92" t="str">
        <f t="shared" si="2"/>
        <v>SOLID</v>
      </c>
      <c r="E12" s="93" t="str">
        <f t="shared" si="2"/>
        <v>STRAP</v>
      </c>
      <c r="F12" s="665" t="str">
        <f t="shared" si="2"/>
        <v>80% Nylon, 20% Spandex, 5.2 oz/yd2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CHN S-VTN</v>
      </c>
      <c r="K12" s="95">
        <f t="shared" ref="K12:K15" si="6">AE12</f>
        <v>2.65</v>
      </c>
      <c r="L12" s="96">
        <f t="shared" si="3"/>
        <v>61</v>
      </c>
      <c r="M12" s="96">
        <f t="shared" si="3"/>
        <v>175</v>
      </c>
      <c r="N12" s="71">
        <f>L12*M12*2.54*91.44/10000000</f>
        <v>0.247934988</v>
      </c>
      <c r="O12" s="72">
        <f>VLOOKUP($J$12,$AQ$11:$AR$21,2,FALSE)*N12*R12</f>
        <v>0</v>
      </c>
      <c r="P12" s="71">
        <f>AM12</f>
        <v>0.27604000000000001</v>
      </c>
      <c r="Q12" s="73">
        <v>1.1000000000000001</v>
      </c>
      <c r="R12" s="74">
        <f>P12*Q12</f>
        <v>0.30364400000000002</v>
      </c>
      <c r="S12" s="97">
        <f>K12*R12</f>
        <v>0.80465660000000006</v>
      </c>
      <c r="U12" s="659"/>
      <c r="V12" s="517" t="s">
        <v>175</v>
      </c>
      <c r="W12" s="518" t="s">
        <v>179</v>
      </c>
      <c r="X12" s="92" t="s">
        <v>43</v>
      </c>
      <c r="Y12" s="93" t="s">
        <v>369</v>
      </c>
      <c r="Z12" s="666" t="s">
        <v>177</v>
      </c>
      <c r="AA12" s="748"/>
      <c r="AB12" s="748"/>
      <c r="AC12" s="749"/>
      <c r="AD12" s="101" t="s">
        <v>167</v>
      </c>
      <c r="AE12" s="102">
        <v>2.65</v>
      </c>
      <c r="AF12" s="102">
        <f t="shared" ref="AF12:AF16" si="7">AE12+AJ12</f>
        <v>2.6747955960234133</v>
      </c>
      <c r="AG12" s="519">
        <v>61</v>
      </c>
      <c r="AH12" s="520">
        <v>175</v>
      </c>
      <c r="AI12" s="129">
        <f>((AG12*AH12)/43.052)/1000</f>
        <v>0.24795596023413546</v>
      </c>
      <c r="AJ12" s="521">
        <f>VLOOKUP(AD12,$AS$11:$AT$21,2,FALSE)*AI12</f>
        <v>2.4795596023413548E-2</v>
      </c>
      <c r="AK12" s="129">
        <v>0.26800000000000002</v>
      </c>
      <c r="AL12" s="106">
        <v>1.03</v>
      </c>
      <c r="AM12" s="583">
        <f>AK12*AL12</f>
        <v>0.27604000000000001</v>
      </c>
      <c r="AN12" s="108">
        <f>AF12*AM12</f>
        <v>0.73835057632630308</v>
      </c>
      <c r="AO12" s="85">
        <f t="shared" si="5"/>
        <v>6.6306023673696979E-2</v>
      </c>
      <c r="AQ12" s="109" t="s">
        <v>146</v>
      </c>
      <c r="AR12" s="110"/>
      <c r="AS12" s="111" t="s">
        <v>146</v>
      </c>
      <c r="AT12" s="112">
        <v>0.12</v>
      </c>
    </row>
    <row r="13" spans="1:46" s="52" customFormat="1" ht="12.75">
      <c r="A13" s="652"/>
      <c r="B13" s="113" t="str">
        <f>V13</f>
        <v>KA-79</v>
      </c>
      <c r="C13" s="114" t="str">
        <f t="shared" si="2"/>
        <v>Knitextile.</v>
      </c>
      <c r="D13" s="115" t="str">
        <f t="shared" si="2"/>
        <v>SOLID</v>
      </c>
      <c r="E13" s="116" t="str">
        <f t="shared" si="2"/>
        <v>LINING</v>
      </c>
      <c r="F13" s="615" t="str">
        <f t="shared" si="2"/>
        <v>100% Polyester, 95gsm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INDIA-VTN</v>
      </c>
      <c r="K13" s="117">
        <f t="shared" si="6"/>
        <v>0.75</v>
      </c>
      <c r="L13" s="118">
        <f t="shared" si="3"/>
        <v>60</v>
      </c>
      <c r="M13" s="118">
        <f t="shared" si="3"/>
        <v>95</v>
      </c>
      <c r="N13" s="119">
        <f>L13*M13*2.54*91.44/10000000</f>
        <v>0.13238683200000001</v>
      </c>
      <c r="O13" s="120">
        <f>VLOOKUP($J$13,$AQ$11:$AR$21,2,FALSE)*N13*R13</f>
        <v>0</v>
      </c>
      <c r="P13" s="119">
        <f>AM13</f>
        <v>0.53550000000000009</v>
      </c>
      <c r="Q13" s="121">
        <v>1.1000000000000001</v>
      </c>
      <c r="R13" s="74">
        <f>P13*Q13</f>
        <v>0.58905000000000018</v>
      </c>
      <c r="S13" s="97">
        <f>K13*R13</f>
        <v>0.44178750000000011</v>
      </c>
      <c r="U13" s="659"/>
      <c r="V13" s="98" t="s">
        <v>48</v>
      </c>
      <c r="W13" s="99" t="s">
        <v>156</v>
      </c>
      <c r="X13" s="100" t="s">
        <v>43</v>
      </c>
      <c r="Y13" s="100" t="s">
        <v>139</v>
      </c>
      <c r="Z13" s="750" t="s">
        <v>176</v>
      </c>
      <c r="AA13" s="751"/>
      <c r="AB13" s="751"/>
      <c r="AC13" s="752"/>
      <c r="AD13" s="101" t="s">
        <v>178</v>
      </c>
      <c r="AE13" s="102">
        <v>0.75</v>
      </c>
      <c r="AF13" s="102">
        <f t="shared" si="7"/>
        <v>0.76588776363467437</v>
      </c>
      <c r="AG13" s="103">
        <v>60</v>
      </c>
      <c r="AH13" s="103">
        <v>95</v>
      </c>
      <c r="AI13" s="129">
        <f t="shared" ref="AI13:AI15" si="8">((AG13*AH13)/43.052)/1000</f>
        <v>0.13239803028895289</v>
      </c>
      <c r="AJ13" s="532">
        <f>VLOOKUP(AD13,$AS$11:$AT$21,2,FALSE)*AI13</f>
        <v>1.5887763634674347E-2</v>
      </c>
      <c r="AK13" s="104">
        <v>0.52500000000000002</v>
      </c>
      <c r="AL13" s="106">
        <v>1.02</v>
      </c>
      <c r="AM13" s="107">
        <f>AK13*AL13</f>
        <v>0.53550000000000009</v>
      </c>
      <c r="AN13" s="108">
        <f>AF13*AM13</f>
        <v>0.41013289742636821</v>
      </c>
      <c r="AO13" s="85">
        <f t="shared" si="5"/>
        <v>3.1654602573631896E-2</v>
      </c>
      <c r="AQ13" s="109" t="s">
        <v>147</v>
      </c>
      <c r="AR13" s="110"/>
      <c r="AS13" s="111" t="s">
        <v>147</v>
      </c>
      <c r="AT13" s="112">
        <v>0.11</v>
      </c>
    </row>
    <row r="14" spans="1:46" s="52" customFormat="1" ht="12.75">
      <c r="A14" s="652"/>
      <c r="B14" s="113" t="str">
        <f>V14</f>
        <v>DW01</v>
      </c>
      <c r="C14" s="114" t="str">
        <f t="shared" si="2"/>
        <v>Weilun</v>
      </c>
      <c r="D14" s="115" t="str">
        <f t="shared" si="2"/>
        <v>SOLID</v>
      </c>
      <c r="E14" s="115" t="str">
        <f t="shared" si="2"/>
        <v>MESH</v>
      </c>
      <c r="F14" s="615" t="str">
        <f t="shared" si="2"/>
        <v>77% Nylon 40D12F, 23% Spandex 140D Mesh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INDIA-VTN</v>
      </c>
      <c r="K14" s="117">
        <f t="shared" si="6"/>
        <v>2.7</v>
      </c>
      <c r="L14" s="118">
        <f t="shared" si="3"/>
        <v>61</v>
      </c>
      <c r="M14" s="118">
        <f t="shared" si="3"/>
        <v>140</v>
      </c>
      <c r="N14" s="119">
        <f>L14*M14*2.54*91.44/10000000</f>
        <v>0.19834799039999998</v>
      </c>
      <c r="O14" s="120">
        <f>VLOOKUP($J$14,$AQ$11:$AR$21,2,FALSE)*N14*R14</f>
        <v>0</v>
      </c>
      <c r="P14" s="119">
        <f>AM14</f>
        <v>0.27336000000000005</v>
      </c>
      <c r="Q14" s="121">
        <v>1.1000000000000001</v>
      </c>
      <c r="R14" s="74">
        <f>P14*Q14</f>
        <v>0.30069600000000007</v>
      </c>
      <c r="S14" s="128">
        <f>K14*R14</f>
        <v>0.81187920000000025</v>
      </c>
      <c r="U14" s="659"/>
      <c r="V14" s="98" t="s">
        <v>447</v>
      </c>
      <c r="W14" s="99" t="s">
        <v>448</v>
      </c>
      <c r="X14" s="100" t="s">
        <v>43</v>
      </c>
      <c r="Y14" s="100" t="s">
        <v>449</v>
      </c>
      <c r="Z14" s="750" t="s">
        <v>450</v>
      </c>
      <c r="AA14" s="751"/>
      <c r="AB14" s="751"/>
      <c r="AC14" s="752"/>
      <c r="AD14" s="101" t="s">
        <v>178</v>
      </c>
      <c r="AE14" s="102">
        <v>2.7</v>
      </c>
      <c r="AF14" s="102">
        <f t="shared" si="7"/>
        <v>2.7238037721824773</v>
      </c>
      <c r="AG14" s="103">
        <v>61</v>
      </c>
      <c r="AH14" s="103">
        <v>140</v>
      </c>
      <c r="AI14" s="80">
        <f t="shared" si="8"/>
        <v>0.19836476818730839</v>
      </c>
      <c r="AJ14" s="81">
        <f>VLOOKUP(AD14,$AS$11:$AT$21,2,FALSE)*AI14</f>
        <v>2.3803772182477007E-2</v>
      </c>
      <c r="AK14" s="129">
        <v>0.26800000000000002</v>
      </c>
      <c r="AL14" s="106">
        <v>1.02</v>
      </c>
      <c r="AM14" s="107">
        <f>AK14*AL14</f>
        <v>0.27336000000000005</v>
      </c>
      <c r="AN14" s="108">
        <f>AF14*AM14</f>
        <v>0.7445789991638021</v>
      </c>
      <c r="AO14" s="85">
        <f t="shared" si="5"/>
        <v>6.7300200836198143E-2</v>
      </c>
      <c r="AQ14" s="109" t="s">
        <v>47</v>
      </c>
      <c r="AR14" s="110"/>
      <c r="AS14" s="111" t="s">
        <v>47</v>
      </c>
      <c r="AT14" s="112">
        <v>0.14000000000000001</v>
      </c>
    </row>
    <row r="15" spans="1:46" s="52" customFormat="1" ht="13.5" thickBot="1">
      <c r="A15" s="653"/>
      <c r="B15" s="569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INDIA-IND</v>
      </c>
      <c r="K15" s="135">
        <f t="shared" si="6"/>
        <v>0</v>
      </c>
      <c r="L15" s="136">
        <f t="shared" si="3"/>
        <v>0</v>
      </c>
      <c r="M15" s="136">
        <f t="shared" si="3"/>
        <v>0</v>
      </c>
      <c r="N15" s="137">
        <f>L15*M15*2.54*91.44/10000000</f>
        <v>0</v>
      </c>
      <c r="O15" s="138">
        <f>VLOOKUP($J$15,$AQ$11:$AR$21,2,FALSE)*N15*R15</f>
        <v>0</v>
      </c>
      <c r="P15" s="137">
        <f>AM15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569"/>
      <c r="W15" s="131"/>
      <c r="X15" s="132"/>
      <c r="Y15" s="133"/>
      <c r="Z15" s="667"/>
      <c r="AA15" s="667"/>
      <c r="AB15" s="667"/>
      <c r="AC15" s="668"/>
      <c r="AD15" s="142" t="s">
        <v>154</v>
      </c>
      <c r="AE15" s="135"/>
      <c r="AF15" s="135">
        <f t="shared" si="7"/>
        <v>0</v>
      </c>
      <c r="AG15" s="143"/>
      <c r="AH15" s="143"/>
      <c r="AI15" s="418">
        <f t="shared" si="8"/>
        <v>0</v>
      </c>
      <c r="AJ15" s="412">
        <f>VLOOKUP(AD15,$AS$11:$AT$21,2,FALSE)*AI15</f>
        <v>0</v>
      </c>
      <c r="AK15" s="144"/>
      <c r="AL15" s="146">
        <v>1.06</v>
      </c>
      <c r="AM15" s="147">
        <f>AK15*AL15</f>
        <v>0</v>
      </c>
      <c r="AN15" s="148">
        <f>AF15*AM15</f>
        <v>0</v>
      </c>
      <c r="AO15" s="85">
        <f t="shared" si="5"/>
        <v>0</v>
      </c>
      <c r="AQ15" s="109" t="s">
        <v>148</v>
      </c>
      <c r="AR15" s="110"/>
      <c r="AS15" s="111" t="s">
        <v>148</v>
      </c>
      <c r="AT15" s="112">
        <v>0.11</v>
      </c>
    </row>
    <row r="16" spans="1:46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5.4316948400000005</v>
      </c>
      <c r="AA16" s="149"/>
      <c r="AB16" s="149"/>
      <c r="AC16" s="149"/>
      <c r="AD16" s="149"/>
      <c r="AE16" s="149"/>
      <c r="AF16" s="149">
        <f t="shared" si="7"/>
        <v>8.3719687819381217E-2</v>
      </c>
      <c r="AG16" s="149"/>
      <c r="AH16" s="149"/>
      <c r="AI16" s="149"/>
      <c r="AJ16" s="152">
        <f>AJ11+AJ12+AJ13+AJ14+AJ15</f>
        <v>8.3719687819381217E-2</v>
      </c>
      <c r="AK16" s="149"/>
      <c r="AL16" s="149"/>
      <c r="AM16" s="149" t="s">
        <v>57</v>
      </c>
      <c r="AN16" s="153">
        <f>SUM(AN11:AN15)</f>
        <v>4.9845455982718576</v>
      </c>
      <c r="AO16" s="154">
        <f t="shared" si="5"/>
        <v>0.44714924172814285</v>
      </c>
      <c r="AQ16" s="155" t="s">
        <v>149</v>
      </c>
      <c r="AR16" s="110"/>
      <c r="AS16" s="156" t="s">
        <v>149</v>
      </c>
      <c r="AT16" s="112">
        <v>7.0000000000000007E-2</v>
      </c>
    </row>
    <row r="17" spans="1:55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49"/>
      <c r="AN17" s="158">
        <f>AN16/AN74</f>
        <v>0.5537500625334193</v>
      </c>
      <c r="AO17" s="159"/>
      <c r="AQ17" s="109" t="s">
        <v>150</v>
      </c>
      <c r="AR17" s="110"/>
      <c r="AS17" s="111" t="s">
        <v>150</v>
      </c>
      <c r="AT17" s="112">
        <v>0.05</v>
      </c>
      <c r="AZ17" s="52"/>
      <c r="BA17" s="52"/>
      <c r="BB17" s="52"/>
      <c r="BC17" s="52"/>
    </row>
    <row r="18" spans="1:55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568"/>
      <c r="M18" s="568"/>
      <c r="N18" s="568"/>
      <c r="O18" s="568"/>
      <c r="P18" s="568"/>
      <c r="Q18" s="545"/>
      <c r="R18" s="547" t="s">
        <v>63</v>
      </c>
      <c r="S18" s="162" t="s">
        <v>37</v>
      </c>
      <c r="U18" s="658" t="s">
        <v>144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568"/>
      <c r="AG18" s="568"/>
      <c r="AH18" s="568"/>
      <c r="AI18" s="568"/>
      <c r="AJ18" s="568"/>
      <c r="AK18" s="568"/>
      <c r="AL18" s="547" t="s">
        <v>63</v>
      </c>
      <c r="AM18" s="547" t="s">
        <v>64</v>
      </c>
      <c r="AN18" s="162" t="s">
        <v>37</v>
      </c>
      <c r="AO18" s="163"/>
      <c r="AQ18" s="109" t="s">
        <v>151</v>
      </c>
      <c r="AR18" s="110"/>
      <c r="AS18" s="111" t="s">
        <v>151</v>
      </c>
      <c r="AT18" s="112">
        <v>0.1</v>
      </c>
    </row>
    <row r="19" spans="1:55" s="15" customFormat="1" ht="13.5">
      <c r="A19" s="652"/>
      <c r="B19" s="690">
        <f>V19</f>
        <v>0</v>
      </c>
      <c r="C19" s="621"/>
      <c r="D19" s="691" t="str">
        <f t="shared" ref="D19:D41" si="9">X19</f>
        <v>선오</v>
      </c>
      <c r="E19" s="621"/>
      <c r="F19" s="599" t="str">
        <f t="shared" ref="F19:F41" si="10">Z19</f>
        <v xml:space="preserve">THREAD </v>
      </c>
      <c r="G19" s="600"/>
      <c r="H19" s="600">
        <f t="shared" ref="H19:H41" si="11">AB19</f>
        <v>0</v>
      </c>
      <c r="I19" s="601"/>
      <c r="J19" s="164">
        <f>AN19</f>
        <v>0.17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0.18700000000000003</v>
      </c>
      <c r="U19" s="659"/>
      <c r="V19" s="620"/>
      <c r="W19" s="621"/>
      <c r="X19" s="622" t="s">
        <v>185</v>
      </c>
      <c r="Y19" s="621"/>
      <c r="Z19" s="599" t="s">
        <v>67</v>
      </c>
      <c r="AA19" s="600"/>
      <c r="AB19" s="600"/>
      <c r="AC19" s="601"/>
      <c r="AD19" s="170">
        <v>0.17</v>
      </c>
      <c r="AE19" s="165" t="s">
        <v>68</v>
      </c>
      <c r="AF19" s="166"/>
      <c r="AG19" s="166"/>
      <c r="AH19" s="166"/>
      <c r="AI19" s="166"/>
      <c r="AJ19" s="166"/>
      <c r="AK19" s="166"/>
      <c r="AL19" s="171">
        <v>1</v>
      </c>
      <c r="AM19" s="172">
        <v>0</v>
      </c>
      <c r="AN19" s="173">
        <f t="shared" ref="AN19:AN41" si="12">AD19*AL19*(1+AM19)</f>
        <v>0.17</v>
      </c>
      <c r="AO19" s="85">
        <f t="shared" ref="AO19:AO42" si="13">S19-AN19</f>
        <v>1.7000000000000015E-2</v>
      </c>
      <c r="AQ19" s="109" t="s">
        <v>152</v>
      </c>
      <c r="AR19" s="110"/>
      <c r="AS19" s="111" t="s">
        <v>152</v>
      </c>
      <c r="AT19" s="112">
        <v>0.12</v>
      </c>
      <c r="AZ19" s="52"/>
      <c r="BA19" s="52"/>
      <c r="BB19" s="52"/>
      <c r="BC19" s="52"/>
    </row>
    <row r="20" spans="1:55" s="15" customFormat="1" ht="12.75">
      <c r="A20" s="652"/>
      <c r="B20" s="669" t="str">
        <f t="shared" ref="B20:B41" si="14">V20</f>
        <v>Z-11</v>
      </c>
      <c r="C20" s="624"/>
      <c r="D20" s="625" t="str">
        <f t="shared" si="9"/>
        <v>CCL</v>
      </c>
      <c r="E20" s="624"/>
      <c r="F20" s="626" t="str">
        <f t="shared" si="10"/>
        <v xml:space="preserve">BRA CUP </v>
      </c>
      <c r="G20" s="627"/>
      <c r="H20" s="627">
        <f t="shared" si="11"/>
        <v>0</v>
      </c>
      <c r="I20" s="628"/>
      <c r="J20" s="164">
        <f>AN20</f>
        <v>0.39140000000000003</v>
      </c>
      <c r="K20" s="174" t="str">
        <f t="shared" ref="K20:K41" si="15">AE20</f>
        <v>/ SET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41" si="16">J20*R20</f>
        <v>0.43054000000000009</v>
      </c>
      <c r="U20" s="659"/>
      <c r="V20" s="623" t="s">
        <v>157</v>
      </c>
      <c r="W20" s="624"/>
      <c r="X20" s="625" t="s">
        <v>158</v>
      </c>
      <c r="Y20" s="624"/>
      <c r="Z20" s="626" t="s">
        <v>72</v>
      </c>
      <c r="AA20" s="627"/>
      <c r="AB20" s="627"/>
      <c r="AC20" s="628"/>
      <c r="AD20" s="170">
        <v>0.38</v>
      </c>
      <c r="AE20" s="174" t="s">
        <v>419</v>
      </c>
      <c r="AF20" s="175"/>
      <c r="AG20" s="175"/>
      <c r="AH20" s="175"/>
      <c r="AI20" s="175"/>
      <c r="AJ20" s="175"/>
      <c r="AK20" s="175"/>
      <c r="AL20" s="179">
        <v>1</v>
      </c>
      <c r="AM20" s="180">
        <v>0.03</v>
      </c>
      <c r="AN20" s="181">
        <f t="shared" si="12"/>
        <v>0.39140000000000003</v>
      </c>
      <c r="AO20" s="85">
        <f t="shared" si="13"/>
        <v>3.9140000000000064E-2</v>
      </c>
      <c r="AQ20" s="109" t="s">
        <v>153</v>
      </c>
      <c r="AR20" s="110"/>
      <c r="AS20" s="111" t="s">
        <v>153</v>
      </c>
      <c r="AT20" s="112">
        <v>0.06</v>
      </c>
      <c r="AZ20" s="52"/>
      <c r="BA20" s="52"/>
      <c r="BB20" s="52"/>
      <c r="BC20" s="52"/>
    </row>
    <row r="21" spans="1:55" s="15" customFormat="1" ht="13.5" thickBot="1">
      <c r="A21" s="652"/>
      <c r="B21" s="670" t="str">
        <f t="shared" si="14"/>
        <v>RAW RUBBER</v>
      </c>
      <c r="C21" s="671"/>
      <c r="D21" s="692" t="str">
        <f t="shared" si="9"/>
        <v>삼성 고무</v>
      </c>
      <c r="E21" s="671"/>
      <c r="F21" s="675" t="str">
        <f t="shared" si="10"/>
        <v>RAW RUBBER 10mm X 0.6mm</v>
      </c>
      <c r="G21" s="676"/>
      <c r="H21" s="676">
        <f t="shared" si="11"/>
        <v>0</v>
      </c>
      <c r="I21" s="677"/>
      <c r="J21" s="164">
        <f t="shared" ref="J21:J40" si="17">AN21</f>
        <v>4.2981120000000005E-2</v>
      </c>
      <c r="K21" s="174" t="str">
        <f t="shared" si="15"/>
        <v>/ YD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6"/>
        <v>4.7279232000000011E-2</v>
      </c>
      <c r="U21" s="659"/>
      <c r="V21" s="623" t="s">
        <v>159</v>
      </c>
      <c r="W21" s="624"/>
      <c r="X21" s="693" t="s">
        <v>160</v>
      </c>
      <c r="Y21" s="624"/>
      <c r="Z21" s="626" t="s">
        <v>221</v>
      </c>
      <c r="AA21" s="627"/>
      <c r="AB21" s="627"/>
      <c r="AC21" s="628"/>
      <c r="AD21" s="170">
        <v>2.7552000000000004E-2</v>
      </c>
      <c r="AE21" s="174" t="s">
        <v>418</v>
      </c>
      <c r="AF21" s="175"/>
      <c r="AG21" s="175"/>
      <c r="AH21" s="175"/>
      <c r="AI21" s="175"/>
      <c r="AJ21" s="175"/>
      <c r="AK21" s="175"/>
      <c r="AL21" s="179">
        <v>1.56</v>
      </c>
      <c r="AM21" s="180">
        <v>0</v>
      </c>
      <c r="AN21" s="181">
        <f>AD21*AL21*(1+AM21)</f>
        <v>4.2981120000000005E-2</v>
      </c>
      <c r="AO21" s="85">
        <f t="shared" si="13"/>
        <v>4.2981120000000067E-3</v>
      </c>
      <c r="AQ21" s="183"/>
      <c r="AR21" s="184"/>
      <c r="AS21" s="185"/>
      <c r="AT21" s="186"/>
      <c r="AZ21" s="52"/>
      <c r="BA21" s="52"/>
      <c r="BB21" s="52"/>
      <c r="BC21" s="52"/>
    </row>
    <row r="22" spans="1:55" s="15" customFormat="1" ht="12.75">
      <c r="A22" s="652"/>
      <c r="B22" s="670" t="str">
        <f t="shared" si="14"/>
        <v>RAW RUBBER</v>
      </c>
      <c r="C22" s="671"/>
      <c r="D22" s="692" t="str">
        <f t="shared" si="9"/>
        <v>삼성 고무</v>
      </c>
      <c r="E22" s="671"/>
      <c r="F22" s="675" t="str">
        <f t="shared" si="10"/>
        <v>RAW RUBBER 8mm X 0.6mm</v>
      </c>
      <c r="G22" s="676"/>
      <c r="H22" s="676">
        <f t="shared" si="11"/>
        <v>0</v>
      </c>
      <c r="I22" s="677"/>
      <c r="J22" s="164">
        <f t="shared" si="17"/>
        <v>5.5319040000000007E-2</v>
      </c>
      <c r="K22" s="174" t="str">
        <f t="shared" si="15"/>
        <v>/ YD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6"/>
        <v>6.0850944000000011E-2</v>
      </c>
      <c r="U22" s="659"/>
      <c r="V22" s="623" t="s">
        <v>159</v>
      </c>
      <c r="W22" s="624"/>
      <c r="X22" s="693" t="s">
        <v>160</v>
      </c>
      <c r="Y22" s="624"/>
      <c r="Z22" s="550" t="s">
        <v>222</v>
      </c>
      <c r="AA22" s="551"/>
      <c r="AB22" s="551"/>
      <c r="AC22" s="552"/>
      <c r="AD22" s="170">
        <v>2.1952000000000003E-2</v>
      </c>
      <c r="AE22" s="174" t="s">
        <v>418</v>
      </c>
      <c r="AF22" s="175"/>
      <c r="AG22" s="175"/>
      <c r="AH22" s="175"/>
      <c r="AI22" s="175"/>
      <c r="AJ22" s="175"/>
      <c r="AK22" s="175"/>
      <c r="AL22" s="179">
        <v>2.52</v>
      </c>
      <c r="AM22" s="180">
        <v>0</v>
      </c>
      <c r="AN22" s="181">
        <f t="shared" si="12"/>
        <v>5.5319040000000007E-2</v>
      </c>
      <c r="AO22" s="85">
        <f t="shared" si="13"/>
        <v>5.5319040000000042E-3</v>
      </c>
      <c r="AQ22" s="190"/>
      <c r="AZ22" s="52"/>
      <c r="BA22" s="52"/>
      <c r="BB22" s="52"/>
      <c r="BC22" s="52"/>
    </row>
    <row r="23" spans="1:55" s="15" customFormat="1" ht="12.75">
      <c r="A23" s="652"/>
      <c r="B23" s="670" t="str">
        <f t="shared" si="14"/>
        <v>RAW RUBBER</v>
      </c>
      <c r="C23" s="671"/>
      <c r="D23" s="692" t="str">
        <f t="shared" si="9"/>
        <v>삼성 고무</v>
      </c>
      <c r="E23" s="671"/>
      <c r="F23" s="675" t="str">
        <f t="shared" si="10"/>
        <v>RAW RUBBER 12.7mm X 0.6mm</v>
      </c>
      <c r="G23" s="676"/>
      <c r="H23" s="676">
        <f t="shared" si="11"/>
        <v>0</v>
      </c>
      <c r="I23" s="677"/>
      <c r="J23" s="164">
        <f t="shared" si="17"/>
        <v>0</v>
      </c>
      <c r="K23" s="174" t="str">
        <f t="shared" si="15"/>
        <v>/ YD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6"/>
        <v>0</v>
      </c>
      <c r="U23" s="659"/>
      <c r="V23" s="623" t="s">
        <v>159</v>
      </c>
      <c r="W23" s="624"/>
      <c r="X23" s="693" t="s">
        <v>160</v>
      </c>
      <c r="Y23" s="624"/>
      <c r="Z23" s="550" t="s">
        <v>227</v>
      </c>
      <c r="AA23" s="551"/>
      <c r="AB23" s="551"/>
      <c r="AC23" s="552"/>
      <c r="AD23" s="170">
        <v>3.304E-2</v>
      </c>
      <c r="AE23" s="174" t="s">
        <v>418</v>
      </c>
      <c r="AF23" s="175"/>
      <c r="AG23" s="175"/>
      <c r="AH23" s="175"/>
      <c r="AI23" s="175"/>
      <c r="AJ23" s="175"/>
      <c r="AK23" s="175"/>
      <c r="AL23" s="179"/>
      <c r="AM23" s="180">
        <v>0</v>
      </c>
      <c r="AN23" s="181">
        <f t="shared" si="12"/>
        <v>0</v>
      </c>
      <c r="AO23" s="85">
        <f t="shared" si="13"/>
        <v>0</v>
      </c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</row>
    <row r="24" spans="1:55" s="15" customFormat="1" ht="12.75">
      <c r="A24" s="652"/>
      <c r="B24" s="694">
        <f t="shared" si="14"/>
        <v>0</v>
      </c>
      <c r="C24" s="671"/>
      <c r="D24" s="692" t="str">
        <f t="shared" si="9"/>
        <v>훠시즌</v>
      </c>
      <c r="E24" s="671"/>
      <c r="F24" s="675" t="str">
        <f t="shared" si="10"/>
        <v>Metal Ring 8mm</v>
      </c>
      <c r="G24" s="676"/>
      <c r="H24" s="676">
        <f t="shared" si="11"/>
        <v>0</v>
      </c>
      <c r="I24" s="677"/>
      <c r="J24" s="164">
        <f t="shared" si="17"/>
        <v>0</v>
      </c>
      <c r="K24" s="174" t="str">
        <f t="shared" si="15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6"/>
        <v>0</v>
      </c>
      <c r="U24" s="659"/>
      <c r="V24" s="623"/>
      <c r="W24" s="624"/>
      <c r="X24" s="695" t="s">
        <v>184</v>
      </c>
      <c r="Y24" s="624"/>
      <c r="Z24" s="626" t="s">
        <v>379</v>
      </c>
      <c r="AA24" s="627"/>
      <c r="AB24" s="627"/>
      <c r="AC24" s="628"/>
      <c r="AD24" s="170">
        <f>23/1100</f>
        <v>2.0909090909090908E-2</v>
      </c>
      <c r="AE24" s="174" t="s">
        <v>68</v>
      </c>
      <c r="AF24" s="175"/>
      <c r="AG24" s="175"/>
      <c r="AH24" s="175"/>
      <c r="AI24" s="175"/>
      <c r="AJ24" s="175"/>
      <c r="AK24" s="175"/>
      <c r="AL24" s="179"/>
      <c r="AM24" s="180">
        <v>0.03</v>
      </c>
      <c r="AN24" s="181">
        <f t="shared" si="12"/>
        <v>0</v>
      </c>
      <c r="AO24" s="85">
        <f t="shared" si="13"/>
        <v>0</v>
      </c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</row>
    <row r="25" spans="1:55" s="15" customFormat="1" ht="12.75">
      <c r="A25" s="652"/>
      <c r="B25" s="694">
        <f t="shared" si="14"/>
        <v>0</v>
      </c>
      <c r="C25" s="671"/>
      <c r="D25" s="692" t="str">
        <f t="shared" si="9"/>
        <v>훠시즌</v>
      </c>
      <c r="E25" s="671"/>
      <c r="F25" s="675" t="str">
        <f t="shared" si="10"/>
        <v>Metal Ring 10mm</v>
      </c>
      <c r="G25" s="676"/>
      <c r="H25" s="676">
        <f t="shared" si="11"/>
        <v>0</v>
      </c>
      <c r="I25" s="677"/>
      <c r="J25" s="164">
        <f t="shared" si="17"/>
        <v>0</v>
      </c>
      <c r="K25" s="174" t="str">
        <f t="shared" si="15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6"/>
        <v>0</v>
      </c>
      <c r="U25" s="659"/>
      <c r="V25" s="623"/>
      <c r="W25" s="624"/>
      <c r="X25" s="695" t="s">
        <v>184</v>
      </c>
      <c r="Y25" s="624"/>
      <c r="Z25" s="626" t="s">
        <v>381</v>
      </c>
      <c r="AA25" s="627"/>
      <c r="AB25" s="627"/>
      <c r="AC25" s="628"/>
      <c r="AD25" s="170">
        <f>25/1100</f>
        <v>2.2727272727272728E-2</v>
      </c>
      <c r="AE25" s="174" t="s">
        <v>68</v>
      </c>
      <c r="AF25" s="175"/>
      <c r="AG25" s="175"/>
      <c r="AH25" s="175"/>
      <c r="AI25" s="175"/>
      <c r="AJ25" s="175"/>
      <c r="AK25" s="175"/>
      <c r="AL25" s="179"/>
      <c r="AM25" s="180">
        <v>0.03</v>
      </c>
      <c r="AN25" s="181">
        <f t="shared" si="12"/>
        <v>0</v>
      </c>
      <c r="AO25" s="85">
        <f t="shared" si="13"/>
        <v>0</v>
      </c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</row>
    <row r="26" spans="1:55" s="15" customFormat="1" ht="12.75">
      <c r="A26" s="652"/>
      <c r="B26" s="672">
        <f t="shared" si="14"/>
        <v>0</v>
      </c>
      <c r="C26" s="673"/>
      <c r="D26" s="674" t="str">
        <f t="shared" si="9"/>
        <v>훠시즌</v>
      </c>
      <c r="E26" s="673"/>
      <c r="F26" s="675" t="str">
        <f t="shared" si="10"/>
        <v>Metal Ring 13mm</v>
      </c>
      <c r="G26" s="676"/>
      <c r="H26" s="676">
        <f t="shared" si="11"/>
        <v>0</v>
      </c>
      <c r="I26" s="677"/>
      <c r="J26" s="164">
        <f t="shared" si="17"/>
        <v>6.7418181818181822E-2</v>
      </c>
      <c r="K26" s="174" t="str">
        <f t="shared" si="15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6"/>
        <v>7.4160000000000004E-2</v>
      </c>
      <c r="U26" s="659"/>
      <c r="V26" s="623"/>
      <c r="W26" s="624"/>
      <c r="X26" s="695" t="s">
        <v>184</v>
      </c>
      <c r="Y26" s="624"/>
      <c r="Z26" s="626" t="s">
        <v>380</v>
      </c>
      <c r="AA26" s="627"/>
      <c r="AB26" s="627"/>
      <c r="AC26" s="628"/>
      <c r="AD26" s="170">
        <f>36/1100</f>
        <v>3.272727272727273E-2</v>
      </c>
      <c r="AE26" s="174" t="s">
        <v>68</v>
      </c>
      <c r="AF26" s="175"/>
      <c r="AG26" s="175"/>
      <c r="AH26" s="175"/>
      <c r="AI26" s="175"/>
      <c r="AJ26" s="175"/>
      <c r="AK26" s="175"/>
      <c r="AL26" s="179">
        <v>2</v>
      </c>
      <c r="AM26" s="180">
        <v>0.03</v>
      </c>
      <c r="AN26" s="181">
        <f t="shared" si="12"/>
        <v>6.7418181818181822E-2</v>
      </c>
      <c r="AO26" s="85">
        <f t="shared" si="13"/>
        <v>6.7418181818181822E-3</v>
      </c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</row>
    <row r="27" spans="1:55" s="15" customFormat="1" ht="12.75">
      <c r="A27" s="652"/>
      <c r="B27" s="694">
        <f t="shared" si="14"/>
        <v>0</v>
      </c>
      <c r="C27" s="671"/>
      <c r="D27" s="692" t="str">
        <f t="shared" si="9"/>
        <v>훠시즌</v>
      </c>
      <c r="E27" s="671"/>
      <c r="F27" s="675" t="str">
        <f t="shared" si="10"/>
        <v>Metal Slider 8mm</v>
      </c>
      <c r="G27" s="676"/>
      <c r="H27" s="676">
        <f t="shared" si="11"/>
        <v>0</v>
      </c>
      <c r="I27" s="677"/>
      <c r="J27" s="164">
        <f t="shared" si="17"/>
        <v>0</v>
      </c>
      <c r="K27" s="174" t="str">
        <f t="shared" si="15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6"/>
        <v>0</v>
      </c>
      <c r="U27" s="659"/>
      <c r="V27" s="623"/>
      <c r="W27" s="624"/>
      <c r="X27" s="695" t="s">
        <v>184</v>
      </c>
      <c r="Y27" s="624"/>
      <c r="Z27" s="626" t="s">
        <v>382</v>
      </c>
      <c r="AA27" s="627"/>
      <c r="AB27" s="627"/>
      <c r="AC27" s="628"/>
      <c r="AD27" s="170">
        <f>23/1100</f>
        <v>2.0909090909090908E-2</v>
      </c>
      <c r="AE27" s="174" t="s">
        <v>68</v>
      </c>
      <c r="AF27" s="175"/>
      <c r="AG27" s="175"/>
      <c r="AH27" s="175"/>
      <c r="AI27" s="175"/>
      <c r="AJ27" s="175"/>
      <c r="AK27" s="175"/>
      <c r="AL27" s="179"/>
      <c r="AM27" s="180">
        <v>0.03</v>
      </c>
      <c r="AN27" s="181">
        <f t="shared" si="12"/>
        <v>0</v>
      </c>
      <c r="AO27" s="85">
        <f t="shared" si="13"/>
        <v>0</v>
      </c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</row>
    <row r="28" spans="1:55" s="15" customFormat="1" ht="12.75">
      <c r="A28" s="652"/>
      <c r="B28" s="694">
        <f t="shared" si="14"/>
        <v>0</v>
      </c>
      <c r="C28" s="671"/>
      <c r="D28" s="692" t="str">
        <f t="shared" si="9"/>
        <v>훠시즌</v>
      </c>
      <c r="E28" s="671"/>
      <c r="F28" s="675" t="str">
        <f t="shared" si="10"/>
        <v>Metal Slider 10mm</v>
      </c>
      <c r="G28" s="676"/>
      <c r="H28" s="676">
        <f t="shared" si="11"/>
        <v>0</v>
      </c>
      <c r="I28" s="677"/>
      <c r="J28" s="164">
        <f t="shared" si="17"/>
        <v>0</v>
      </c>
      <c r="K28" s="174" t="str">
        <f t="shared" si="15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6"/>
        <v>0</v>
      </c>
      <c r="U28" s="659"/>
      <c r="V28" s="623"/>
      <c r="W28" s="624"/>
      <c r="X28" s="695" t="s">
        <v>184</v>
      </c>
      <c r="Y28" s="624"/>
      <c r="Z28" s="626" t="s">
        <v>383</v>
      </c>
      <c r="AA28" s="627"/>
      <c r="AB28" s="627"/>
      <c r="AC28" s="628"/>
      <c r="AD28" s="170">
        <f>25/1100</f>
        <v>2.2727272727272728E-2</v>
      </c>
      <c r="AE28" s="174" t="s">
        <v>68</v>
      </c>
      <c r="AF28" s="175"/>
      <c r="AG28" s="175"/>
      <c r="AH28" s="175"/>
      <c r="AI28" s="175"/>
      <c r="AJ28" s="175"/>
      <c r="AK28" s="175"/>
      <c r="AL28" s="179"/>
      <c r="AM28" s="180">
        <v>0.03</v>
      </c>
      <c r="AN28" s="181">
        <f t="shared" si="12"/>
        <v>0</v>
      </c>
      <c r="AO28" s="85">
        <f t="shared" si="13"/>
        <v>0</v>
      </c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</row>
    <row r="29" spans="1:55" s="15" customFormat="1" ht="12.75">
      <c r="A29" s="652"/>
      <c r="B29" s="672">
        <f t="shared" si="14"/>
        <v>0</v>
      </c>
      <c r="C29" s="673"/>
      <c r="D29" s="674" t="str">
        <f t="shared" si="9"/>
        <v>훠시즌</v>
      </c>
      <c r="E29" s="673"/>
      <c r="F29" s="675" t="str">
        <f t="shared" si="10"/>
        <v>Metal Slider 13mm</v>
      </c>
      <c r="G29" s="676"/>
      <c r="H29" s="676">
        <f t="shared" si="11"/>
        <v>0</v>
      </c>
      <c r="I29" s="677"/>
      <c r="J29" s="164">
        <f t="shared" si="17"/>
        <v>7.3036363636363635E-2</v>
      </c>
      <c r="K29" s="174" t="str">
        <f t="shared" si="15"/>
        <v>/ PC</v>
      </c>
      <c r="L29" s="175"/>
      <c r="M29" s="175"/>
      <c r="N29" s="175"/>
      <c r="O29" s="175"/>
      <c r="P29" s="175"/>
      <c r="Q29" s="176"/>
      <c r="R29" s="177">
        <v>1.1000000000000001</v>
      </c>
      <c r="S29" s="182">
        <f t="shared" si="16"/>
        <v>8.0340000000000009E-2</v>
      </c>
      <c r="U29" s="659"/>
      <c r="V29" s="623"/>
      <c r="W29" s="624"/>
      <c r="X29" s="695" t="s">
        <v>184</v>
      </c>
      <c r="Y29" s="624"/>
      <c r="Z29" s="626" t="s">
        <v>384</v>
      </c>
      <c r="AA29" s="627"/>
      <c r="AB29" s="627"/>
      <c r="AC29" s="628"/>
      <c r="AD29" s="170">
        <f>39/1100</f>
        <v>3.5454545454545454E-2</v>
      </c>
      <c r="AE29" s="174" t="s">
        <v>68</v>
      </c>
      <c r="AF29" s="175"/>
      <c r="AG29" s="175"/>
      <c r="AH29" s="175"/>
      <c r="AI29" s="175"/>
      <c r="AJ29" s="175"/>
      <c r="AK29" s="175"/>
      <c r="AL29" s="179">
        <v>2</v>
      </c>
      <c r="AM29" s="180">
        <v>0.03</v>
      </c>
      <c r="AN29" s="181">
        <f t="shared" si="12"/>
        <v>7.3036363636363635E-2</v>
      </c>
      <c r="AO29" s="85">
        <f t="shared" si="13"/>
        <v>7.3036363636363733E-3</v>
      </c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</row>
    <row r="30" spans="1:55" s="15" customFormat="1" ht="12.75">
      <c r="A30" s="652"/>
      <c r="B30" s="694">
        <f t="shared" si="14"/>
        <v>0</v>
      </c>
      <c r="C30" s="671"/>
      <c r="D30" s="692" t="str">
        <f t="shared" si="9"/>
        <v>훠시즌</v>
      </c>
      <c r="E30" s="671"/>
      <c r="F30" s="675" t="str">
        <f t="shared" si="10"/>
        <v>Metal G-Hook 13mm</v>
      </c>
      <c r="G30" s="676"/>
      <c r="H30" s="676">
        <f t="shared" si="11"/>
        <v>0</v>
      </c>
      <c r="I30" s="677"/>
      <c r="J30" s="164">
        <f t="shared" si="17"/>
        <v>0</v>
      </c>
      <c r="K30" s="174" t="str">
        <f t="shared" si="15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82">
        <f t="shared" si="16"/>
        <v>0</v>
      </c>
      <c r="U30" s="659"/>
      <c r="V30" s="623"/>
      <c r="W30" s="624"/>
      <c r="X30" s="695" t="s">
        <v>184</v>
      </c>
      <c r="Y30" s="624"/>
      <c r="Z30" s="626" t="s">
        <v>385</v>
      </c>
      <c r="AA30" s="627"/>
      <c r="AB30" s="627"/>
      <c r="AC30" s="628"/>
      <c r="AD30" s="170">
        <f>56/1100</f>
        <v>5.0909090909090911E-2</v>
      </c>
      <c r="AE30" s="174" t="s">
        <v>68</v>
      </c>
      <c r="AF30" s="175"/>
      <c r="AG30" s="175"/>
      <c r="AH30" s="175"/>
      <c r="AI30" s="175"/>
      <c r="AJ30" s="175"/>
      <c r="AK30" s="175"/>
      <c r="AL30" s="179"/>
      <c r="AM30" s="180">
        <v>0.03</v>
      </c>
      <c r="AN30" s="181">
        <f t="shared" si="12"/>
        <v>0</v>
      </c>
      <c r="AO30" s="85">
        <f t="shared" si="13"/>
        <v>0</v>
      </c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</row>
    <row r="31" spans="1:55" s="15" customFormat="1" ht="12.75">
      <c r="A31" s="652"/>
      <c r="B31" s="694">
        <f t="shared" si="14"/>
        <v>0</v>
      </c>
      <c r="C31" s="671"/>
      <c r="D31" s="692" t="str">
        <f t="shared" si="9"/>
        <v>훠시즌</v>
      </c>
      <c r="E31" s="671"/>
      <c r="F31" s="675" t="str">
        <f t="shared" si="10"/>
        <v>Metal G-Hook 25mm</v>
      </c>
      <c r="G31" s="676"/>
      <c r="H31" s="676">
        <f t="shared" si="11"/>
        <v>0</v>
      </c>
      <c r="I31" s="677"/>
      <c r="J31" s="164">
        <f t="shared" si="17"/>
        <v>0</v>
      </c>
      <c r="K31" s="174" t="str">
        <f t="shared" si="15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82">
        <f t="shared" si="16"/>
        <v>0</v>
      </c>
      <c r="U31" s="659"/>
      <c r="V31" s="623"/>
      <c r="W31" s="624"/>
      <c r="X31" s="695" t="s">
        <v>184</v>
      </c>
      <c r="Y31" s="624"/>
      <c r="Z31" s="626" t="s">
        <v>386</v>
      </c>
      <c r="AA31" s="627"/>
      <c r="AB31" s="627"/>
      <c r="AC31" s="628"/>
      <c r="AD31" s="170">
        <f>160/1100</f>
        <v>0.14545454545454545</v>
      </c>
      <c r="AE31" s="174" t="s">
        <v>68</v>
      </c>
      <c r="AF31" s="175"/>
      <c r="AG31" s="175"/>
      <c r="AH31" s="175"/>
      <c r="AI31" s="175"/>
      <c r="AJ31" s="175"/>
      <c r="AK31" s="175"/>
      <c r="AL31" s="179"/>
      <c r="AM31" s="180">
        <v>0.03</v>
      </c>
      <c r="AN31" s="181">
        <f t="shared" si="12"/>
        <v>0</v>
      </c>
      <c r="AO31" s="85">
        <f t="shared" si="13"/>
        <v>0</v>
      </c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</row>
    <row r="32" spans="1:55" s="197" customFormat="1" ht="12.75">
      <c r="A32" s="652"/>
      <c r="B32" s="672">
        <f t="shared" si="14"/>
        <v>0</v>
      </c>
      <c r="C32" s="673"/>
      <c r="D32" s="674" t="str">
        <f t="shared" si="9"/>
        <v>선오</v>
      </c>
      <c r="E32" s="673"/>
      <c r="F32" s="675" t="str">
        <f t="shared" si="10"/>
        <v>Bra Elastic Picot Edge 3/4"</v>
      </c>
      <c r="G32" s="676"/>
      <c r="H32" s="676">
        <f t="shared" si="11"/>
        <v>0</v>
      </c>
      <c r="I32" s="677"/>
      <c r="J32" s="164">
        <f t="shared" si="17"/>
        <v>0</v>
      </c>
      <c r="K32" s="174" t="str">
        <f t="shared" si="15"/>
        <v>/ YD</v>
      </c>
      <c r="L32" s="175"/>
      <c r="M32" s="175"/>
      <c r="N32" s="175"/>
      <c r="O32" s="175"/>
      <c r="P32" s="175"/>
      <c r="Q32" s="176"/>
      <c r="R32" s="177">
        <v>1.1000000000000001</v>
      </c>
      <c r="S32" s="182">
        <f t="shared" si="16"/>
        <v>0</v>
      </c>
      <c r="U32" s="659"/>
      <c r="V32" s="563"/>
      <c r="W32" s="548"/>
      <c r="X32" s="695" t="s">
        <v>185</v>
      </c>
      <c r="Y32" s="746"/>
      <c r="Z32" s="550" t="s">
        <v>161</v>
      </c>
      <c r="AA32" s="551"/>
      <c r="AB32" s="551"/>
      <c r="AC32" s="552"/>
      <c r="AD32" s="170">
        <f>195/1100</f>
        <v>0.17727272727272728</v>
      </c>
      <c r="AE32" s="174" t="s">
        <v>418</v>
      </c>
      <c r="AF32" s="175"/>
      <c r="AG32" s="175"/>
      <c r="AH32" s="175"/>
      <c r="AI32" s="175"/>
      <c r="AJ32" s="175"/>
      <c r="AK32" s="175"/>
      <c r="AL32" s="179"/>
      <c r="AM32" s="180">
        <v>0.15</v>
      </c>
      <c r="AN32" s="181">
        <f t="shared" si="12"/>
        <v>0</v>
      </c>
      <c r="AO32" s="85">
        <f t="shared" si="13"/>
        <v>0</v>
      </c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</row>
    <row r="33" spans="1:55" s="197" customFormat="1" ht="12.75">
      <c r="A33" s="652"/>
      <c r="B33" s="697">
        <f t="shared" si="14"/>
        <v>0</v>
      </c>
      <c r="C33" s="673"/>
      <c r="D33" s="674" t="str">
        <f t="shared" si="9"/>
        <v>선오</v>
      </c>
      <c r="E33" s="673"/>
      <c r="F33" s="698" t="str">
        <f t="shared" si="10"/>
        <v>Bra Elastic Picot Edge 1"</v>
      </c>
      <c r="G33" s="699"/>
      <c r="H33" s="699">
        <f t="shared" si="11"/>
        <v>0</v>
      </c>
      <c r="I33" s="700"/>
      <c r="J33" s="164">
        <f t="shared" si="17"/>
        <v>0</v>
      </c>
      <c r="K33" s="174" t="str">
        <f t="shared" si="15"/>
        <v>/ YD</v>
      </c>
      <c r="L33" s="175"/>
      <c r="M33" s="175"/>
      <c r="N33" s="175"/>
      <c r="O33" s="175"/>
      <c r="P33" s="175"/>
      <c r="Q33" s="176"/>
      <c r="R33" s="177">
        <v>1.1000000000000001</v>
      </c>
      <c r="S33" s="182">
        <f t="shared" si="16"/>
        <v>0</v>
      </c>
      <c r="U33" s="659"/>
      <c r="V33" s="563"/>
      <c r="W33" s="548"/>
      <c r="X33" s="695" t="s">
        <v>185</v>
      </c>
      <c r="Y33" s="746"/>
      <c r="Z33" s="550" t="s">
        <v>231</v>
      </c>
      <c r="AA33" s="194"/>
      <c r="AB33" s="194"/>
      <c r="AC33" s="195"/>
      <c r="AD33" s="170">
        <f>290/1100</f>
        <v>0.26363636363636361</v>
      </c>
      <c r="AE33" s="174" t="s">
        <v>418</v>
      </c>
      <c r="AF33" s="175"/>
      <c r="AG33" s="175"/>
      <c r="AH33" s="175"/>
      <c r="AI33" s="175"/>
      <c r="AJ33" s="175"/>
      <c r="AK33" s="175"/>
      <c r="AL33" s="179"/>
      <c r="AM33" s="180">
        <v>0.15</v>
      </c>
      <c r="AN33" s="181">
        <f t="shared" si="12"/>
        <v>0</v>
      </c>
      <c r="AO33" s="85">
        <f t="shared" si="13"/>
        <v>0</v>
      </c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s="197" customFormat="1" ht="12.75">
      <c r="A34" s="652"/>
      <c r="B34" s="678">
        <f t="shared" si="14"/>
        <v>0</v>
      </c>
      <c r="C34" s="679"/>
      <c r="D34" s="680" t="str">
        <f t="shared" si="9"/>
        <v>선오</v>
      </c>
      <c r="E34" s="679"/>
      <c r="F34" s="681" t="str">
        <f t="shared" si="10"/>
        <v>mobilon tape 1/4" x 0.15mm side shirring</v>
      </c>
      <c r="G34" s="682"/>
      <c r="H34" s="682">
        <f t="shared" si="11"/>
        <v>0</v>
      </c>
      <c r="I34" s="683"/>
      <c r="J34" s="164">
        <f t="shared" si="17"/>
        <v>1.2760000000000002E-2</v>
      </c>
      <c r="K34" s="174" t="str">
        <f t="shared" si="15"/>
        <v>/ YD</v>
      </c>
      <c r="L34" s="175"/>
      <c r="M34" s="175" t="s">
        <v>83</v>
      </c>
      <c r="N34" s="175"/>
      <c r="O34" s="175"/>
      <c r="P34" s="175"/>
      <c r="Q34" s="176"/>
      <c r="R34" s="177">
        <v>1.1000000000000001</v>
      </c>
      <c r="S34" s="178">
        <f t="shared" si="16"/>
        <v>1.4036000000000003E-2</v>
      </c>
      <c r="U34" s="659"/>
      <c r="V34" s="563"/>
      <c r="W34" s="548"/>
      <c r="X34" s="695" t="s">
        <v>185</v>
      </c>
      <c r="Y34" s="746"/>
      <c r="Z34" s="193" t="s">
        <v>170</v>
      </c>
      <c r="AA34" s="194"/>
      <c r="AB34" s="194"/>
      <c r="AC34" s="195"/>
      <c r="AD34" s="170">
        <v>2.9000000000000001E-2</v>
      </c>
      <c r="AE34" s="174" t="s">
        <v>418</v>
      </c>
      <c r="AF34" s="175"/>
      <c r="AG34" s="175"/>
      <c r="AH34" s="175"/>
      <c r="AI34" s="175"/>
      <c r="AJ34" s="175"/>
      <c r="AK34" s="175"/>
      <c r="AL34" s="179">
        <v>0.4</v>
      </c>
      <c r="AM34" s="180">
        <v>0.1</v>
      </c>
      <c r="AN34" s="181">
        <f t="shared" si="12"/>
        <v>1.2760000000000002E-2</v>
      </c>
      <c r="AO34" s="85">
        <f t="shared" si="13"/>
        <v>1.2760000000000011E-3</v>
      </c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</row>
    <row r="35" spans="1:55" s="197" customFormat="1" ht="12.75">
      <c r="A35" s="652"/>
      <c r="B35" s="678" t="str">
        <f t="shared" si="14"/>
        <v>POLY TAPE</v>
      </c>
      <c r="C35" s="679"/>
      <c r="D35" s="674" t="str">
        <f t="shared" si="9"/>
        <v>선오</v>
      </c>
      <c r="E35" s="673"/>
      <c r="F35" s="698" t="str">
        <f t="shared" si="10"/>
        <v>1/4" twill tape at CF V</v>
      </c>
      <c r="G35" s="699"/>
      <c r="H35" s="699">
        <f t="shared" si="11"/>
        <v>0</v>
      </c>
      <c r="I35" s="700"/>
      <c r="J35" s="164">
        <f t="shared" si="17"/>
        <v>3.2000000000000002E-3</v>
      </c>
      <c r="K35" s="174" t="str">
        <f t="shared" si="15"/>
        <v>/ YD</v>
      </c>
      <c r="L35" s="175"/>
      <c r="M35" s="175"/>
      <c r="N35" s="175"/>
      <c r="O35" s="175"/>
      <c r="P35" s="175"/>
      <c r="Q35" s="176"/>
      <c r="R35" s="177">
        <v>1.1000000000000001</v>
      </c>
      <c r="S35" s="178">
        <f t="shared" si="16"/>
        <v>3.5200000000000006E-3</v>
      </c>
      <c r="U35" s="659"/>
      <c r="V35" s="623" t="s">
        <v>171</v>
      </c>
      <c r="W35" s="624"/>
      <c r="X35" s="695" t="s">
        <v>185</v>
      </c>
      <c r="Y35" s="746"/>
      <c r="Z35" s="550" t="s">
        <v>162</v>
      </c>
      <c r="AA35" s="551"/>
      <c r="AB35" s="551"/>
      <c r="AC35" s="552"/>
      <c r="AD35" s="170">
        <v>1.6E-2</v>
      </c>
      <c r="AE35" s="174" t="s">
        <v>418</v>
      </c>
      <c r="AF35" s="175"/>
      <c r="AG35" s="175"/>
      <c r="AH35" s="175"/>
      <c r="AI35" s="175"/>
      <c r="AJ35" s="175"/>
      <c r="AK35" s="175"/>
      <c r="AL35" s="179">
        <v>0.2</v>
      </c>
      <c r="AM35" s="180">
        <v>0</v>
      </c>
      <c r="AN35" s="181">
        <f t="shared" si="12"/>
        <v>3.2000000000000002E-3</v>
      </c>
      <c r="AO35" s="85">
        <f t="shared" si="13"/>
        <v>3.2000000000000041E-4</v>
      </c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</row>
    <row r="36" spans="1:55" s="197" customFormat="1" ht="12.75">
      <c r="A36" s="652"/>
      <c r="B36" s="678">
        <f t="shared" si="14"/>
        <v>0</v>
      </c>
      <c r="C36" s="679"/>
      <c r="D36" s="680" t="str">
        <f t="shared" si="9"/>
        <v>선오</v>
      </c>
      <c r="E36" s="679"/>
      <c r="F36" s="681" t="str">
        <f t="shared" si="10"/>
        <v>BONE&amp;CASING</v>
      </c>
      <c r="G36" s="682"/>
      <c r="H36" s="682">
        <f t="shared" si="11"/>
        <v>0</v>
      </c>
      <c r="I36" s="683"/>
      <c r="J36" s="164">
        <f t="shared" si="17"/>
        <v>0</v>
      </c>
      <c r="K36" s="174" t="str">
        <f t="shared" si="15"/>
        <v>/ SET</v>
      </c>
      <c r="L36" s="175"/>
      <c r="M36" s="175"/>
      <c r="N36" s="175"/>
      <c r="O36" s="175"/>
      <c r="P36" s="175"/>
      <c r="Q36" s="176"/>
      <c r="R36" s="177">
        <v>1.1000000000000001</v>
      </c>
      <c r="S36" s="178">
        <f t="shared" si="16"/>
        <v>0</v>
      </c>
      <c r="U36" s="659"/>
      <c r="V36" s="694"/>
      <c r="W36" s="671"/>
      <c r="X36" s="695" t="s">
        <v>185</v>
      </c>
      <c r="Y36" s="746"/>
      <c r="Z36" s="550" t="s">
        <v>224</v>
      </c>
      <c r="AA36" s="551"/>
      <c r="AB36" s="551"/>
      <c r="AC36" s="552"/>
      <c r="AD36" s="170">
        <f>230/1100</f>
        <v>0.20909090909090908</v>
      </c>
      <c r="AE36" s="174" t="s">
        <v>419</v>
      </c>
      <c r="AF36" s="175"/>
      <c r="AG36" s="175"/>
      <c r="AH36" s="175"/>
      <c r="AI36" s="175"/>
      <c r="AJ36" s="175"/>
      <c r="AK36" s="175"/>
      <c r="AL36" s="179"/>
      <c r="AM36" s="180">
        <v>0.03</v>
      </c>
      <c r="AN36" s="181">
        <f t="shared" si="12"/>
        <v>0</v>
      </c>
      <c r="AO36" s="85">
        <f t="shared" si="13"/>
        <v>0</v>
      </c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</row>
    <row r="37" spans="1:55" s="197" customFormat="1" ht="12.75">
      <c r="A37" s="652"/>
      <c r="B37" s="678" t="str">
        <f t="shared" si="14"/>
        <v>BRA TAPE</v>
      </c>
      <c r="C37" s="679"/>
      <c r="D37" s="680" t="str">
        <f t="shared" si="9"/>
        <v>선오</v>
      </c>
      <c r="E37" s="679"/>
      <c r="F37" s="681" t="str">
        <f t="shared" si="10"/>
        <v>3/4" 19mm</v>
      </c>
      <c r="G37" s="682"/>
      <c r="H37" s="682">
        <f t="shared" si="11"/>
        <v>0</v>
      </c>
      <c r="I37" s="683"/>
      <c r="J37" s="164">
        <f t="shared" si="17"/>
        <v>2.4720000000000002E-2</v>
      </c>
      <c r="K37" s="198" t="str">
        <f t="shared" si="15"/>
        <v>/ YD</v>
      </c>
      <c r="L37" s="199"/>
      <c r="M37" s="199"/>
      <c r="N37" s="199"/>
      <c r="O37" s="199"/>
      <c r="P37" s="199"/>
      <c r="Q37" s="200"/>
      <c r="R37" s="177">
        <v>1.1000000000000001</v>
      </c>
      <c r="S37" s="202">
        <f t="shared" si="16"/>
        <v>2.7192000000000004E-2</v>
      </c>
      <c r="U37" s="659"/>
      <c r="V37" s="696" t="s">
        <v>226</v>
      </c>
      <c r="W37" s="679"/>
      <c r="X37" s="695" t="s">
        <v>185</v>
      </c>
      <c r="Y37" s="746"/>
      <c r="Z37" s="550" t="s">
        <v>225</v>
      </c>
      <c r="AA37" s="551"/>
      <c r="AB37" s="551"/>
      <c r="AC37" s="552"/>
      <c r="AD37" s="170">
        <v>0.02</v>
      </c>
      <c r="AE37" s="174" t="s">
        <v>418</v>
      </c>
      <c r="AF37" s="175"/>
      <c r="AG37" s="175"/>
      <c r="AH37" s="175"/>
      <c r="AI37" s="175"/>
      <c r="AJ37" s="175"/>
      <c r="AK37" s="175"/>
      <c r="AL37" s="179">
        <v>1.2</v>
      </c>
      <c r="AM37" s="180">
        <v>0.03</v>
      </c>
      <c r="AN37" s="181">
        <f t="shared" si="12"/>
        <v>2.4720000000000002E-2</v>
      </c>
      <c r="AO37" s="85">
        <f t="shared" si="13"/>
        <v>2.472000000000002E-3</v>
      </c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</row>
    <row r="38" spans="1:55" s="197" customFormat="1" ht="12.75">
      <c r="A38" s="652"/>
      <c r="B38" s="678" t="str">
        <f t="shared" si="14"/>
        <v>Elastic thread</v>
      </c>
      <c r="C38" s="679"/>
      <c r="D38" s="680" t="str">
        <f t="shared" si="9"/>
        <v>선오</v>
      </c>
      <c r="E38" s="679"/>
      <c r="F38" s="681" t="str">
        <f t="shared" si="10"/>
        <v>420D</v>
      </c>
      <c r="G38" s="682"/>
      <c r="H38" s="682">
        <f t="shared" si="11"/>
        <v>0</v>
      </c>
      <c r="I38" s="683"/>
      <c r="J38" s="164">
        <f t="shared" si="17"/>
        <v>0</v>
      </c>
      <c r="K38" s="198" t="str">
        <f t="shared" si="15"/>
        <v>/ YD</v>
      </c>
      <c r="L38" s="199"/>
      <c r="M38" s="199"/>
      <c r="N38" s="199"/>
      <c r="O38" s="199"/>
      <c r="P38" s="199"/>
      <c r="Q38" s="200"/>
      <c r="R38" s="177">
        <v>1.1000000000000001</v>
      </c>
      <c r="S38" s="202">
        <f t="shared" si="16"/>
        <v>0</v>
      </c>
      <c r="U38" s="659"/>
      <c r="V38" s="696" t="s">
        <v>403</v>
      </c>
      <c r="W38" s="679"/>
      <c r="X38" s="695" t="s">
        <v>185</v>
      </c>
      <c r="Y38" s="746"/>
      <c r="Z38" s="550" t="s">
        <v>404</v>
      </c>
      <c r="AA38" s="551"/>
      <c r="AB38" s="551"/>
      <c r="AC38" s="552"/>
      <c r="AD38" s="170">
        <f>3500/1100/600*0.9133</f>
        <v>4.8432575757575754E-3</v>
      </c>
      <c r="AE38" s="174" t="s">
        <v>418</v>
      </c>
      <c r="AF38" s="175"/>
      <c r="AG38" s="175"/>
      <c r="AH38" s="175"/>
      <c r="AI38" s="175"/>
      <c r="AJ38" s="175"/>
      <c r="AK38" s="175"/>
      <c r="AL38" s="179"/>
      <c r="AM38" s="180">
        <v>0.03</v>
      </c>
      <c r="AN38" s="181">
        <f t="shared" si="12"/>
        <v>0</v>
      </c>
      <c r="AO38" s="85">
        <f t="shared" si="13"/>
        <v>0</v>
      </c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</row>
    <row r="39" spans="1:55" s="197" customFormat="1" ht="12.75">
      <c r="A39" s="652"/>
      <c r="B39" s="678" t="str">
        <f t="shared" si="14"/>
        <v>Elastic band</v>
      </c>
      <c r="C39" s="679"/>
      <c r="D39" s="680" t="str">
        <f t="shared" si="9"/>
        <v>선오</v>
      </c>
      <c r="E39" s="679"/>
      <c r="F39" s="681" t="str">
        <f t="shared" si="10"/>
        <v>13mm</v>
      </c>
      <c r="G39" s="682"/>
      <c r="H39" s="682">
        <f t="shared" si="11"/>
        <v>0</v>
      </c>
      <c r="I39" s="683"/>
      <c r="J39" s="164">
        <f t="shared" si="17"/>
        <v>3.4656818181818178E-2</v>
      </c>
      <c r="K39" s="198" t="str">
        <f t="shared" si="15"/>
        <v>/ YD</v>
      </c>
      <c r="L39" s="199"/>
      <c r="M39" s="199"/>
      <c r="N39" s="199"/>
      <c r="O39" s="199"/>
      <c r="P39" s="199"/>
      <c r="Q39" s="200"/>
      <c r="R39" s="177">
        <v>1.1000000000000001</v>
      </c>
      <c r="S39" s="202">
        <f t="shared" si="16"/>
        <v>3.8122499999999997E-2</v>
      </c>
      <c r="U39" s="659"/>
      <c r="V39" s="696" t="s">
        <v>387</v>
      </c>
      <c r="W39" s="679"/>
      <c r="X39" s="695" t="s">
        <v>185</v>
      </c>
      <c r="Y39" s="746"/>
      <c r="Z39" s="550" t="s">
        <v>434</v>
      </c>
      <c r="AA39" s="551"/>
      <c r="AB39" s="551"/>
      <c r="AC39" s="552"/>
      <c r="AD39" s="170">
        <f>65/1100</f>
        <v>5.909090909090909E-2</v>
      </c>
      <c r="AE39" s="174" t="s">
        <v>418</v>
      </c>
      <c r="AF39" s="175"/>
      <c r="AG39" s="175"/>
      <c r="AH39" s="175"/>
      <c r="AI39" s="175"/>
      <c r="AJ39" s="175"/>
      <c r="AK39" s="175"/>
      <c r="AL39" s="179">
        <v>0.51</v>
      </c>
      <c r="AM39" s="180">
        <v>0.15</v>
      </c>
      <c r="AN39" s="181">
        <f t="shared" si="12"/>
        <v>3.4656818181818178E-2</v>
      </c>
      <c r="AO39" s="85">
        <f t="shared" si="13"/>
        <v>3.4656818181818191E-3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</row>
    <row r="40" spans="1:55" s="197" customFormat="1" ht="12.75">
      <c r="A40" s="652"/>
      <c r="B40" s="678" t="str">
        <f t="shared" si="14"/>
        <v>Elastic band</v>
      </c>
      <c r="C40" s="679"/>
      <c r="D40" s="680" t="str">
        <f t="shared" si="9"/>
        <v>선오</v>
      </c>
      <c r="E40" s="679"/>
      <c r="F40" s="681" t="str">
        <f t="shared" si="10"/>
        <v>9.5mm</v>
      </c>
      <c r="G40" s="682"/>
      <c r="H40" s="682">
        <f t="shared" si="11"/>
        <v>0</v>
      </c>
      <c r="I40" s="683"/>
      <c r="J40" s="164">
        <f t="shared" si="17"/>
        <v>3.2199999999999999E-2</v>
      </c>
      <c r="K40" s="198" t="str">
        <f t="shared" si="15"/>
        <v>/ YD</v>
      </c>
      <c r="L40" s="199"/>
      <c r="M40" s="199"/>
      <c r="N40" s="199"/>
      <c r="O40" s="199"/>
      <c r="P40" s="199"/>
      <c r="Q40" s="200"/>
      <c r="R40" s="177">
        <v>1.1000000000000001</v>
      </c>
      <c r="S40" s="202">
        <f t="shared" si="16"/>
        <v>3.542E-2</v>
      </c>
      <c r="U40" s="659"/>
      <c r="V40" s="696" t="s">
        <v>387</v>
      </c>
      <c r="W40" s="679"/>
      <c r="X40" s="695" t="s">
        <v>185</v>
      </c>
      <c r="Y40" s="746"/>
      <c r="Z40" s="550" t="s">
        <v>456</v>
      </c>
      <c r="AA40" s="551"/>
      <c r="AB40" s="551"/>
      <c r="AC40" s="552"/>
      <c r="AD40" s="170">
        <f>55/1100</f>
        <v>0.05</v>
      </c>
      <c r="AE40" s="174" t="s">
        <v>418</v>
      </c>
      <c r="AF40" s="175"/>
      <c r="AG40" s="175"/>
      <c r="AH40" s="175"/>
      <c r="AI40" s="175"/>
      <c r="AJ40" s="175"/>
      <c r="AK40" s="175"/>
      <c r="AL40" s="179">
        <v>0.56000000000000005</v>
      </c>
      <c r="AM40" s="180">
        <v>0.15</v>
      </c>
      <c r="AN40" s="181">
        <f t="shared" si="12"/>
        <v>3.2199999999999999E-2</v>
      </c>
      <c r="AO40" s="85">
        <f t="shared" si="13"/>
        <v>3.2200000000000006E-3</v>
      </c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</row>
    <row r="41" spans="1:55" s="15" customFormat="1" ht="13.5" thickBot="1">
      <c r="A41" s="653"/>
      <c r="B41" s="684" t="str">
        <f t="shared" si="14"/>
        <v>Fusible</v>
      </c>
      <c r="C41" s="685"/>
      <c r="D41" s="686" t="str">
        <f t="shared" si="9"/>
        <v>선오</v>
      </c>
      <c r="E41" s="685"/>
      <c r="F41" s="687">
        <f t="shared" si="10"/>
        <v>0</v>
      </c>
      <c r="G41" s="688"/>
      <c r="H41" s="688">
        <f t="shared" si="11"/>
        <v>0</v>
      </c>
      <c r="I41" s="689"/>
      <c r="J41" s="206">
        <f>AN41</f>
        <v>2.06E-2</v>
      </c>
      <c r="K41" s="207" t="str">
        <f t="shared" si="15"/>
        <v>/ YD</v>
      </c>
      <c r="L41" s="208"/>
      <c r="M41" s="208"/>
      <c r="N41" s="208"/>
      <c r="O41" s="208"/>
      <c r="P41" s="208"/>
      <c r="Q41" s="209"/>
      <c r="R41" s="210">
        <v>1.1000000000000001</v>
      </c>
      <c r="S41" s="211">
        <f t="shared" si="16"/>
        <v>2.2660000000000003E-2</v>
      </c>
      <c r="U41" s="660"/>
      <c r="V41" s="684" t="s">
        <v>462</v>
      </c>
      <c r="W41" s="685"/>
      <c r="X41" s="747" t="s">
        <v>185</v>
      </c>
      <c r="Y41" s="685"/>
      <c r="Z41" s="687"/>
      <c r="AA41" s="688"/>
      <c r="AB41" s="688"/>
      <c r="AC41" s="689"/>
      <c r="AD41" s="212">
        <v>1</v>
      </c>
      <c r="AE41" s="207" t="s">
        <v>418</v>
      </c>
      <c r="AF41" s="413"/>
      <c r="AG41" s="208"/>
      <c r="AH41" s="208"/>
      <c r="AI41" s="208"/>
      <c r="AJ41" s="208"/>
      <c r="AK41" s="208"/>
      <c r="AL41" s="213">
        <v>0.02</v>
      </c>
      <c r="AM41" s="214">
        <v>0.03</v>
      </c>
      <c r="AN41" s="215">
        <f t="shared" si="12"/>
        <v>2.06E-2</v>
      </c>
      <c r="AO41" s="85">
        <f t="shared" si="13"/>
        <v>2.0600000000000028E-3</v>
      </c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</row>
    <row r="42" spans="1:55" s="15" customFormat="1" ht="13.5" thickBot="1">
      <c r="A42" s="33"/>
      <c r="B42" s="33"/>
      <c r="C42" s="33"/>
      <c r="D42" s="33"/>
      <c r="E42" s="33"/>
      <c r="F42" s="33"/>
      <c r="G42" s="216"/>
      <c r="H42" s="216"/>
      <c r="I42" s="216"/>
      <c r="J42" s="216"/>
      <c r="K42" s="217"/>
      <c r="L42" s="217"/>
      <c r="M42" s="217"/>
      <c r="N42" s="217"/>
      <c r="O42" s="217"/>
      <c r="P42" s="217"/>
      <c r="Q42" s="217"/>
      <c r="R42" s="149" t="s">
        <v>57</v>
      </c>
      <c r="S42" s="218">
        <f>SUM(S19:S41)</f>
        <v>1.021120676</v>
      </c>
      <c r="U42" s="33"/>
      <c r="V42" s="33"/>
      <c r="W42" s="33"/>
      <c r="X42" s="33"/>
      <c r="Y42" s="33"/>
      <c r="Z42" s="33"/>
      <c r="AA42" s="216"/>
      <c r="AB42" s="216"/>
      <c r="AC42" s="216"/>
      <c r="AD42" s="216"/>
      <c r="AE42" s="217"/>
      <c r="AF42" s="217"/>
      <c r="AG42" s="217"/>
      <c r="AH42" s="217"/>
      <c r="AI42" s="217"/>
      <c r="AJ42" s="217"/>
      <c r="AK42" s="217"/>
      <c r="AL42" s="217"/>
      <c r="AM42" s="149" t="s">
        <v>57</v>
      </c>
      <c r="AN42" s="219">
        <f>SUM(AN19:AN41)</f>
        <v>0.92829152363636358</v>
      </c>
      <c r="AO42" s="154">
        <f t="shared" si="13"/>
        <v>9.2829152363636425E-2</v>
      </c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</row>
    <row r="43" spans="1:55" s="197" customFormat="1" ht="13.5" thickBot="1">
      <c r="K43" s="220"/>
      <c r="L43" s="220"/>
      <c r="M43" s="220"/>
      <c r="N43" s="220"/>
      <c r="O43" s="220"/>
      <c r="P43" s="220"/>
      <c r="Q43" s="220"/>
      <c r="R43" s="221"/>
      <c r="S43" s="222"/>
      <c r="AE43" s="220"/>
      <c r="AF43" s="220"/>
      <c r="AG43" s="220"/>
      <c r="AH43" s="220"/>
      <c r="AI43" s="220"/>
      <c r="AJ43" s="220"/>
      <c r="AK43" s="220"/>
      <c r="AL43" s="220"/>
      <c r="AM43" s="221"/>
      <c r="AN43" s="158">
        <f>AN42/AN74</f>
        <v>0.10312705122832012</v>
      </c>
      <c r="AO43" s="159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</row>
    <row r="44" spans="1:55" s="52" customFormat="1" ht="12.75" customHeight="1" thickBot="1">
      <c r="A44" s="651" t="s">
        <v>84</v>
      </c>
      <c r="B44" s="703" t="s">
        <v>60</v>
      </c>
      <c r="C44" s="704"/>
      <c r="D44" s="705" t="s">
        <v>61</v>
      </c>
      <c r="E44" s="704"/>
      <c r="F44" s="705" t="s">
        <v>19</v>
      </c>
      <c r="G44" s="706"/>
      <c r="H44" s="706"/>
      <c r="I44" s="704"/>
      <c r="J44" s="705" t="s">
        <v>62</v>
      </c>
      <c r="K44" s="704"/>
      <c r="L44" s="565"/>
      <c r="M44" s="565"/>
      <c r="N44" s="565"/>
      <c r="O44" s="565"/>
      <c r="P44" s="565"/>
      <c r="Q44" s="568"/>
      <c r="R44" s="224" t="s">
        <v>63</v>
      </c>
      <c r="S44" s="225" t="s">
        <v>37</v>
      </c>
      <c r="U44" s="651" t="s">
        <v>84</v>
      </c>
      <c r="V44" s="703" t="s">
        <v>60</v>
      </c>
      <c r="W44" s="704"/>
      <c r="X44" s="705" t="s">
        <v>61</v>
      </c>
      <c r="Y44" s="704"/>
      <c r="Z44" s="705" t="s">
        <v>19</v>
      </c>
      <c r="AA44" s="706"/>
      <c r="AB44" s="706"/>
      <c r="AC44" s="704"/>
      <c r="AD44" s="705" t="s">
        <v>62</v>
      </c>
      <c r="AE44" s="704"/>
      <c r="AF44" s="565"/>
      <c r="AG44" s="565"/>
      <c r="AH44" s="565"/>
      <c r="AI44" s="565"/>
      <c r="AJ44" s="565"/>
      <c r="AK44" s="565"/>
      <c r="AL44" s="547" t="s">
        <v>63</v>
      </c>
      <c r="AM44" s="224" t="s">
        <v>85</v>
      </c>
      <c r="AN44" s="162" t="s">
        <v>37</v>
      </c>
      <c r="AO44" s="163"/>
    </row>
    <row r="45" spans="1:55" s="15" customFormat="1" ht="12.75">
      <c r="A45" s="701"/>
      <c r="B45" s="716" t="str">
        <f>V45</f>
        <v>MAU-BTM-CARELBL</v>
      </c>
      <c r="C45" s="717"/>
      <c r="D45" s="717" t="str">
        <f t="shared" ref="D45:D52" si="18">X45</f>
        <v>NEXGEN</v>
      </c>
      <c r="E45" s="717"/>
      <c r="F45" s="718" t="str">
        <f t="shared" ref="F45:F52" si="19">Z45</f>
        <v>TPU LABEL(BRAND/SIZE/CO/CONTENT/CARE)</v>
      </c>
      <c r="G45" s="718"/>
      <c r="H45" s="718">
        <f t="shared" ref="H45:H52" si="20">AB45</f>
        <v>0</v>
      </c>
      <c r="I45" s="718"/>
      <c r="J45" s="226">
        <f>AN45</f>
        <v>1.5950000000000002E-2</v>
      </c>
      <c r="K45" s="165" t="str">
        <f>AE45</f>
        <v>/ PC</v>
      </c>
      <c r="L45" s="166"/>
      <c r="M45" s="166"/>
      <c r="N45" s="166"/>
      <c r="O45" s="166"/>
      <c r="P45" s="166"/>
      <c r="Q45" s="227"/>
      <c r="R45" s="228">
        <v>1.1000000000000001</v>
      </c>
      <c r="S45" s="229">
        <f>J45*R45</f>
        <v>1.7545000000000005E-2</v>
      </c>
      <c r="U45" s="701"/>
      <c r="V45" s="620" t="s">
        <v>355</v>
      </c>
      <c r="W45" s="621"/>
      <c r="X45" s="691" t="s">
        <v>358</v>
      </c>
      <c r="Y45" s="621"/>
      <c r="Z45" s="560" t="s">
        <v>164</v>
      </c>
      <c r="AA45" s="561"/>
      <c r="AB45" s="561"/>
      <c r="AC45" s="562"/>
      <c r="AD45" s="226">
        <f>AH45</f>
        <v>1.4500000000000001E-2</v>
      </c>
      <c r="AE45" s="165" t="s">
        <v>68</v>
      </c>
      <c r="AF45" s="166"/>
      <c r="AG45" s="233">
        <v>14.5</v>
      </c>
      <c r="AH45" s="234">
        <f>AG45/1000</f>
        <v>1.4500000000000001E-2</v>
      </c>
      <c r="AI45" s="166"/>
      <c r="AJ45" s="166"/>
      <c r="AK45" s="166"/>
      <c r="AL45" s="235">
        <v>1</v>
      </c>
      <c r="AM45" s="236">
        <v>0.1</v>
      </c>
      <c r="AN45" s="229">
        <f t="shared" ref="AN45:AN52" si="21">AD45*AL45*(1+AM45)</f>
        <v>1.5950000000000002E-2</v>
      </c>
      <c r="AO45" s="85">
        <f t="shared" ref="AO45:AO53" si="22">S45-AN45</f>
        <v>1.5950000000000027E-3</v>
      </c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</row>
    <row r="46" spans="1:55" s="15" customFormat="1" ht="12.75">
      <c r="A46" s="701"/>
      <c r="B46" s="707" t="str">
        <f t="shared" ref="B46:B52" si="23">V46</f>
        <v>MAU-TWO-PART</v>
      </c>
      <c r="C46" s="708"/>
      <c r="D46" s="708" t="str">
        <f t="shared" si="18"/>
        <v>NEXGEN</v>
      </c>
      <c r="E46" s="708"/>
      <c r="F46" s="709" t="str">
        <f t="shared" si="19"/>
        <v xml:space="preserve">PRIMARY HANG TAG </v>
      </c>
      <c r="G46" s="709"/>
      <c r="H46" s="709">
        <f t="shared" si="20"/>
        <v>0</v>
      </c>
      <c r="I46" s="709"/>
      <c r="J46" s="237">
        <f>AN46</f>
        <v>1.1117999999999999E-2</v>
      </c>
      <c r="K46" s="174" t="str">
        <f t="shared" ref="K46:K52" si="24">AE46</f>
        <v>/ PC</v>
      </c>
      <c r="L46" s="175"/>
      <c r="M46" s="175"/>
      <c r="N46" s="175"/>
      <c r="O46" s="175"/>
      <c r="P46" s="175"/>
      <c r="Q46" s="553"/>
      <c r="R46" s="239">
        <v>1.1000000000000001</v>
      </c>
      <c r="S46" s="240">
        <f t="shared" ref="S46:S52" si="25">J46*R46</f>
        <v>1.2229800000000001E-2</v>
      </c>
      <c r="U46" s="701"/>
      <c r="V46" s="623" t="s">
        <v>356</v>
      </c>
      <c r="W46" s="624"/>
      <c r="X46" s="625" t="s">
        <v>358</v>
      </c>
      <c r="Y46" s="624"/>
      <c r="Z46" s="550" t="s">
        <v>165</v>
      </c>
      <c r="AA46" s="551"/>
      <c r="AB46" s="551"/>
      <c r="AC46" s="552"/>
      <c r="AD46" s="237">
        <f>AH46</f>
        <v>1.09E-2</v>
      </c>
      <c r="AE46" s="174" t="s">
        <v>68</v>
      </c>
      <c r="AF46" s="175"/>
      <c r="AG46" s="241">
        <v>10.9</v>
      </c>
      <c r="AH46" s="242">
        <f>AG46/1000</f>
        <v>1.09E-2</v>
      </c>
      <c r="AI46" s="175"/>
      <c r="AJ46" s="175"/>
      <c r="AK46" s="175"/>
      <c r="AL46" s="554">
        <v>1</v>
      </c>
      <c r="AM46" s="244">
        <v>0.02</v>
      </c>
      <c r="AN46" s="240">
        <f t="shared" si="21"/>
        <v>1.1117999999999999E-2</v>
      </c>
      <c r="AO46" s="85">
        <f t="shared" si="22"/>
        <v>1.1118000000000013E-3</v>
      </c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</row>
    <row r="47" spans="1:55" s="15" customFormat="1" ht="12.75">
      <c r="A47" s="701"/>
      <c r="B47" s="707" t="str">
        <f t="shared" si="23"/>
        <v>MAU-ECOM-STK</v>
      </c>
      <c r="C47" s="708"/>
      <c r="D47" s="708" t="str">
        <f t="shared" si="18"/>
        <v>NEXGEN</v>
      </c>
      <c r="E47" s="708"/>
      <c r="F47" s="709" t="str">
        <f t="shared" si="19"/>
        <v>ECOM-STK</v>
      </c>
      <c r="G47" s="709"/>
      <c r="H47" s="709">
        <f t="shared" si="20"/>
        <v>0</v>
      </c>
      <c r="I47" s="709"/>
      <c r="J47" s="237">
        <f t="shared" ref="J47:J51" si="26">AN47</f>
        <v>1.2240000000000001E-2</v>
      </c>
      <c r="K47" s="174" t="str">
        <f t="shared" si="24"/>
        <v>/ PC</v>
      </c>
      <c r="L47" s="175"/>
      <c r="M47" s="175"/>
      <c r="N47" s="175"/>
      <c r="O47" s="175"/>
      <c r="P47" s="175"/>
      <c r="Q47" s="553"/>
      <c r="R47" s="239">
        <v>1.1000000000000001</v>
      </c>
      <c r="S47" s="240">
        <f t="shared" si="25"/>
        <v>1.3464000000000002E-2</v>
      </c>
      <c r="U47" s="701"/>
      <c r="V47" s="623" t="s">
        <v>357</v>
      </c>
      <c r="W47" s="624"/>
      <c r="X47" s="625" t="s">
        <v>358</v>
      </c>
      <c r="Y47" s="624"/>
      <c r="Z47" s="550" t="s">
        <v>436</v>
      </c>
      <c r="AA47" s="551"/>
      <c r="AB47" s="551"/>
      <c r="AC47" s="552"/>
      <c r="AD47" s="237">
        <v>1.2E-2</v>
      </c>
      <c r="AE47" s="174" t="s">
        <v>68</v>
      </c>
      <c r="AF47" s="175"/>
      <c r="AG47" s="241">
        <v>12</v>
      </c>
      <c r="AH47" s="242">
        <f t="shared" ref="AH47" si="27">AG47/1000</f>
        <v>1.2E-2</v>
      </c>
      <c r="AI47" s="175"/>
      <c r="AJ47" s="175"/>
      <c r="AK47" s="175"/>
      <c r="AL47" s="554">
        <v>1</v>
      </c>
      <c r="AM47" s="244">
        <v>0.02</v>
      </c>
      <c r="AN47" s="240">
        <f t="shared" si="21"/>
        <v>1.2240000000000001E-2</v>
      </c>
      <c r="AO47" s="85">
        <f t="shared" si="22"/>
        <v>1.2240000000000011E-3</v>
      </c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</row>
    <row r="48" spans="1:55" s="15" customFormat="1" ht="12.75">
      <c r="A48" s="701"/>
      <c r="B48" s="707" t="str">
        <f t="shared" si="23"/>
        <v>2nd Hang tag</v>
      </c>
      <c r="C48" s="708"/>
      <c r="D48" s="708" t="str">
        <f t="shared" si="18"/>
        <v>R-PAC</v>
      </c>
      <c r="E48" s="708"/>
      <c r="F48" s="709" t="str">
        <f t="shared" si="19"/>
        <v>2nd Hang tag</v>
      </c>
      <c r="G48" s="709"/>
      <c r="H48" s="709">
        <f t="shared" si="20"/>
        <v>0</v>
      </c>
      <c r="I48" s="709"/>
      <c r="J48" s="237">
        <f t="shared" si="26"/>
        <v>9.1799999999999993E-2</v>
      </c>
      <c r="K48" s="174" t="str">
        <f t="shared" si="24"/>
        <v>/ PC</v>
      </c>
      <c r="L48" s="175"/>
      <c r="M48" s="175"/>
      <c r="N48" s="175"/>
      <c r="O48" s="175"/>
      <c r="P48" s="175"/>
      <c r="Q48" s="553"/>
      <c r="R48" s="239">
        <v>1.1000000000000001</v>
      </c>
      <c r="S48" s="240">
        <f t="shared" si="25"/>
        <v>0.10098</v>
      </c>
      <c r="U48" s="701"/>
      <c r="V48" s="623" t="s">
        <v>354</v>
      </c>
      <c r="W48" s="624"/>
      <c r="X48" s="625" t="s">
        <v>163</v>
      </c>
      <c r="Y48" s="624"/>
      <c r="Z48" s="550" t="s">
        <v>354</v>
      </c>
      <c r="AA48" s="551"/>
      <c r="AB48" s="551"/>
      <c r="AC48" s="552"/>
      <c r="AD48" s="237">
        <v>0.09</v>
      </c>
      <c r="AE48" s="174" t="s">
        <v>68</v>
      </c>
      <c r="AF48" s="175"/>
      <c r="AG48" s="241"/>
      <c r="AH48" s="242"/>
      <c r="AI48" s="175"/>
      <c r="AJ48" s="175"/>
      <c r="AK48" s="175"/>
      <c r="AL48" s="554">
        <v>1</v>
      </c>
      <c r="AM48" s="244">
        <v>0.02</v>
      </c>
      <c r="AN48" s="240">
        <f t="shared" si="21"/>
        <v>9.1799999999999993E-2</v>
      </c>
      <c r="AO48" s="85">
        <f t="shared" si="22"/>
        <v>9.1800000000000076E-3</v>
      </c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</row>
    <row r="49" spans="1:55" s="15" customFormat="1" ht="12.75">
      <c r="A49" s="701"/>
      <c r="B49" s="707" t="str">
        <f t="shared" si="23"/>
        <v>Tracking label</v>
      </c>
      <c r="C49" s="708"/>
      <c r="D49" s="708" t="str">
        <f t="shared" si="18"/>
        <v>Local</v>
      </c>
      <c r="E49" s="708"/>
      <c r="F49" s="709" t="str">
        <f t="shared" si="19"/>
        <v>Tracking Label=Factory Sourced</v>
      </c>
      <c r="G49" s="709"/>
      <c r="H49" s="709">
        <f t="shared" si="20"/>
        <v>0</v>
      </c>
      <c r="I49" s="709"/>
      <c r="J49" s="237">
        <f t="shared" si="26"/>
        <v>2.1000000000000001E-2</v>
      </c>
      <c r="K49" s="174" t="str">
        <f t="shared" si="24"/>
        <v>/ PC</v>
      </c>
      <c r="L49" s="175"/>
      <c r="M49" s="175"/>
      <c r="N49" s="175"/>
      <c r="O49" s="175"/>
      <c r="P49" s="175"/>
      <c r="Q49" s="553"/>
      <c r="R49" s="239">
        <v>1.1000000000000001</v>
      </c>
      <c r="S49" s="240">
        <f t="shared" si="25"/>
        <v>2.3100000000000002E-2</v>
      </c>
      <c r="U49" s="701"/>
      <c r="V49" s="623" t="s">
        <v>359</v>
      </c>
      <c r="W49" s="624"/>
      <c r="X49" s="625" t="s">
        <v>360</v>
      </c>
      <c r="Y49" s="624"/>
      <c r="Z49" s="550" t="s">
        <v>361</v>
      </c>
      <c r="AA49" s="551"/>
      <c r="AB49" s="551"/>
      <c r="AC49" s="552"/>
      <c r="AD49" s="237">
        <v>0.02</v>
      </c>
      <c r="AE49" s="174" t="s">
        <v>68</v>
      </c>
      <c r="AF49" s="175"/>
      <c r="AG49" s="175"/>
      <c r="AH49" s="242"/>
      <c r="AI49" s="175"/>
      <c r="AJ49" s="175"/>
      <c r="AK49" s="175"/>
      <c r="AL49" s="554">
        <v>1</v>
      </c>
      <c r="AM49" s="244">
        <v>0.05</v>
      </c>
      <c r="AN49" s="240">
        <f t="shared" si="21"/>
        <v>2.1000000000000001E-2</v>
      </c>
      <c r="AO49" s="85">
        <f t="shared" si="22"/>
        <v>2.1000000000000012E-3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</row>
    <row r="50" spans="1:55" s="15" customFormat="1" ht="12.75">
      <c r="A50" s="701"/>
      <c r="B50" s="707" t="str">
        <f t="shared" si="23"/>
        <v>CROTCH STICKER</v>
      </c>
      <c r="C50" s="708"/>
      <c r="D50" s="708">
        <f t="shared" si="18"/>
        <v>0</v>
      </c>
      <c r="E50" s="708"/>
      <c r="F50" s="709" t="str">
        <f t="shared" si="19"/>
        <v>CROTCH STICKER</v>
      </c>
      <c r="G50" s="709"/>
      <c r="H50" s="709">
        <f t="shared" si="20"/>
        <v>0</v>
      </c>
      <c r="I50" s="709"/>
      <c r="J50" s="237">
        <f t="shared" si="26"/>
        <v>3.0599999999999999E-2</v>
      </c>
      <c r="K50" s="174" t="str">
        <f t="shared" si="24"/>
        <v>/ PC</v>
      </c>
      <c r="L50" s="175"/>
      <c r="M50" s="175"/>
      <c r="N50" s="175"/>
      <c r="O50" s="175"/>
      <c r="P50" s="175"/>
      <c r="Q50" s="553"/>
      <c r="R50" s="239">
        <v>1.1000000000000001</v>
      </c>
      <c r="S50" s="249">
        <f t="shared" si="25"/>
        <v>3.3660000000000002E-2</v>
      </c>
      <c r="U50" s="701"/>
      <c r="V50" s="623" t="s">
        <v>437</v>
      </c>
      <c r="W50" s="624"/>
      <c r="X50" s="625"/>
      <c r="Y50" s="624"/>
      <c r="Z50" s="591" t="s">
        <v>437</v>
      </c>
      <c r="AA50" s="592"/>
      <c r="AB50" s="592"/>
      <c r="AC50" s="593"/>
      <c r="AD50" s="237">
        <v>0.03</v>
      </c>
      <c r="AE50" s="174" t="s">
        <v>68</v>
      </c>
      <c r="AF50" s="175"/>
      <c r="AG50" s="175"/>
      <c r="AH50" s="242"/>
      <c r="AI50" s="175"/>
      <c r="AJ50" s="175"/>
      <c r="AK50" s="175"/>
      <c r="AL50" s="588">
        <v>1</v>
      </c>
      <c r="AM50" s="244">
        <v>0.02</v>
      </c>
      <c r="AN50" s="249">
        <f t="shared" si="21"/>
        <v>3.0599999999999999E-2</v>
      </c>
      <c r="AO50" s="85">
        <f t="shared" si="22"/>
        <v>3.0600000000000037E-3</v>
      </c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</row>
    <row r="51" spans="1:55" s="197" customFormat="1" ht="12.75">
      <c r="A51" s="701"/>
      <c r="B51" s="710">
        <f t="shared" si="23"/>
        <v>0</v>
      </c>
      <c r="C51" s="711"/>
      <c r="D51" s="711">
        <f t="shared" si="18"/>
        <v>0</v>
      </c>
      <c r="E51" s="711"/>
      <c r="F51" s="712">
        <f t="shared" si="19"/>
        <v>0</v>
      </c>
      <c r="G51" s="712"/>
      <c r="H51" s="712">
        <f t="shared" si="20"/>
        <v>0</v>
      </c>
      <c r="I51" s="712"/>
      <c r="J51" s="237">
        <f t="shared" si="26"/>
        <v>0</v>
      </c>
      <c r="K51" s="251" t="str">
        <f t="shared" si="24"/>
        <v>/ PC</v>
      </c>
      <c r="L51" s="252"/>
      <c r="M51" s="252"/>
      <c r="N51" s="252"/>
      <c r="O51" s="252"/>
      <c r="P51" s="252"/>
      <c r="Q51" s="553"/>
      <c r="R51" s="239">
        <v>1.1000000000000001</v>
      </c>
      <c r="S51" s="253">
        <f t="shared" si="25"/>
        <v>0</v>
      </c>
      <c r="U51" s="701"/>
      <c r="V51" s="254"/>
      <c r="W51" s="255"/>
      <c r="X51" s="549"/>
      <c r="Y51" s="548"/>
      <c r="Z51" s="550"/>
      <c r="AA51" s="551"/>
      <c r="AB51" s="551"/>
      <c r="AC51" s="552"/>
      <c r="AD51" s="237"/>
      <c r="AE51" s="174" t="s">
        <v>68</v>
      </c>
      <c r="AF51" s="175"/>
      <c r="AG51" s="252"/>
      <c r="AH51" s="256"/>
      <c r="AI51" s="252"/>
      <c r="AJ51" s="252"/>
      <c r="AK51" s="252"/>
      <c r="AL51" s="554"/>
      <c r="AM51" s="244">
        <v>0.02</v>
      </c>
      <c r="AN51" s="253">
        <f t="shared" si="21"/>
        <v>0</v>
      </c>
      <c r="AO51" s="85">
        <f t="shared" si="22"/>
        <v>0</v>
      </c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</row>
    <row r="52" spans="1:55" s="197" customFormat="1" ht="13.5" thickBot="1">
      <c r="A52" s="702"/>
      <c r="B52" s="713">
        <f t="shared" si="23"/>
        <v>0</v>
      </c>
      <c r="C52" s="714"/>
      <c r="D52" s="714">
        <f t="shared" si="18"/>
        <v>0</v>
      </c>
      <c r="E52" s="714"/>
      <c r="F52" s="715">
        <f t="shared" si="19"/>
        <v>0</v>
      </c>
      <c r="G52" s="715"/>
      <c r="H52" s="715">
        <f t="shared" si="20"/>
        <v>0</v>
      </c>
      <c r="I52" s="715"/>
      <c r="J52" s="257">
        <f>AN52</f>
        <v>0</v>
      </c>
      <c r="K52" s="258" t="str">
        <f t="shared" si="24"/>
        <v>/PC</v>
      </c>
      <c r="L52" s="259"/>
      <c r="M52" s="259"/>
      <c r="N52" s="259"/>
      <c r="O52" s="259"/>
      <c r="P52" s="259"/>
      <c r="Q52" s="260"/>
      <c r="R52" s="261">
        <v>1.1000000000000001</v>
      </c>
      <c r="S52" s="262">
        <f t="shared" si="25"/>
        <v>0</v>
      </c>
      <c r="U52" s="702"/>
      <c r="V52" s="263"/>
      <c r="W52" s="555"/>
      <c r="X52" s="556"/>
      <c r="Y52" s="555"/>
      <c r="Z52" s="557"/>
      <c r="AA52" s="558"/>
      <c r="AB52" s="558"/>
      <c r="AC52" s="559"/>
      <c r="AD52" s="269"/>
      <c r="AE52" s="258" t="s">
        <v>142</v>
      </c>
      <c r="AF52" s="259"/>
      <c r="AG52" s="259"/>
      <c r="AH52" s="270"/>
      <c r="AI52" s="259"/>
      <c r="AJ52" s="259"/>
      <c r="AK52" s="259"/>
      <c r="AL52" s="570"/>
      <c r="AM52" s="272">
        <v>0.02</v>
      </c>
      <c r="AN52" s="262">
        <f t="shared" si="21"/>
        <v>0</v>
      </c>
      <c r="AO52" s="85">
        <f t="shared" si="22"/>
        <v>0</v>
      </c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</row>
    <row r="53" spans="1:55" s="15" customFormat="1" ht="13.5" thickBot="1">
      <c r="A53" s="33"/>
      <c r="B53" s="33"/>
      <c r="C53" s="33"/>
      <c r="D53" s="33"/>
      <c r="E53" s="33"/>
      <c r="F53" s="33"/>
      <c r="G53" s="216"/>
      <c r="H53" s="216"/>
      <c r="I53" s="216"/>
      <c r="J53" s="216"/>
      <c r="K53" s="217"/>
      <c r="L53" s="217"/>
      <c r="M53" s="217"/>
      <c r="N53" s="217"/>
      <c r="O53" s="217"/>
      <c r="P53" s="217"/>
      <c r="Q53" s="217"/>
      <c r="R53" s="149" t="s">
        <v>57</v>
      </c>
      <c r="S53" s="273">
        <f>SUM(S45:S52)</f>
        <v>0.20097880000000001</v>
      </c>
      <c r="U53" s="33"/>
      <c r="V53" s="33"/>
      <c r="W53" s="33"/>
      <c r="X53" s="33"/>
      <c r="Y53" s="33"/>
      <c r="Z53" s="33"/>
      <c r="AA53" s="216"/>
      <c r="AB53" s="216"/>
      <c r="AC53" s="216"/>
      <c r="AD53" s="216"/>
      <c r="AE53" s="217"/>
      <c r="AF53" s="217"/>
      <c r="AG53" s="217"/>
      <c r="AH53" s="217"/>
      <c r="AI53" s="217"/>
      <c r="AJ53" s="217"/>
      <c r="AK53" s="217"/>
      <c r="AL53" s="217"/>
      <c r="AM53" s="149" t="s">
        <v>57</v>
      </c>
      <c r="AN53" s="274">
        <f>SUM(AN45:AN52)</f>
        <v>0.18270799999999998</v>
      </c>
      <c r="AO53" s="154">
        <f t="shared" si="22"/>
        <v>1.8270800000000031E-2</v>
      </c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</row>
    <row r="54" spans="1:55" s="197" customFormat="1" ht="13.5" thickBot="1">
      <c r="K54" s="220"/>
      <c r="L54" s="220"/>
      <c r="M54" s="220"/>
      <c r="N54" s="220"/>
      <c r="O54" s="220"/>
      <c r="P54" s="220"/>
      <c r="Q54" s="220"/>
      <c r="R54" s="221"/>
      <c r="S54" s="222"/>
      <c r="AE54" s="220"/>
      <c r="AF54" s="220"/>
      <c r="AG54" s="220"/>
      <c r="AH54" s="220"/>
      <c r="AI54" s="220"/>
      <c r="AJ54" s="220"/>
      <c r="AK54" s="220"/>
      <c r="AL54" s="220"/>
      <c r="AM54" s="221"/>
      <c r="AN54" s="158">
        <f>AN53/AN74</f>
        <v>2.029765089528586E-2</v>
      </c>
      <c r="AO54" s="159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</row>
    <row r="55" spans="1:55" s="52" customFormat="1" ht="12.75" customHeight="1" thickBot="1">
      <c r="A55" s="651" t="s">
        <v>95</v>
      </c>
      <c r="B55" s="730" t="s">
        <v>60</v>
      </c>
      <c r="C55" s="596"/>
      <c r="D55" s="598" t="s">
        <v>61</v>
      </c>
      <c r="E55" s="596"/>
      <c r="F55" s="720" t="s">
        <v>19</v>
      </c>
      <c r="G55" s="720"/>
      <c r="H55" s="720"/>
      <c r="I55" s="596"/>
      <c r="J55" s="598" t="s">
        <v>62</v>
      </c>
      <c r="K55" s="596"/>
      <c r="L55" s="565"/>
      <c r="M55" s="565"/>
      <c r="N55" s="565"/>
      <c r="O55" s="565"/>
      <c r="P55" s="565"/>
      <c r="Q55" s="568"/>
      <c r="R55" s="224" t="s">
        <v>63</v>
      </c>
      <c r="S55" s="225" t="s">
        <v>37</v>
      </c>
      <c r="U55" s="651" t="s">
        <v>95</v>
      </c>
      <c r="V55" s="730" t="s">
        <v>60</v>
      </c>
      <c r="W55" s="596"/>
      <c r="X55" s="598" t="s">
        <v>61</v>
      </c>
      <c r="Y55" s="596"/>
      <c r="Z55" s="720" t="s">
        <v>19</v>
      </c>
      <c r="AA55" s="720"/>
      <c r="AB55" s="720"/>
      <c r="AC55" s="596"/>
      <c r="AD55" s="598" t="s">
        <v>62</v>
      </c>
      <c r="AE55" s="596"/>
      <c r="AF55" s="565"/>
      <c r="AG55" s="565"/>
      <c r="AH55" s="565"/>
      <c r="AI55" s="565"/>
      <c r="AJ55" s="565"/>
      <c r="AK55" s="565"/>
      <c r="AL55" s="547" t="s">
        <v>63</v>
      </c>
      <c r="AM55" s="224" t="s">
        <v>85</v>
      </c>
      <c r="AN55" s="162" t="s">
        <v>37</v>
      </c>
      <c r="AO55" s="163"/>
    </row>
    <row r="56" spans="1:55" s="15" customFormat="1" ht="12.75">
      <c r="A56" s="652"/>
      <c r="B56" s="731">
        <f>V56</f>
        <v>8012</v>
      </c>
      <c r="C56" s="732"/>
      <c r="D56" s="733" t="str">
        <f t="shared" ref="D56:D63" si="28">X56</f>
        <v>MAINETTI</v>
      </c>
      <c r="E56" s="732"/>
      <c r="F56" s="734" t="str">
        <f t="shared" ref="F56:F63" si="29">Z56</f>
        <v>HANGER</v>
      </c>
      <c r="G56" s="734"/>
      <c r="H56" s="734">
        <f t="shared" ref="H56:H63" si="30">AB56</f>
        <v>0</v>
      </c>
      <c r="I56" s="734"/>
      <c r="J56" s="275">
        <f>AN56</f>
        <v>0</v>
      </c>
      <c r="K56" s="276" t="str">
        <f>AE56</f>
        <v>/ PC</v>
      </c>
      <c r="L56" s="277"/>
      <c r="M56" s="277"/>
      <c r="N56" s="277"/>
      <c r="O56" s="277"/>
      <c r="P56" s="277"/>
      <c r="Q56" s="227"/>
      <c r="R56" s="228">
        <v>1.1000000000000001</v>
      </c>
      <c r="S56" s="229">
        <f>J56*R56</f>
        <v>0</v>
      </c>
      <c r="U56" s="652"/>
      <c r="V56" s="620">
        <v>8012</v>
      </c>
      <c r="W56" s="621"/>
      <c r="X56" s="721" t="s">
        <v>166</v>
      </c>
      <c r="Y56" s="722"/>
      <c r="Z56" s="560" t="s">
        <v>97</v>
      </c>
      <c r="AA56" s="561"/>
      <c r="AB56" s="561"/>
      <c r="AC56" s="562"/>
      <c r="AD56" s="283">
        <v>0</v>
      </c>
      <c r="AE56" s="279" t="s">
        <v>68</v>
      </c>
      <c r="AF56" s="414"/>
      <c r="AG56" s="277"/>
      <c r="AH56" s="277"/>
      <c r="AI56" s="277"/>
      <c r="AJ56" s="277"/>
      <c r="AK56" s="277"/>
      <c r="AL56" s="235">
        <v>0</v>
      </c>
      <c r="AM56" s="236">
        <v>0.02</v>
      </c>
      <c r="AN56" s="229">
        <f t="shared" ref="AN56:AN63" si="31">AD56*AL56*(1+AM56)</f>
        <v>0</v>
      </c>
      <c r="AO56" s="85">
        <f t="shared" ref="AO56:AO64" si="32">S56-AN56</f>
        <v>0</v>
      </c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</row>
    <row r="57" spans="1:55" s="15" customFormat="1" ht="12.75">
      <c r="A57" s="652"/>
      <c r="B57" s="723">
        <f t="shared" ref="B57:B63" si="33">V57</f>
        <v>0</v>
      </c>
      <c r="C57" s="724"/>
      <c r="D57" s="725" t="str">
        <f t="shared" si="28"/>
        <v>MAINETTI</v>
      </c>
      <c r="E57" s="726"/>
      <c r="F57" s="719" t="str">
        <f t="shared" si="29"/>
        <v>SIZER</v>
      </c>
      <c r="G57" s="719"/>
      <c r="H57" s="719">
        <f t="shared" si="30"/>
        <v>0</v>
      </c>
      <c r="I57" s="719"/>
      <c r="J57" s="280">
        <f>AN57</f>
        <v>0</v>
      </c>
      <c r="K57" s="281" t="str">
        <f t="shared" ref="K57:K63" si="34">AE57</f>
        <v>/ PC</v>
      </c>
      <c r="L57" s="282"/>
      <c r="M57" s="282"/>
      <c r="N57" s="282"/>
      <c r="O57" s="282"/>
      <c r="P57" s="282"/>
      <c r="Q57" s="553"/>
      <c r="R57" s="239">
        <v>1.1000000000000001</v>
      </c>
      <c r="S57" s="240">
        <f t="shared" ref="S57:S63" si="35">J57*R57</f>
        <v>0</v>
      </c>
      <c r="U57" s="652"/>
      <c r="V57" s="727"/>
      <c r="W57" s="728"/>
      <c r="X57" s="729" t="s">
        <v>166</v>
      </c>
      <c r="Y57" s="728"/>
      <c r="Z57" s="550" t="s">
        <v>99</v>
      </c>
      <c r="AA57" s="551"/>
      <c r="AB57" s="551"/>
      <c r="AC57" s="552"/>
      <c r="AD57" s="283">
        <v>0</v>
      </c>
      <c r="AE57" s="284" t="s">
        <v>68</v>
      </c>
      <c r="AF57" s="415"/>
      <c r="AG57" s="282"/>
      <c r="AH57" s="282"/>
      <c r="AI57" s="282"/>
      <c r="AJ57" s="282"/>
      <c r="AK57" s="282"/>
      <c r="AL57" s="554">
        <v>0</v>
      </c>
      <c r="AM57" s="244">
        <v>0.02</v>
      </c>
      <c r="AN57" s="240">
        <f t="shared" si="31"/>
        <v>0</v>
      </c>
      <c r="AO57" s="85">
        <f t="shared" si="32"/>
        <v>0</v>
      </c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</row>
    <row r="58" spans="1:55" s="15" customFormat="1" ht="12.75">
      <c r="A58" s="652"/>
      <c r="B58" s="696">
        <f t="shared" si="33"/>
        <v>0</v>
      </c>
      <c r="C58" s="678"/>
      <c r="D58" s="680">
        <f t="shared" si="28"/>
        <v>0</v>
      </c>
      <c r="E58" s="679"/>
      <c r="F58" s="719" t="str">
        <f t="shared" si="29"/>
        <v>TAG PIN</v>
      </c>
      <c r="G58" s="719"/>
      <c r="H58" s="719">
        <f t="shared" si="30"/>
        <v>0</v>
      </c>
      <c r="I58" s="719"/>
      <c r="J58" s="280">
        <f t="shared" ref="J58:J62" si="36">AN58</f>
        <v>5.1000000000000004E-3</v>
      </c>
      <c r="K58" s="281" t="str">
        <f t="shared" si="34"/>
        <v>/ PC</v>
      </c>
      <c r="L58" s="282"/>
      <c r="M58" s="282"/>
      <c r="N58" s="282"/>
      <c r="O58" s="282"/>
      <c r="P58" s="282"/>
      <c r="Q58" s="553"/>
      <c r="R58" s="239">
        <v>1.1000000000000001</v>
      </c>
      <c r="S58" s="240">
        <f t="shared" si="35"/>
        <v>5.6100000000000013E-3</v>
      </c>
      <c r="U58" s="652"/>
      <c r="V58" s="623"/>
      <c r="W58" s="624"/>
      <c r="X58" s="625"/>
      <c r="Y58" s="624"/>
      <c r="Z58" s="550" t="s">
        <v>101</v>
      </c>
      <c r="AA58" s="551"/>
      <c r="AB58" s="551"/>
      <c r="AC58" s="552"/>
      <c r="AD58" s="283">
        <v>5.0000000000000001E-3</v>
      </c>
      <c r="AE58" s="284" t="s">
        <v>68</v>
      </c>
      <c r="AF58" s="415"/>
      <c r="AG58" s="282"/>
      <c r="AH58" s="282"/>
      <c r="AI58" s="282"/>
      <c r="AJ58" s="282"/>
      <c r="AK58" s="282"/>
      <c r="AL58" s="554">
        <v>1</v>
      </c>
      <c r="AM58" s="244">
        <v>0.02</v>
      </c>
      <c r="AN58" s="240">
        <f t="shared" si="31"/>
        <v>5.1000000000000004E-3</v>
      </c>
      <c r="AO58" s="85">
        <f t="shared" si="32"/>
        <v>5.100000000000009E-4</v>
      </c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</row>
    <row r="59" spans="1:55" s="15" customFormat="1" ht="12.75">
      <c r="A59" s="652"/>
      <c r="B59" s="696">
        <f t="shared" si="33"/>
        <v>0</v>
      </c>
      <c r="C59" s="678"/>
      <c r="D59" s="680" t="str">
        <f t="shared" si="28"/>
        <v>FTY</v>
      </c>
      <c r="E59" s="679"/>
      <c r="F59" s="719" t="str">
        <f t="shared" si="29"/>
        <v>POLY BAG</v>
      </c>
      <c r="G59" s="719"/>
      <c r="H59" s="719">
        <f t="shared" si="30"/>
        <v>0</v>
      </c>
      <c r="I59" s="719"/>
      <c r="J59" s="280">
        <f t="shared" si="36"/>
        <v>0</v>
      </c>
      <c r="K59" s="281" t="str">
        <f t="shared" si="34"/>
        <v>/ PC</v>
      </c>
      <c r="L59" s="282"/>
      <c r="M59" s="282"/>
      <c r="N59" s="282"/>
      <c r="O59" s="282"/>
      <c r="P59" s="282"/>
      <c r="Q59" s="553"/>
      <c r="R59" s="239">
        <v>1.1000000000000001</v>
      </c>
      <c r="S59" s="240">
        <f t="shared" si="35"/>
        <v>0</v>
      </c>
      <c r="U59" s="652"/>
      <c r="V59" s="623"/>
      <c r="W59" s="624"/>
      <c r="X59" s="625" t="s">
        <v>100</v>
      </c>
      <c r="Y59" s="624"/>
      <c r="Z59" s="550" t="s">
        <v>102</v>
      </c>
      <c r="AA59" s="551"/>
      <c r="AB59" s="551"/>
      <c r="AC59" s="552"/>
      <c r="AD59" s="283">
        <v>0</v>
      </c>
      <c r="AE59" s="284" t="s">
        <v>68</v>
      </c>
      <c r="AF59" s="415"/>
      <c r="AG59" s="282"/>
      <c r="AH59" s="282"/>
      <c r="AI59" s="282"/>
      <c r="AJ59" s="282"/>
      <c r="AK59" s="282"/>
      <c r="AL59" s="554">
        <v>1</v>
      </c>
      <c r="AM59" s="244">
        <v>0.02</v>
      </c>
      <c r="AN59" s="240">
        <f t="shared" si="31"/>
        <v>0</v>
      </c>
      <c r="AO59" s="85">
        <f t="shared" si="32"/>
        <v>0</v>
      </c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</row>
    <row r="60" spans="1:55" s="15" customFormat="1" ht="12.75">
      <c r="A60" s="652"/>
      <c r="B60" s="696" t="str">
        <f t="shared" si="33"/>
        <v>5.5" Tag pin</v>
      </c>
      <c r="C60" s="678"/>
      <c r="D60" s="680">
        <f t="shared" si="28"/>
        <v>0</v>
      </c>
      <c r="E60" s="679"/>
      <c r="F60" s="719" t="str">
        <f t="shared" si="29"/>
        <v>TAG PIN for COLD SHOULDER</v>
      </c>
      <c r="G60" s="719"/>
      <c r="H60" s="719">
        <f t="shared" si="30"/>
        <v>0</v>
      </c>
      <c r="I60" s="719"/>
      <c r="J60" s="280">
        <f t="shared" si="36"/>
        <v>0</v>
      </c>
      <c r="K60" s="281" t="str">
        <f t="shared" si="34"/>
        <v>/ PC</v>
      </c>
      <c r="L60" s="282"/>
      <c r="M60" s="282"/>
      <c r="N60" s="282"/>
      <c r="O60" s="282"/>
      <c r="P60" s="282"/>
      <c r="Q60" s="553"/>
      <c r="R60" s="239">
        <v>1.1000000000000001</v>
      </c>
      <c r="S60" s="240">
        <f t="shared" si="35"/>
        <v>0</v>
      </c>
      <c r="U60" s="652"/>
      <c r="V60" s="623" t="s">
        <v>362</v>
      </c>
      <c r="W60" s="624"/>
      <c r="X60" s="625"/>
      <c r="Y60" s="624"/>
      <c r="Z60" s="550" t="s">
        <v>364</v>
      </c>
      <c r="AA60" s="551"/>
      <c r="AB60" s="551"/>
      <c r="AC60" s="552"/>
      <c r="AD60" s="283">
        <v>0.02</v>
      </c>
      <c r="AE60" s="284" t="s">
        <v>68</v>
      </c>
      <c r="AF60" s="420"/>
      <c r="AG60" s="282"/>
      <c r="AH60" s="282"/>
      <c r="AI60" s="282"/>
      <c r="AJ60" s="282"/>
      <c r="AK60" s="282"/>
      <c r="AL60" s="554"/>
      <c r="AM60" s="244">
        <v>0.02</v>
      </c>
      <c r="AN60" s="240">
        <f t="shared" si="31"/>
        <v>0</v>
      </c>
      <c r="AO60" s="85">
        <f t="shared" si="32"/>
        <v>0</v>
      </c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</row>
    <row r="61" spans="1:55" s="197" customFormat="1" ht="12.75">
      <c r="A61" s="652"/>
      <c r="B61" s="696">
        <f t="shared" si="33"/>
        <v>0</v>
      </c>
      <c r="C61" s="678"/>
      <c r="D61" s="680">
        <f t="shared" si="28"/>
        <v>0</v>
      </c>
      <c r="E61" s="679"/>
      <c r="F61" s="719" t="str">
        <f t="shared" si="29"/>
        <v>POLY BAG for STRAP</v>
      </c>
      <c r="G61" s="719"/>
      <c r="H61" s="719">
        <f t="shared" si="30"/>
        <v>0</v>
      </c>
      <c r="I61" s="719"/>
      <c r="J61" s="280">
        <f t="shared" si="36"/>
        <v>0</v>
      </c>
      <c r="K61" s="281" t="str">
        <f t="shared" si="34"/>
        <v>/ PC</v>
      </c>
      <c r="L61" s="282"/>
      <c r="M61" s="282"/>
      <c r="N61" s="282"/>
      <c r="O61" s="282"/>
      <c r="P61" s="282"/>
      <c r="Q61" s="553"/>
      <c r="R61" s="239">
        <v>1.1000000000000001</v>
      </c>
      <c r="S61" s="249">
        <f t="shared" si="35"/>
        <v>0</v>
      </c>
      <c r="U61" s="652"/>
      <c r="V61" s="623"/>
      <c r="W61" s="624"/>
      <c r="X61" s="625"/>
      <c r="Y61" s="624"/>
      <c r="Z61" s="550" t="s">
        <v>363</v>
      </c>
      <c r="AA61" s="551"/>
      <c r="AB61" s="551"/>
      <c r="AC61" s="552"/>
      <c r="AD61" s="283">
        <v>0.02</v>
      </c>
      <c r="AE61" s="284" t="s">
        <v>68</v>
      </c>
      <c r="AF61" s="415"/>
      <c r="AG61" s="282"/>
      <c r="AH61" s="282"/>
      <c r="AI61" s="282"/>
      <c r="AJ61" s="282"/>
      <c r="AK61" s="282"/>
      <c r="AL61" s="554"/>
      <c r="AM61" s="244">
        <v>0.02</v>
      </c>
      <c r="AN61" s="249">
        <f t="shared" si="31"/>
        <v>0</v>
      </c>
      <c r="AO61" s="85">
        <f t="shared" si="32"/>
        <v>0</v>
      </c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</row>
    <row r="62" spans="1:55" s="197" customFormat="1" ht="12.75">
      <c r="A62" s="652"/>
      <c r="B62" s="696">
        <f t="shared" si="33"/>
        <v>0</v>
      </c>
      <c r="C62" s="678"/>
      <c r="D62" s="680" t="str">
        <f t="shared" si="28"/>
        <v>?</v>
      </c>
      <c r="E62" s="679"/>
      <c r="F62" s="719" t="str">
        <f t="shared" si="29"/>
        <v>ALL CARTON STICKERS</v>
      </c>
      <c r="G62" s="719"/>
      <c r="H62" s="719">
        <f t="shared" si="30"/>
        <v>0</v>
      </c>
      <c r="I62" s="719"/>
      <c r="J62" s="280">
        <f t="shared" si="36"/>
        <v>1.0200000000000001E-2</v>
      </c>
      <c r="K62" s="281" t="str">
        <f t="shared" si="34"/>
        <v>/ PC</v>
      </c>
      <c r="L62" s="282"/>
      <c r="M62" s="282"/>
      <c r="N62" s="282"/>
      <c r="O62" s="282"/>
      <c r="P62" s="282"/>
      <c r="Q62" s="553"/>
      <c r="R62" s="239">
        <v>1.1000000000000001</v>
      </c>
      <c r="S62" s="253">
        <f t="shared" si="35"/>
        <v>1.1220000000000003E-2</v>
      </c>
      <c r="U62" s="652"/>
      <c r="V62" s="623"/>
      <c r="W62" s="624"/>
      <c r="X62" s="625" t="s">
        <v>168</v>
      </c>
      <c r="Y62" s="624"/>
      <c r="Z62" s="550" t="s">
        <v>104</v>
      </c>
      <c r="AA62" s="551"/>
      <c r="AB62" s="551"/>
      <c r="AC62" s="552"/>
      <c r="AD62" s="283">
        <v>0.01</v>
      </c>
      <c r="AE62" s="284" t="s">
        <v>68</v>
      </c>
      <c r="AF62" s="415"/>
      <c r="AG62" s="282"/>
      <c r="AH62" s="282"/>
      <c r="AI62" s="282"/>
      <c r="AJ62" s="282"/>
      <c r="AK62" s="282"/>
      <c r="AL62" s="554">
        <v>1</v>
      </c>
      <c r="AM62" s="244">
        <v>0.02</v>
      </c>
      <c r="AN62" s="253">
        <f t="shared" si="31"/>
        <v>1.0200000000000001E-2</v>
      </c>
      <c r="AO62" s="85">
        <f t="shared" si="32"/>
        <v>1.0200000000000018E-3</v>
      </c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</row>
    <row r="63" spans="1:55" s="197" customFormat="1" ht="13.5" thickBot="1">
      <c r="A63" s="653"/>
      <c r="B63" s="713">
        <f t="shared" si="33"/>
        <v>0</v>
      </c>
      <c r="C63" s="714"/>
      <c r="D63" s="714" t="str">
        <f t="shared" si="28"/>
        <v>FTY</v>
      </c>
      <c r="E63" s="714"/>
      <c r="F63" s="715" t="str">
        <f t="shared" si="29"/>
        <v>ALL BOXES</v>
      </c>
      <c r="G63" s="715"/>
      <c r="H63" s="715">
        <f t="shared" si="30"/>
        <v>0</v>
      </c>
      <c r="I63" s="715"/>
      <c r="J63" s="257">
        <f>AN63</f>
        <v>0</v>
      </c>
      <c r="K63" s="286" t="str">
        <f t="shared" si="34"/>
        <v>/ PC</v>
      </c>
      <c r="L63" s="287"/>
      <c r="M63" s="287"/>
      <c r="N63" s="287"/>
      <c r="O63" s="287"/>
      <c r="P63" s="287"/>
      <c r="Q63" s="260"/>
      <c r="R63" s="261">
        <v>1.1000000000000001</v>
      </c>
      <c r="S63" s="262">
        <f t="shared" si="35"/>
        <v>0</v>
      </c>
      <c r="U63" s="653"/>
      <c r="V63" s="497"/>
      <c r="W63" s="544"/>
      <c r="X63" s="602" t="s">
        <v>100</v>
      </c>
      <c r="Y63" s="603"/>
      <c r="Z63" s="500" t="s">
        <v>105</v>
      </c>
      <c r="AA63" s="501"/>
      <c r="AB63" s="501"/>
      <c r="AC63" s="502"/>
      <c r="AD63" s="503">
        <v>0</v>
      </c>
      <c r="AE63" s="294" t="s">
        <v>68</v>
      </c>
      <c r="AF63" s="416"/>
      <c r="AG63" s="287"/>
      <c r="AH63" s="287"/>
      <c r="AI63" s="287"/>
      <c r="AJ63" s="287"/>
      <c r="AK63" s="287"/>
      <c r="AL63" s="570">
        <v>1</v>
      </c>
      <c r="AM63" s="272">
        <v>0.02</v>
      </c>
      <c r="AN63" s="262">
        <f t="shared" si="31"/>
        <v>0</v>
      </c>
      <c r="AO63" s="85">
        <f t="shared" si="32"/>
        <v>0</v>
      </c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</row>
    <row r="64" spans="1:55" s="15" customFormat="1" ht="13.5" thickBot="1">
      <c r="A64" s="33"/>
      <c r="B64" s="33"/>
      <c r="C64" s="33"/>
      <c r="D64" s="33"/>
      <c r="E64" s="33"/>
      <c r="F64" s="33"/>
      <c r="G64" s="216"/>
      <c r="H64" s="216"/>
      <c r="I64" s="216"/>
      <c r="J64" s="216"/>
      <c r="K64" s="217"/>
      <c r="L64" s="295">
        <f>SUM(L56:L63)</f>
        <v>0</v>
      </c>
      <c r="M64" s="296"/>
      <c r="N64" s="295">
        <f>SUM(N56:N63)</f>
        <v>0</v>
      </c>
      <c r="O64" s="217"/>
      <c r="P64" s="217"/>
      <c r="Q64" s="217"/>
      <c r="R64" s="149" t="s">
        <v>57</v>
      </c>
      <c r="S64" s="273">
        <f>SUM(S56:S63)</f>
        <v>1.6830000000000005E-2</v>
      </c>
      <c r="U64" s="33"/>
      <c r="V64" s="33"/>
      <c r="W64" s="33"/>
      <c r="X64" s="33"/>
      <c r="Y64" s="33"/>
      <c r="Z64" s="33"/>
      <c r="AA64" s="216"/>
      <c r="AB64" s="216"/>
      <c r="AC64" s="216"/>
      <c r="AD64" s="216"/>
      <c r="AE64" s="217"/>
      <c r="AF64" s="217"/>
      <c r="AG64" s="217"/>
      <c r="AH64" s="217"/>
      <c r="AI64" s="217"/>
      <c r="AJ64" s="217"/>
      <c r="AK64" s="217"/>
      <c r="AL64" s="217"/>
      <c r="AM64" s="149" t="s">
        <v>57</v>
      </c>
      <c r="AN64" s="274">
        <f>SUM(AN56:AN63)</f>
        <v>1.5300000000000001E-2</v>
      </c>
      <c r="AO64" s="154">
        <f t="shared" si="32"/>
        <v>1.5300000000000036E-3</v>
      </c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</row>
    <row r="65" spans="1:54" s="15" customFormat="1" ht="13.5" thickBot="1">
      <c r="A65" s="297"/>
      <c r="B65" s="297"/>
      <c r="G65" s="33"/>
      <c r="H65" s="33"/>
      <c r="I65" s="33"/>
      <c r="J65" s="33"/>
      <c r="K65" s="26"/>
      <c r="L65" s="26"/>
      <c r="M65" s="26"/>
      <c r="N65" s="26"/>
      <c r="O65" s="26"/>
      <c r="P65" s="26"/>
      <c r="Q65" s="26"/>
      <c r="R65" s="149"/>
      <c r="S65" s="298"/>
      <c r="U65" s="297"/>
      <c r="V65" s="297"/>
      <c r="AA65" s="33"/>
      <c r="AB65" s="33"/>
      <c r="AC65" s="33"/>
      <c r="AD65" s="33"/>
      <c r="AE65" s="26"/>
      <c r="AF65" s="26"/>
      <c r="AG65" s="26"/>
      <c r="AH65" s="26"/>
      <c r="AI65" s="26"/>
      <c r="AJ65" s="26"/>
      <c r="AK65" s="26"/>
      <c r="AL65" s="26"/>
      <c r="AM65" s="149"/>
      <c r="AN65" s="158">
        <f>AN64/AN74</f>
        <v>1.6997288498471535E-3</v>
      </c>
      <c r="AO65" s="159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</row>
    <row r="66" spans="1:54" s="52" customFormat="1" ht="12.75" customHeight="1" thickBot="1">
      <c r="A66" s="651" t="s">
        <v>106</v>
      </c>
      <c r="B66" s="730" t="s">
        <v>60</v>
      </c>
      <c r="C66" s="720"/>
      <c r="D66" s="720"/>
      <c r="E66" s="598" t="s">
        <v>19</v>
      </c>
      <c r="F66" s="720"/>
      <c r="G66" s="720"/>
      <c r="H66" s="720"/>
      <c r="I66" s="596"/>
      <c r="J66" s="598" t="s">
        <v>62</v>
      </c>
      <c r="K66" s="720"/>
      <c r="L66" s="564"/>
      <c r="M66" s="565"/>
      <c r="N66" s="565"/>
      <c r="O66" s="565"/>
      <c r="P66" s="565"/>
      <c r="Q66" s="565"/>
      <c r="R66" s="300" t="s">
        <v>63</v>
      </c>
      <c r="S66" s="162" t="s">
        <v>37</v>
      </c>
      <c r="U66" s="658" t="s">
        <v>106</v>
      </c>
      <c r="V66" s="730" t="s">
        <v>60</v>
      </c>
      <c r="W66" s="720"/>
      <c r="X66" s="720"/>
      <c r="Y66" s="598" t="s">
        <v>19</v>
      </c>
      <c r="Z66" s="720"/>
      <c r="AA66" s="720"/>
      <c r="AB66" s="720"/>
      <c r="AC66" s="596"/>
      <c r="AD66" s="598" t="s">
        <v>62</v>
      </c>
      <c r="AE66" s="720"/>
      <c r="AF66" s="565"/>
      <c r="AG66" s="564"/>
      <c r="AH66" s="565"/>
      <c r="AI66" s="565"/>
      <c r="AJ66" s="565"/>
      <c r="AK66" s="565"/>
      <c r="AL66" s="565"/>
      <c r="AM66" s="300" t="s">
        <v>63</v>
      </c>
      <c r="AN66" s="162" t="s">
        <v>37</v>
      </c>
      <c r="AO66" s="163"/>
    </row>
    <row r="67" spans="1:54" s="15" customFormat="1" ht="12.75">
      <c r="A67" s="701"/>
      <c r="B67" s="744" t="s">
        <v>106</v>
      </c>
      <c r="C67" s="745"/>
      <c r="D67" s="745"/>
      <c r="E67" s="734" t="s">
        <v>107</v>
      </c>
      <c r="F67" s="734"/>
      <c r="G67" s="734"/>
      <c r="H67" s="734"/>
      <c r="I67" s="734"/>
      <c r="J67" s="301">
        <f>AN67</f>
        <v>2.63</v>
      </c>
      <c r="K67" s="302" t="s">
        <v>108</v>
      </c>
      <c r="L67" s="303">
        <v>999</v>
      </c>
      <c r="M67" s="166"/>
      <c r="N67" s="166"/>
      <c r="O67" s="166"/>
      <c r="P67" s="166"/>
      <c r="Q67" s="166"/>
      <c r="R67" s="304">
        <v>1.1000000000000001</v>
      </c>
      <c r="S67" s="75">
        <f>J67*R67</f>
        <v>2.8930000000000002</v>
      </c>
      <c r="U67" s="742"/>
      <c r="V67" s="744" t="s">
        <v>106</v>
      </c>
      <c r="W67" s="745"/>
      <c r="X67" s="745"/>
      <c r="Y67" s="734" t="s">
        <v>107</v>
      </c>
      <c r="Z67" s="734"/>
      <c r="AA67" s="734"/>
      <c r="AB67" s="734"/>
      <c r="AC67" s="734"/>
      <c r="AD67" s="305">
        <v>2.63</v>
      </c>
      <c r="AE67" s="302" t="s">
        <v>108</v>
      </c>
      <c r="AF67" s="417"/>
      <c r="AG67" s="306"/>
      <c r="AH67" s="307"/>
      <c r="AI67" s="308"/>
      <c r="AJ67" s="309"/>
      <c r="AK67" s="309"/>
      <c r="AL67" s="166"/>
      <c r="AM67" s="304">
        <v>1</v>
      </c>
      <c r="AN67" s="84">
        <f>AD67*AM67</f>
        <v>2.63</v>
      </c>
      <c r="AO67" s="85">
        <f>S67-AN67</f>
        <v>0.26300000000000034</v>
      </c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</row>
    <row r="68" spans="1:54" s="15" customFormat="1" ht="12.75">
      <c r="A68" s="701"/>
      <c r="B68" s="735"/>
      <c r="C68" s="736"/>
      <c r="D68" s="680"/>
      <c r="E68" s="719" t="s">
        <v>111</v>
      </c>
      <c r="F68" s="719"/>
      <c r="G68" s="719"/>
      <c r="H68" s="719"/>
      <c r="I68" s="719"/>
      <c r="J68" s="310">
        <v>0.77</v>
      </c>
      <c r="K68" s="199" t="s">
        <v>108</v>
      </c>
      <c r="L68" s="311"/>
      <c r="M68" s="312">
        <f>J68/S74</f>
        <v>7.3870659250263801E-2</v>
      </c>
      <c r="N68" s="199"/>
      <c r="O68" s="199"/>
      <c r="P68" s="199"/>
      <c r="Q68" s="199"/>
      <c r="R68" s="313">
        <v>1</v>
      </c>
      <c r="S68" s="128">
        <f>J68*R68</f>
        <v>0.77</v>
      </c>
      <c r="U68" s="742"/>
      <c r="V68" s="735"/>
      <c r="W68" s="736"/>
      <c r="X68" s="680"/>
      <c r="Y68" s="719" t="s">
        <v>112</v>
      </c>
      <c r="Z68" s="719"/>
      <c r="AA68" s="719"/>
      <c r="AB68" s="719"/>
      <c r="AC68" s="719"/>
      <c r="AD68" s="314">
        <f>VLOOKUP($AB$4,AQ3:AR7,2,FALSE)</f>
        <v>0</v>
      </c>
      <c r="AE68" s="199" t="s">
        <v>108</v>
      </c>
      <c r="AF68" s="199"/>
      <c r="AG68" s="315"/>
      <c r="AH68" s="316"/>
      <c r="AI68" s="199"/>
      <c r="AJ68" s="199"/>
      <c r="AK68" s="199"/>
      <c r="AL68" s="199"/>
      <c r="AM68" s="313">
        <v>1</v>
      </c>
      <c r="AN68" s="205">
        <f>AD68*AM68</f>
        <v>0</v>
      </c>
      <c r="AO68" s="85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</row>
    <row r="69" spans="1:54" s="15" customFormat="1" ht="12.75">
      <c r="A69" s="701"/>
      <c r="B69" s="735"/>
      <c r="C69" s="736"/>
      <c r="D69" s="680"/>
      <c r="E69" s="719" t="s">
        <v>113</v>
      </c>
      <c r="F69" s="719"/>
      <c r="G69" s="719"/>
      <c r="H69" s="719"/>
      <c r="I69" s="719"/>
      <c r="J69" s="310">
        <v>0.05</v>
      </c>
      <c r="K69" s="199" t="s">
        <v>108</v>
      </c>
      <c r="L69" s="317"/>
      <c r="M69" s="199"/>
      <c r="N69" s="199"/>
      <c r="O69" s="199"/>
      <c r="P69" s="199"/>
      <c r="Q69" s="199"/>
      <c r="R69" s="313">
        <v>1</v>
      </c>
      <c r="S69" s="128">
        <f>J69*R69</f>
        <v>0.05</v>
      </c>
      <c r="U69" s="742"/>
      <c r="V69" s="735"/>
      <c r="W69" s="736"/>
      <c r="X69" s="680"/>
      <c r="Y69" s="719" t="s">
        <v>114</v>
      </c>
      <c r="Z69" s="719"/>
      <c r="AA69" s="719"/>
      <c r="AB69" s="719"/>
      <c r="AC69" s="719"/>
      <c r="AD69" s="318">
        <v>2.5000000000000001E-2</v>
      </c>
      <c r="AE69" s="199" t="s">
        <v>108</v>
      </c>
      <c r="AF69" s="199"/>
      <c r="AG69" s="319"/>
      <c r="AH69" s="199"/>
      <c r="AI69" s="199"/>
      <c r="AJ69" s="199"/>
      <c r="AK69" s="199"/>
      <c r="AL69" s="199"/>
      <c r="AM69" s="313">
        <v>1</v>
      </c>
      <c r="AN69" s="320">
        <f>AN75*AD69</f>
        <v>0.26059060789999999</v>
      </c>
      <c r="AO69" s="85">
        <f>S68-AN69-AN68</f>
        <v>0.50940939210000002</v>
      </c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</row>
    <row r="70" spans="1:54" s="15" customFormat="1" ht="12.75">
      <c r="A70" s="701"/>
      <c r="B70" s="735"/>
      <c r="C70" s="736"/>
      <c r="D70" s="680"/>
      <c r="E70" s="737" t="s">
        <v>172</v>
      </c>
      <c r="F70" s="737"/>
      <c r="G70" s="737"/>
      <c r="H70" s="737"/>
      <c r="I70" s="737"/>
      <c r="J70" s="310">
        <v>0.04</v>
      </c>
      <c r="K70" s="199"/>
      <c r="L70" s="321"/>
      <c r="M70" s="175"/>
      <c r="N70" s="175"/>
      <c r="O70" s="175"/>
      <c r="P70" s="175"/>
      <c r="Q70" s="175"/>
      <c r="R70" s="322">
        <v>1</v>
      </c>
      <c r="S70" s="128">
        <f>J70*R70</f>
        <v>0.04</v>
      </c>
      <c r="U70" s="742"/>
      <c r="V70" s="735"/>
      <c r="W70" s="736"/>
      <c r="X70" s="680"/>
      <c r="Y70" s="719" t="s">
        <v>115</v>
      </c>
      <c r="Z70" s="719"/>
      <c r="AA70" s="719"/>
      <c r="AB70" s="719"/>
      <c r="AC70" s="719"/>
      <c r="AD70" s="323">
        <f>AJ16+0.01+0.02</f>
        <v>0.11371968781938122</v>
      </c>
      <c r="AE70" s="199" t="s">
        <v>108</v>
      </c>
      <c r="AF70" s="175"/>
      <c r="AG70" s="321"/>
      <c r="AH70" s="175"/>
      <c r="AI70" s="175"/>
      <c r="AJ70" s="175"/>
      <c r="AK70" s="175"/>
      <c r="AL70" s="175"/>
      <c r="AM70" s="322">
        <v>0</v>
      </c>
      <c r="AN70" s="320">
        <f>AD70*AM70</f>
        <v>0</v>
      </c>
      <c r="AO70" s="85">
        <f>S69-AN70</f>
        <v>0.05</v>
      </c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1:54" s="15" customFormat="1" ht="13.5" thickBot="1">
      <c r="A71" s="702"/>
      <c r="B71" s="738"/>
      <c r="C71" s="739"/>
      <c r="D71" s="740"/>
      <c r="E71" s="741"/>
      <c r="F71" s="741"/>
      <c r="G71" s="741"/>
      <c r="H71" s="741"/>
      <c r="I71" s="741"/>
      <c r="J71" s="324"/>
      <c r="K71" s="325"/>
      <c r="L71" s="326"/>
      <c r="M71" s="325"/>
      <c r="N71" s="325"/>
      <c r="O71" s="325"/>
      <c r="P71" s="325"/>
      <c r="Q71" s="325"/>
      <c r="R71" s="261"/>
      <c r="S71" s="141"/>
      <c r="U71" s="743"/>
      <c r="V71" s="738"/>
      <c r="W71" s="739"/>
      <c r="X71" s="740"/>
      <c r="Y71" s="741"/>
      <c r="Z71" s="741"/>
      <c r="AA71" s="741"/>
      <c r="AB71" s="741"/>
      <c r="AC71" s="741"/>
      <c r="AD71" s="419"/>
      <c r="AE71" s="325"/>
      <c r="AF71" s="325"/>
      <c r="AG71" s="326"/>
      <c r="AH71" s="325"/>
      <c r="AI71" s="325"/>
      <c r="AJ71" s="325"/>
      <c r="AK71" s="325"/>
      <c r="AL71" s="325"/>
      <c r="AM71" s="261"/>
      <c r="AN71" s="148">
        <f>AN75*AD71</f>
        <v>0</v>
      </c>
      <c r="AO71" s="85">
        <f>S71-AN71</f>
        <v>0</v>
      </c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</row>
    <row r="72" spans="1:54" s="15" customFormat="1" ht="13.5" thickBot="1">
      <c r="A72" s="33"/>
      <c r="B72" s="33"/>
      <c r="C72" s="33"/>
      <c r="D72" s="33"/>
      <c r="E72" s="33"/>
      <c r="F72" s="33"/>
      <c r="K72" s="13"/>
      <c r="L72" s="13"/>
      <c r="M72" s="13"/>
      <c r="N72" s="13"/>
      <c r="O72" s="13"/>
      <c r="P72" s="13"/>
      <c r="Q72" s="13"/>
      <c r="R72" s="149" t="s">
        <v>57</v>
      </c>
      <c r="S72" s="327">
        <f>SUM(S67:S71)</f>
        <v>3.7530000000000001</v>
      </c>
      <c r="U72" s="33"/>
      <c r="V72" s="33"/>
      <c r="W72" s="33"/>
      <c r="X72" s="33"/>
      <c r="Y72" s="33"/>
      <c r="Z72" s="33"/>
      <c r="AE72" s="13"/>
      <c r="AF72" s="13"/>
      <c r="AG72" s="13"/>
      <c r="AH72" s="13"/>
      <c r="AI72" s="13"/>
      <c r="AJ72" s="13"/>
      <c r="AK72" s="13"/>
      <c r="AL72" s="13"/>
      <c r="AM72" s="149" t="s">
        <v>57</v>
      </c>
      <c r="AN72" s="328">
        <f>SUM(AN67:AN71)</f>
        <v>2.8905906079000001</v>
      </c>
      <c r="AO72" s="154">
        <f>S72-AN72</f>
        <v>0.86240939210000001</v>
      </c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</row>
    <row r="73" spans="1:54" s="15" customFormat="1" ht="12.75">
      <c r="A73" s="33"/>
      <c r="F73" s="33"/>
      <c r="G73" s="33"/>
      <c r="H73" s="33"/>
      <c r="I73" s="33"/>
      <c r="K73" s="13"/>
      <c r="L73" s="13"/>
      <c r="M73" s="13"/>
      <c r="N73" s="13"/>
      <c r="O73" s="13"/>
      <c r="P73" s="13"/>
      <c r="Q73" s="13"/>
      <c r="R73" s="329"/>
      <c r="S73" s="330"/>
      <c r="U73" s="33"/>
      <c r="Z73" s="33"/>
      <c r="AA73" s="33"/>
      <c r="AB73" s="33"/>
      <c r="AC73" s="33"/>
      <c r="AE73" s="13"/>
      <c r="AF73" s="13"/>
      <c r="AG73" s="13"/>
      <c r="AH73" s="13"/>
      <c r="AI73" s="13"/>
      <c r="AJ73" s="13"/>
      <c r="AK73" s="13"/>
      <c r="AL73" s="13"/>
      <c r="AM73" s="329"/>
      <c r="AN73" s="158">
        <f>AN72/AN74</f>
        <v>0.32112550649312749</v>
      </c>
      <c r="AO73" s="159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</row>
    <row r="74" spans="1:54" s="15" customFormat="1" ht="13.5" thickBot="1">
      <c r="K74" s="13"/>
      <c r="L74" s="13"/>
      <c r="M74" s="13"/>
      <c r="N74" s="13"/>
      <c r="O74" s="13"/>
      <c r="P74" s="13"/>
      <c r="Q74" s="13"/>
      <c r="R74" s="331" t="s">
        <v>116</v>
      </c>
      <c r="S74" s="332">
        <f>SUM(S16,S42,S53,S64,S72)</f>
        <v>10.423624316</v>
      </c>
      <c r="AE74" s="13"/>
      <c r="AF74" s="13"/>
      <c r="AG74" s="13"/>
      <c r="AH74" s="13"/>
      <c r="AI74" s="333" t="s">
        <v>117</v>
      </c>
      <c r="AJ74" s="334">
        <f>AN75-AN74</f>
        <v>1.422188586191778</v>
      </c>
      <c r="AK74" s="335">
        <f>AJ74/AN75</f>
        <v>0.13643897200024319</v>
      </c>
      <c r="AL74" s="13"/>
      <c r="AM74" s="331" t="s">
        <v>118</v>
      </c>
      <c r="AN74" s="332">
        <f>SUM(AN16,AN42,AN53,AN64,AN72)</f>
        <v>9.0014357298082217</v>
      </c>
      <c r="AO74" s="336"/>
      <c r="AQ74" s="332" t="s">
        <v>467</v>
      </c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</row>
    <row r="75" spans="1:54" s="15" customFormat="1" ht="13.5" thickBot="1">
      <c r="R75" s="337"/>
      <c r="S75" s="338"/>
      <c r="AM75" s="331" t="s">
        <v>116</v>
      </c>
      <c r="AN75" s="332">
        <f>S74</f>
        <v>10.423624316</v>
      </c>
      <c r="AO75" s="18">
        <v>9.73</v>
      </c>
      <c r="AQ75" s="332">
        <f>AN75-AO75</f>
        <v>0.6936243159999993</v>
      </c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</row>
    <row r="76" spans="1:54" s="15" customFormat="1" ht="13.5" thickBot="1">
      <c r="K76" s="13"/>
      <c r="L76" s="13"/>
      <c r="M76" s="13"/>
      <c r="N76" s="13"/>
      <c r="O76" s="13"/>
      <c r="P76" s="13"/>
      <c r="Q76" s="13"/>
      <c r="R76" s="339" t="s">
        <v>119</v>
      </c>
      <c r="S76" s="334"/>
      <c r="V76" s="340"/>
      <c r="AE76" s="13"/>
      <c r="AF76" s="13"/>
      <c r="AG76" s="13"/>
      <c r="AH76" s="13"/>
      <c r="AI76" s="13"/>
      <c r="AJ76" s="13"/>
      <c r="AK76" s="13"/>
      <c r="AM76" s="333" t="s">
        <v>120</v>
      </c>
      <c r="AN76" s="341">
        <v>0.249</v>
      </c>
      <c r="AO76" s="336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</row>
    <row r="77" spans="1:54" s="15" customFormat="1" ht="13.5" thickBot="1">
      <c r="AM77" s="333" t="s">
        <v>121</v>
      </c>
      <c r="AN77" s="332">
        <f>AN78*0.1</f>
        <v>0</v>
      </c>
      <c r="AO77" s="34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</row>
    <row r="78" spans="1:54" s="15" customFormat="1" ht="13.5" thickBot="1">
      <c r="AM78" s="331" t="s">
        <v>122</v>
      </c>
      <c r="AN78" s="332"/>
      <c r="AO78" s="336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</row>
    <row r="79" spans="1:54" s="15" customFormat="1" ht="13.5" thickBot="1">
      <c r="AM79" s="333" t="s">
        <v>123</v>
      </c>
      <c r="AN79" s="341" t="e">
        <f>(AN78-(AN75+(AN75*AN76)+0.1+AN77))/AN78</f>
        <v>#DIV/0!</v>
      </c>
      <c r="AO79" s="18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</row>
    <row r="80" spans="1:54" s="15" customFormat="1" ht="12.75"/>
    <row r="81" s="15" customFormat="1" ht="12.75" customHeight="1"/>
    <row r="82" s="15" customFormat="1" ht="12.75"/>
    <row r="83" s="15" customFormat="1" ht="12.75"/>
    <row r="84" s="15" customFormat="1" ht="12.75"/>
    <row r="85" s="15" customFormat="1" ht="12.75"/>
    <row r="86" s="15" customFormat="1" ht="12.75"/>
    <row r="87" s="15" customFormat="1" ht="12.75"/>
    <row r="88" s="15" customFormat="1" ht="12.75"/>
    <row r="89" s="15" customFormat="1" ht="12.75"/>
    <row r="90" s="15" customFormat="1" ht="12.75"/>
    <row r="91" s="15" customFormat="1" ht="12.75"/>
    <row r="92" s="15" customFormat="1" ht="12.75"/>
    <row r="93" s="15" customFormat="1" ht="12.75"/>
    <row r="94" s="15" customFormat="1" ht="12.75"/>
    <row r="95" s="15" customFormat="1" ht="12.75"/>
    <row r="96" s="15" customFormat="1" ht="12.75"/>
    <row r="97" spans="11:41" s="15" customFormat="1" ht="12.75"/>
    <row r="98" spans="11:41" s="15" customFormat="1" ht="12.75"/>
    <row r="99" spans="11:41" s="15" customFormat="1" ht="12.75">
      <c r="AO99" s="383"/>
    </row>
    <row r="100" spans="11:41" s="15" customFormat="1" ht="12.75">
      <c r="AO100" s="383"/>
    </row>
    <row r="101" spans="11:41" s="15" customFormat="1" ht="12.75">
      <c r="AO101" s="383"/>
    </row>
    <row r="102" spans="11:41" s="15" customFormat="1" ht="12.75">
      <c r="AO102" s="383"/>
    </row>
    <row r="103" spans="11:41" s="15" customFormat="1" ht="12.75">
      <c r="AO103" s="383"/>
    </row>
    <row r="104" spans="11:41" s="15" customFormat="1" ht="12.75">
      <c r="AO104" s="383"/>
    </row>
    <row r="105" spans="11:41" ht="12.75">
      <c r="K105" s="5"/>
      <c r="L105" s="5"/>
      <c r="M105" s="5"/>
      <c r="N105" s="5"/>
      <c r="O105" s="5"/>
      <c r="P105" s="5"/>
      <c r="Q105" s="5"/>
      <c r="R105" s="5"/>
      <c r="S105" s="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383"/>
    </row>
    <row r="106" spans="11:41" ht="12.75">
      <c r="K106" s="5"/>
      <c r="L106" s="5"/>
      <c r="M106" s="5"/>
      <c r="N106" s="5"/>
      <c r="O106" s="5"/>
      <c r="P106" s="5"/>
      <c r="Q106" s="5"/>
      <c r="R106" s="5"/>
      <c r="S106" s="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383"/>
    </row>
    <row r="107" spans="11:41" ht="12.75">
      <c r="K107" s="5"/>
      <c r="L107" s="5"/>
      <c r="M107" s="5"/>
      <c r="N107" s="5"/>
      <c r="O107" s="5"/>
      <c r="P107" s="5"/>
      <c r="Q107" s="5"/>
      <c r="R107" s="5"/>
      <c r="S107" s="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383"/>
    </row>
    <row r="108" spans="11:41" ht="12.75">
      <c r="K108" s="5"/>
      <c r="L108" s="5"/>
      <c r="M108" s="5"/>
      <c r="N108" s="5"/>
      <c r="O108" s="5"/>
      <c r="P108" s="5"/>
      <c r="Q108" s="5"/>
      <c r="R108" s="5"/>
      <c r="S108" s="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383"/>
    </row>
    <row r="109" spans="11:41" ht="12.75">
      <c r="K109" s="5"/>
      <c r="L109" s="5"/>
      <c r="M109" s="5"/>
      <c r="N109" s="5"/>
      <c r="O109" s="5"/>
      <c r="P109" s="5"/>
      <c r="Q109" s="5"/>
      <c r="R109" s="5"/>
      <c r="S109" s="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383"/>
    </row>
    <row r="110" spans="11:41" ht="12.75">
      <c r="K110" s="5"/>
      <c r="L110" s="5"/>
      <c r="M110" s="5"/>
      <c r="N110" s="5"/>
      <c r="O110" s="5"/>
      <c r="P110" s="5"/>
      <c r="Q110" s="5"/>
      <c r="R110" s="5"/>
      <c r="S110" s="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383"/>
    </row>
    <row r="111" spans="11:41" ht="12.75">
      <c r="K111" s="5"/>
      <c r="L111" s="5"/>
      <c r="M111" s="5"/>
      <c r="N111" s="5"/>
      <c r="O111" s="5"/>
      <c r="P111" s="5"/>
      <c r="Q111" s="5"/>
      <c r="R111" s="5"/>
      <c r="S111" s="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383"/>
    </row>
    <row r="112" spans="11:41">
      <c r="K112" s="5"/>
      <c r="L112" s="5"/>
      <c r="M112" s="5"/>
      <c r="N112" s="5"/>
      <c r="O112" s="5"/>
      <c r="P112" s="5"/>
      <c r="Q112" s="5"/>
      <c r="R112" s="5"/>
      <c r="S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383"/>
    </row>
    <row r="113" spans="11:41">
      <c r="K113" s="5"/>
      <c r="L113" s="5"/>
      <c r="M113" s="5"/>
      <c r="N113" s="5"/>
      <c r="O113" s="5"/>
      <c r="P113" s="5"/>
      <c r="Q113" s="5"/>
      <c r="R113" s="5"/>
      <c r="S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383"/>
    </row>
    <row r="114" spans="11:41">
      <c r="K114" s="5"/>
      <c r="L114" s="5"/>
      <c r="M114" s="5"/>
      <c r="N114" s="5"/>
      <c r="O114" s="5"/>
      <c r="P114" s="5"/>
      <c r="Q114" s="5"/>
      <c r="R114" s="5"/>
      <c r="S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383"/>
    </row>
    <row r="115" spans="11:41">
      <c r="K115" s="5"/>
      <c r="L115" s="5"/>
      <c r="M115" s="5"/>
      <c r="N115" s="5"/>
      <c r="O115" s="5"/>
      <c r="P115" s="5"/>
      <c r="Q115" s="5"/>
      <c r="R115" s="5"/>
      <c r="S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383"/>
    </row>
    <row r="116" spans="11:41">
      <c r="K116" s="5"/>
      <c r="L116" s="5"/>
      <c r="M116" s="5"/>
      <c r="N116" s="5"/>
      <c r="O116" s="5"/>
      <c r="P116" s="5"/>
      <c r="Q116" s="5"/>
      <c r="R116" s="5"/>
      <c r="S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383"/>
    </row>
    <row r="117" spans="11:41">
      <c r="K117" s="5"/>
      <c r="L117" s="5"/>
      <c r="M117" s="5"/>
      <c r="N117" s="5"/>
      <c r="O117" s="5"/>
      <c r="P117" s="5"/>
      <c r="Q117" s="5"/>
      <c r="R117" s="5"/>
      <c r="S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383"/>
    </row>
    <row r="118" spans="11:41">
      <c r="K118" s="5"/>
      <c r="L118" s="5"/>
      <c r="M118" s="5"/>
      <c r="N118" s="5"/>
      <c r="O118" s="5"/>
      <c r="P118" s="5"/>
      <c r="Q118" s="5"/>
      <c r="R118" s="5"/>
      <c r="S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383"/>
    </row>
  </sheetData>
  <mergeCells count="302">
    <mergeCell ref="V50:W50"/>
    <mergeCell ref="X50:Y50"/>
    <mergeCell ref="C3:E3"/>
    <mergeCell ref="H3:J3"/>
    <mergeCell ref="W3:Y3"/>
    <mergeCell ref="AB3:AD3"/>
    <mergeCell ref="C4:E4"/>
    <mergeCell ref="H4:J4"/>
    <mergeCell ref="W4:Y4"/>
    <mergeCell ref="AB4:AD4"/>
    <mergeCell ref="H8:J8"/>
    <mergeCell ref="K8:S8"/>
    <mergeCell ref="AB8:AD8"/>
    <mergeCell ref="Z12:AC12"/>
    <mergeCell ref="F13:I13"/>
    <mergeCell ref="Z13:AC13"/>
    <mergeCell ref="F14:I14"/>
    <mergeCell ref="Z14:AC14"/>
    <mergeCell ref="F15:I15"/>
    <mergeCell ref="Z15:AC15"/>
    <mergeCell ref="V18:W18"/>
    <mergeCell ref="X18:Y18"/>
    <mergeCell ref="Z18:AC18"/>
    <mergeCell ref="AD18:AE18"/>
    <mergeCell ref="A1:J1"/>
    <mergeCell ref="U1:AD1"/>
    <mergeCell ref="C2:E2"/>
    <mergeCell ref="H2:J2"/>
    <mergeCell ref="W2:Y2"/>
    <mergeCell ref="AB2:AD2"/>
    <mergeCell ref="C7:E7"/>
    <mergeCell ref="H7:J7"/>
    <mergeCell ref="W7:Y7"/>
    <mergeCell ref="AB7:AD7"/>
    <mergeCell ref="C5:E5"/>
    <mergeCell ref="H5:J5"/>
    <mergeCell ref="W5:Y5"/>
    <mergeCell ref="AB5:AD5"/>
    <mergeCell ref="H6:J6"/>
    <mergeCell ref="W6:Y6"/>
    <mergeCell ref="AB6:AD6"/>
    <mergeCell ref="AE8:AN8"/>
    <mergeCell ref="A10:A15"/>
    <mergeCell ref="F10:I10"/>
    <mergeCell ref="P10:R10"/>
    <mergeCell ref="U10:U15"/>
    <mergeCell ref="Z10:AC10"/>
    <mergeCell ref="AK10:AM10"/>
    <mergeCell ref="F11:I11"/>
    <mergeCell ref="Z11:AC11"/>
    <mergeCell ref="F12:I12"/>
    <mergeCell ref="B19:C19"/>
    <mergeCell ref="D19:E19"/>
    <mergeCell ref="F19:I19"/>
    <mergeCell ref="V19:W19"/>
    <mergeCell ref="X19:Y19"/>
    <mergeCell ref="Z19:AC19"/>
    <mergeCell ref="B18:C18"/>
    <mergeCell ref="D18:E18"/>
    <mergeCell ref="F18:I18"/>
    <mergeCell ref="J18:K18"/>
    <mergeCell ref="U18:U41"/>
    <mergeCell ref="B20:C20"/>
    <mergeCell ref="D20:E20"/>
    <mergeCell ref="F20:I20"/>
    <mergeCell ref="B22:C22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B26:C26"/>
    <mergeCell ref="D26:E26"/>
    <mergeCell ref="F26:I26"/>
    <mergeCell ref="V26:W26"/>
    <mergeCell ref="X26:Y26"/>
    <mergeCell ref="Z26:AC26"/>
    <mergeCell ref="B25:C25"/>
    <mergeCell ref="D25:E25"/>
    <mergeCell ref="F25:I25"/>
    <mergeCell ref="V25:W25"/>
    <mergeCell ref="X25:Y25"/>
    <mergeCell ref="Z25:AC25"/>
    <mergeCell ref="B28:C28"/>
    <mergeCell ref="D28:E28"/>
    <mergeCell ref="F28:I28"/>
    <mergeCell ref="V28:W28"/>
    <mergeCell ref="X28:Y28"/>
    <mergeCell ref="Z28:AC28"/>
    <mergeCell ref="B27:C27"/>
    <mergeCell ref="D27:E27"/>
    <mergeCell ref="F27:I27"/>
    <mergeCell ref="V27:W27"/>
    <mergeCell ref="X27:Y27"/>
    <mergeCell ref="Z27:AC27"/>
    <mergeCell ref="Z31:AC31"/>
    <mergeCell ref="B30:C30"/>
    <mergeCell ref="D30:E30"/>
    <mergeCell ref="F30:I30"/>
    <mergeCell ref="V30:W30"/>
    <mergeCell ref="X30:Y30"/>
    <mergeCell ref="Z30:AC30"/>
    <mergeCell ref="B29:C29"/>
    <mergeCell ref="D29:E29"/>
    <mergeCell ref="F29:I29"/>
    <mergeCell ref="V29:W29"/>
    <mergeCell ref="X29:Y29"/>
    <mergeCell ref="Z29:AC29"/>
    <mergeCell ref="B32:C32"/>
    <mergeCell ref="D32:E32"/>
    <mergeCell ref="F32:I32"/>
    <mergeCell ref="X32:Y32"/>
    <mergeCell ref="B33:C33"/>
    <mergeCell ref="D33:E33"/>
    <mergeCell ref="F33:I33"/>
    <mergeCell ref="X33:Y33"/>
    <mergeCell ref="B31:C31"/>
    <mergeCell ref="D31:E31"/>
    <mergeCell ref="F31:I31"/>
    <mergeCell ref="V31:W31"/>
    <mergeCell ref="X31:Y31"/>
    <mergeCell ref="B34:C34"/>
    <mergeCell ref="D34:E34"/>
    <mergeCell ref="F34:I34"/>
    <mergeCell ref="X34:Y34"/>
    <mergeCell ref="B35:C35"/>
    <mergeCell ref="D35:E35"/>
    <mergeCell ref="F35:I35"/>
    <mergeCell ref="V35:W35"/>
    <mergeCell ref="X35:Y35"/>
    <mergeCell ref="B36:C36"/>
    <mergeCell ref="D36:E36"/>
    <mergeCell ref="F36:I36"/>
    <mergeCell ref="V36:W36"/>
    <mergeCell ref="X36:Y36"/>
    <mergeCell ref="B37:C37"/>
    <mergeCell ref="D37:E37"/>
    <mergeCell ref="F37:I37"/>
    <mergeCell ref="V37:W37"/>
    <mergeCell ref="X37:Y37"/>
    <mergeCell ref="B38:C38"/>
    <mergeCell ref="D38:E38"/>
    <mergeCell ref="F38:I38"/>
    <mergeCell ref="V38:W38"/>
    <mergeCell ref="X38:Y38"/>
    <mergeCell ref="B39:C39"/>
    <mergeCell ref="D39:E39"/>
    <mergeCell ref="F39:I39"/>
    <mergeCell ref="V39:W39"/>
    <mergeCell ref="X39:Y39"/>
    <mergeCell ref="B40:C40"/>
    <mergeCell ref="D40:E40"/>
    <mergeCell ref="F40:I40"/>
    <mergeCell ref="V40:W40"/>
    <mergeCell ref="X40:Y40"/>
    <mergeCell ref="B41:C41"/>
    <mergeCell ref="D41:E41"/>
    <mergeCell ref="F41:I41"/>
    <mergeCell ref="V41:W41"/>
    <mergeCell ref="X41:Y41"/>
    <mergeCell ref="AD44:AE44"/>
    <mergeCell ref="B45:C45"/>
    <mergeCell ref="D45:E45"/>
    <mergeCell ref="F45:I45"/>
    <mergeCell ref="V45:W45"/>
    <mergeCell ref="X45:Y45"/>
    <mergeCell ref="Z41:AC41"/>
    <mergeCell ref="A44:A52"/>
    <mergeCell ref="B44:C44"/>
    <mergeCell ref="D44:E44"/>
    <mergeCell ref="F44:I44"/>
    <mergeCell ref="J44:K44"/>
    <mergeCell ref="U44:U52"/>
    <mergeCell ref="V44:W44"/>
    <mergeCell ref="X44:Y44"/>
    <mergeCell ref="Z44:AC44"/>
    <mergeCell ref="A18:A41"/>
    <mergeCell ref="V48:W48"/>
    <mergeCell ref="X48:Y48"/>
    <mergeCell ref="B49:C49"/>
    <mergeCell ref="D49:E49"/>
    <mergeCell ref="F49:I49"/>
    <mergeCell ref="V49:W49"/>
    <mergeCell ref="X49:Y49"/>
    <mergeCell ref="B46:C46"/>
    <mergeCell ref="D46:E46"/>
    <mergeCell ref="F46:I46"/>
    <mergeCell ref="V46:W46"/>
    <mergeCell ref="X46:Y46"/>
    <mergeCell ref="B47:C47"/>
    <mergeCell ref="D47:E47"/>
    <mergeCell ref="F47:I47"/>
    <mergeCell ref="V47:W47"/>
    <mergeCell ref="X47:Y47"/>
    <mergeCell ref="B50:C50"/>
    <mergeCell ref="D50:E50"/>
    <mergeCell ref="F50:I50"/>
    <mergeCell ref="B51:C51"/>
    <mergeCell ref="D51:E51"/>
    <mergeCell ref="F51:I51"/>
    <mergeCell ref="B48:C48"/>
    <mergeCell ref="D48:E48"/>
    <mergeCell ref="F48:I48"/>
    <mergeCell ref="J55:K55"/>
    <mergeCell ref="U55:U63"/>
    <mergeCell ref="V55:W55"/>
    <mergeCell ref="X55:Y55"/>
    <mergeCell ref="Z55:AC55"/>
    <mergeCell ref="AD55:AE55"/>
    <mergeCell ref="V56:W56"/>
    <mergeCell ref="X56:Y56"/>
    <mergeCell ref="B52:C52"/>
    <mergeCell ref="D52:E52"/>
    <mergeCell ref="F52:I52"/>
    <mergeCell ref="B55:C55"/>
    <mergeCell ref="D55:E55"/>
    <mergeCell ref="F55:I55"/>
    <mergeCell ref="B56:C56"/>
    <mergeCell ref="D56:E56"/>
    <mergeCell ref="F56:I56"/>
    <mergeCell ref="B57:C57"/>
    <mergeCell ref="D57:E57"/>
    <mergeCell ref="F57:I57"/>
    <mergeCell ref="V57:W57"/>
    <mergeCell ref="X57:Y57"/>
    <mergeCell ref="B58:C58"/>
    <mergeCell ref="D58:E58"/>
    <mergeCell ref="F58:I58"/>
    <mergeCell ref="V58:W58"/>
    <mergeCell ref="X58:Y58"/>
    <mergeCell ref="B59:C59"/>
    <mergeCell ref="D59:E59"/>
    <mergeCell ref="F59:I59"/>
    <mergeCell ref="V59:W59"/>
    <mergeCell ref="X59:Y59"/>
    <mergeCell ref="B60:C60"/>
    <mergeCell ref="D60:E60"/>
    <mergeCell ref="F60:I60"/>
    <mergeCell ref="V60:W60"/>
    <mergeCell ref="X60:Y60"/>
    <mergeCell ref="A66:A71"/>
    <mergeCell ref="B66:D66"/>
    <mergeCell ref="E66:I66"/>
    <mergeCell ref="J66:K66"/>
    <mergeCell ref="U66:U71"/>
    <mergeCell ref="V66:X66"/>
    <mergeCell ref="B61:C61"/>
    <mergeCell ref="D61:E61"/>
    <mergeCell ref="F61:I61"/>
    <mergeCell ref="V61:W61"/>
    <mergeCell ref="X61:Y61"/>
    <mergeCell ref="B62:C62"/>
    <mergeCell ref="D62:E62"/>
    <mergeCell ref="F62:I62"/>
    <mergeCell ref="V62:W62"/>
    <mergeCell ref="X62:Y62"/>
    <mergeCell ref="A55:A63"/>
    <mergeCell ref="Y66:AC66"/>
    <mergeCell ref="B70:D70"/>
    <mergeCell ref="E70:I70"/>
    <mergeCell ref="V70:X70"/>
    <mergeCell ref="Y70:AC70"/>
    <mergeCell ref="B71:D71"/>
    <mergeCell ref="E71:I71"/>
    <mergeCell ref="AD66:AE66"/>
    <mergeCell ref="B67:D67"/>
    <mergeCell ref="E67:I67"/>
    <mergeCell ref="V67:X67"/>
    <mergeCell ref="Y67:AC67"/>
    <mergeCell ref="B63:C63"/>
    <mergeCell ref="D63:E63"/>
    <mergeCell ref="F63:I63"/>
    <mergeCell ref="X63:Y63"/>
    <mergeCell ref="V71:X71"/>
    <mergeCell ref="Y71:AC71"/>
    <mergeCell ref="B68:D68"/>
    <mergeCell ref="E68:I68"/>
    <mergeCell ref="V68:X68"/>
    <mergeCell ref="Y68:AC68"/>
    <mergeCell ref="B69:D69"/>
    <mergeCell ref="E69:I69"/>
    <mergeCell ref="V69:X69"/>
    <mergeCell ref="Y69:AC69"/>
  </mergeCells>
  <phoneticPr fontId="3" type="noConversion"/>
  <dataValidations count="2">
    <dataValidation type="list" allowBlank="1" showInputMessage="1" showErrorMessage="1" sqref="J11:J15 AD11:AD15" xr:uid="{D6F7DF19-64E4-4E76-A285-ACBDFF0F6175}">
      <formula1>$AQ$11:$AQ$21</formula1>
    </dataValidation>
    <dataValidation type="list" allowBlank="1" showInputMessage="1" showErrorMessage="1" sqref="AB4:AD4 H4:J4" xr:uid="{E05E69FD-F094-4FD5-9CE6-687E96CADF69}">
      <formula1>$AQ$3:$AQ$8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2" max="1048575" man="1"/>
  </col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0D67-5AA8-45B1-BFAA-352AFE1ECF6C}">
  <sheetPr codeName="Sheet83">
    <tabColor theme="9" tint="0.59999389629810485"/>
  </sheetPr>
  <dimension ref="A1:BB139"/>
  <sheetViews>
    <sheetView zoomScale="80" zoomScaleNormal="80" zoomScaleSheetLayoutView="80" workbookViewId="0">
      <selection activeCell="Z31" sqref="Z31:AC31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30" width="8.7109375" style="5" customWidth="1"/>
    <col min="31" max="38" width="8.7109375" style="384" customWidth="1"/>
    <col min="39" max="39" width="9.42578125" style="385" customWidth="1"/>
    <col min="40" max="40" width="9.42578125" style="6" customWidth="1"/>
    <col min="41" max="41" width="1" style="5" customWidth="1"/>
    <col min="42" max="42" width="11.140625" style="5" customWidth="1"/>
    <col min="43" max="45" width="9.5703125" style="5" customWidth="1"/>
    <col min="46" max="16384" width="9" style="5"/>
  </cols>
  <sheetData>
    <row r="1" spans="1:45" ht="27" thickBot="1">
      <c r="A1" s="629" t="str">
        <f>U1</f>
        <v>Buyer name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140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 t="s">
        <v>141</v>
      </c>
      <c r="AJ1" s="2"/>
      <c r="AK1" s="2"/>
      <c r="AL1" s="3"/>
      <c r="AM1" s="4"/>
      <c r="AR1" s="7" t="s">
        <v>1</v>
      </c>
    </row>
    <row r="2" spans="1:45" s="15" customFormat="1" ht="13.5" thickBot="1">
      <c r="A2" s="8" t="s">
        <v>2</v>
      </c>
      <c r="B2" s="9"/>
      <c r="C2" s="632">
        <f t="shared" ref="C2:C7" si="0">W2</f>
        <v>0</v>
      </c>
      <c r="D2" s="632"/>
      <c r="E2" s="632"/>
      <c r="F2" s="10"/>
      <c r="G2" s="11" t="s">
        <v>3</v>
      </c>
      <c r="H2" s="633">
        <f t="shared" ref="H2:H7" si="1">AB2</f>
        <v>0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/>
      <c r="X2" s="635"/>
      <c r="Y2" s="635"/>
      <c r="Z2" s="16"/>
      <c r="AA2" s="17" t="s">
        <v>3</v>
      </c>
      <c r="AB2" s="636"/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4"/>
      <c r="AN2" s="18"/>
      <c r="AP2" s="19" t="s">
        <v>4</v>
      </c>
      <c r="AQ2" s="20" t="s">
        <v>5</v>
      </c>
      <c r="AR2" s="21" t="s">
        <v>6</v>
      </c>
    </row>
    <row r="3" spans="1:45" s="15" customFormat="1" ht="12.75" customHeight="1">
      <c r="A3" s="22" t="s">
        <v>7</v>
      </c>
      <c r="B3" s="22"/>
      <c r="C3" s="639">
        <f t="shared" si="0"/>
        <v>0</v>
      </c>
      <c r="D3" s="639"/>
      <c r="E3" s="639"/>
      <c r="F3" s="23"/>
      <c r="G3" s="24" t="s">
        <v>8</v>
      </c>
      <c r="H3" s="639">
        <f t="shared" si="1"/>
        <v>0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/>
      <c r="X3" s="646"/>
      <c r="Y3" s="646"/>
      <c r="Z3" s="25"/>
      <c r="AA3" s="26" t="s">
        <v>8</v>
      </c>
      <c r="AB3" s="646"/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4"/>
      <c r="AN3" s="18"/>
      <c r="AP3" s="27" t="s">
        <v>11</v>
      </c>
      <c r="AQ3" s="28">
        <v>5.8500000000000003E-2</v>
      </c>
      <c r="AR3" s="29">
        <v>3.6659999999999998E-2</v>
      </c>
    </row>
    <row r="4" spans="1:45" s="15" customFormat="1" ht="12.75" customHeight="1">
      <c r="A4" s="30" t="s">
        <v>12</v>
      </c>
      <c r="B4" s="22"/>
      <c r="C4" s="644">
        <f t="shared" si="0"/>
        <v>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/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4"/>
      <c r="AN4" s="18"/>
      <c r="AP4" s="35" t="s">
        <v>14</v>
      </c>
      <c r="AQ4" s="36">
        <v>4.3799999999999999E-2</v>
      </c>
      <c r="AR4" s="37">
        <v>1.221E-2</v>
      </c>
    </row>
    <row r="5" spans="1:45" s="15" customFormat="1" ht="12.75" customHeight="1">
      <c r="A5" s="30" t="s">
        <v>15</v>
      </c>
      <c r="B5" s="22"/>
      <c r="C5" s="644">
        <f>W5</f>
        <v>0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/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4"/>
      <c r="AN5" s="18"/>
      <c r="AP5" s="35" t="s">
        <v>18</v>
      </c>
      <c r="AQ5" s="36">
        <v>2.2100000000000002E-2</v>
      </c>
      <c r="AR5" s="37">
        <v>2.793E-2</v>
      </c>
    </row>
    <row r="6" spans="1:45" s="15" customFormat="1" ht="12.75" customHeight="1">
      <c r="A6" s="30" t="s">
        <v>19</v>
      </c>
      <c r="B6" s="22"/>
      <c r="C6" s="38">
        <f t="shared" si="0"/>
        <v>0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5"/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4"/>
      <c r="AN6" s="18"/>
      <c r="AP6" s="35" t="s">
        <v>21</v>
      </c>
      <c r="AQ6" s="36">
        <v>2.2200000000000001E-2</v>
      </c>
      <c r="AR6" s="37">
        <v>2.206E-2</v>
      </c>
    </row>
    <row r="7" spans="1:45" s="15" customFormat="1" ht="12.75" customHeight="1">
      <c r="A7" s="22" t="s">
        <v>22</v>
      </c>
      <c r="B7" s="22"/>
      <c r="C7" s="638">
        <f t="shared" si="0"/>
        <v>0</v>
      </c>
      <c r="D7" s="638"/>
      <c r="E7" s="638"/>
      <c r="F7" s="39"/>
      <c r="G7" s="24"/>
      <c r="H7" s="639">
        <f t="shared" si="1"/>
        <v>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/>
      <c r="X7" s="641"/>
      <c r="Y7" s="641"/>
      <c r="Z7" s="40"/>
      <c r="AA7" s="26"/>
      <c r="AB7" s="646"/>
      <c r="AC7" s="646"/>
      <c r="AD7" s="647"/>
      <c r="AE7" s="12"/>
      <c r="AF7" s="13"/>
      <c r="AG7" s="13"/>
      <c r="AH7" s="13"/>
      <c r="AI7" s="13"/>
      <c r="AJ7" s="13"/>
      <c r="AK7" s="13"/>
      <c r="AL7" s="13"/>
      <c r="AM7" s="14"/>
      <c r="AN7" s="18"/>
      <c r="AP7" s="41" t="s">
        <v>24</v>
      </c>
      <c r="AQ7" s="42">
        <v>0</v>
      </c>
      <c r="AR7" s="43">
        <v>2.3E-2</v>
      </c>
    </row>
    <row r="8" spans="1:45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/>
      <c r="V8" s="45"/>
      <c r="W8" s="45"/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10"/>
      <c r="AN8" s="46"/>
      <c r="AP8" s="47"/>
      <c r="AQ8" s="48"/>
      <c r="AR8" s="49"/>
    </row>
    <row r="9" spans="1:45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3">
        <f>AF11-2</f>
        <v>58</v>
      </c>
      <c r="AG9" s="51"/>
      <c r="AH9" s="51"/>
      <c r="AI9" s="51"/>
      <c r="AJ9" s="51"/>
      <c r="AK9" s="51"/>
      <c r="AL9" s="52"/>
      <c r="AM9" s="52"/>
      <c r="AN9" s="18"/>
      <c r="AP9" s="52"/>
      <c r="AQ9" s="52"/>
      <c r="AR9" s="52"/>
      <c r="AS9" s="52"/>
    </row>
    <row r="10" spans="1:45" s="52" customFormat="1" ht="24.75" customHeight="1" thickBot="1">
      <c r="A10" s="651" t="s">
        <v>25</v>
      </c>
      <c r="B10" s="54" t="s">
        <v>26</v>
      </c>
      <c r="C10" s="55" t="s">
        <v>27</v>
      </c>
      <c r="D10" s="56" t="s">
        <v>28</v>
      </c>
      <c r="E10" s="57" t="s">
        <v>29</v>
      </c>
      <c r="F10" s="654" t="s">
        <v>30</v>
      </c>
      <c r="G10" s="654"/>
      <c r="H10" s="654"/>
      <c r="I10" s="654"/>
      <c r="J10" s="56" t="s">
        <v>31</v>
      </c>
      <c r="K10" s="56" t="s">
        <v>32</v>
      </c>
      <c r="L10" s="56" t="s">
        <v>33</v>
      </c>
      <c r="M10" s="56" t="s">
        <v>34</v>
      </c>
      <c r="N10" s="56" t="s">
        <v>34</v>
      </c>
      <c r="O10" s="58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56" t="s">
        <v>28</v>
      </c>
      <c r="Y10" s="57" t="s">
        <v>29</v>
      </c>
      <c r="Z10" s="654" t="s">
        <v>30</v>
      </c>
      <c r="AA10" s="654"/>
      <c r="AB10" s="654"/>
      <c r="AC10" s="654"/>
      <c r="AD10" s="56" t="s">
        <v>31</v>
      </c>
      <c r="AE10" s="56" t="s">
        <v>32</v>
      </c>
      <c r="AF10" s="56" t="s">
        <v>33</v>
      </c>
      <c r="AG10" s="56" t="s">
        <v>34</v>
      </c>
      <c r="AH10" s="56" t="s">
        <v>34</v>
      </c>
      <c r="AI10" s="58" t="s">
        <v>35</v>
      </c>
      <c r="AJ10" s="655" t="s">
        <v>36</v>
      </c>
      <c r="AK10" s="656"/>
      <c r="AL10" s="657"/>
      <c r="AM10" s="59" t="s">
        <v>37</v>
      </c>
      <c r="AN10" s="60"/>
      <c r="AP10" s="61" t="s">
        <v>38</v>
      </c>
      <c r="AQ10" s="62" t="s">
        <v>39</v>
      </c>
      <c r="AR10" s="20" t="s">
        <v>38</v>
      </c>
      <c r="AS10" s="63" t="s">
        <v>40</v>
      </c>
    </row>
    <row r="11" spans="1:45" s="52" customFormat="1" ht="12.75">
      <c r="A11" s="652"/>
      <c r="B11" s="64">
        <f>V11</f>
        <v>0</v>
      </c>
      <c r="C11" s="65">
        <f t="shared" ref="C11:I15" si="2">W11</f>
        <v>0</v>
      </c>
      <c r="D11" s="66">
        <f t="shared" si="2"/>
        <v>0</v>
      </c>
      <c r="E11" s="67">
        <f t="shared" si="2"/>
        <v>0</v>
      </c>
      <c r="F11" s="661">
        <f t="shared" si="2"/>
        <v>0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KOR-IND</v>
      </c>
      <c r="K11" s="69">
        <f>AE11</f>
        <v>0</v>
      </c>
      <c r="L11" s="70">
        <f>AF11</f>
        <v>60</v>
      </c>
      <c r="M11" s="70">
        <f>AG11</f>
        <v>160</v>
      </c>
      <c r="N11" s="71">
        <f>L11*M11*2.54*91.44/10000000</f>
        <v>0.22296729600000001</v>
      </c>
      <c r="O11" s="72">
        <f>VLOOKUP($J$11,$AP$11:$AQ$21,2,FALSE)*N11*R11</f>
        <v>0</v>
      </c>
      <c r="P11" s="71">
        <f>AL11</f>
        <v>0</v>
      </c>
      <c r="Q11" s="73">
        <v>1.1000000000000001</v>
      </c>
      <c r="R11" s="74">
        <f>P11*Q11</f>
        <v>0</v>
      </c>
      <c r="S11" s="75">
        <f>K11*R11</f>
        <v>0</v>
      </c>
      <c r="U11" s="659"/>
      <c r="V11" s="64"/>
      <c r="W11" s="65"/>
      <c r="X11" s="66"/>
      <c r="Y11" s="67"/>
      <c r="Z11" s="662"/>
      <c r="AA11" s="663"/>
      <c r="AB11" s="663"/>
      <c r="AC11" s="664"/>
      <c r="AD11" s="76" t="s">
        <v>46</v>
      </c>
      <c r="AE11" s="77"/>
      <c r="AF11" s="78">
        <v>60</v>
      </c>
      <c r="AG11" s="79">
        <v>160</v>
      </c>
      <c r="AH11" s="80">
        <f>AF11*AG11*2.54*91.44/10000000</f>
        <v>0.22296729600000001</v>
      </c>
      <c r="AI11" s="81">
        <f>VLOOKUP($AD$11,$AR$11:$AS$21,2,FALSE)*AH11*AL11</f>
        <v>0</v>
      </c>
      <c r="AJ11" s="80"/>
      <c r="AK11" s="82">
        <v>1.06</v>
      </c>
      <c r="AL11" s="83">
        <f>AJ11*AK11</f>
        <v>0</v>
      </c>
      <c r="AM11" s="84">
        <f>AE11*AL11</f>
        <v>0</v>
      </c>
      <c r="AN11" s="85">
        <f t="shared" ref="AN11:AN16" si="3">S11-AM11</f>
        <v>0</v>
      </c>
      <c r="AP11" s="86" t="s">
        <v>47</v>
      </c>
      <c r="AQ11" s="87">
        <v>0.2</v>
      </c>
      <c r="AR11" s="88" t="s">
        <v>47</v>
      </c>
      <c r="AS11" s="89">
        <v>0.15</v>
      </c>
    </row>
    <row r="12" spans="1:45" s="52" customFormat="1" ht="12.75">
      <c r="A12" s="652"/>
      <c r="B12" s="90">
        <f>V12</f>
        <v>0</v>
      </c>
      <c r="C12" s="91">
        <f t="shared" si="2"/>
        <v>0</v>
      </c>
      <c r="D12" s="92">
        <f t="shared" si="2"/>
        <v>0</v>
      </c>
      <c r="E12" s="93">
        <f t="shared" si="2"/>
        <v>0</v>
      </c>
      <c r="F12" s="665">
        <f t="shared" si="2"/>
        <v>0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SHI-VTN</v>
      </c>
      <c r="K12" s="95">
        <f t="shared" ref="K12:M15" si="4">AE12</f>
        <v>0</v>
      </c>
      <c r="L12" s="96">
        <f t="shared" si="4"/>
        <v>0</v>
      </c>
      <c r="M12" s="96">
        <f t="shared" si="4"/>
        <v>0</v>
      </c>
      <c r="N12" s="71">
        <f>L12*M12*2.54*91.44/10000000</f>
        <v>0</v>
      </c>
      <c r="O12" s="72">
        <f>VLOOKUP($J$12,$AP$11:$AQ$21,2,FALSE)*N12*R12</f>
        <v>0</v>
      </c>
      <c r="P12" s="71">
        <f>AL12</f>
        <v>0</v>
      </c>
      <c r="Q12" s="73">
        <v>1.1000000000000001</v>
      </c>
      <c r="R12" s="74">
        <f>P12*Q12</f>
        <v>0</v>
      </c>
      <c r="S12" s="97">
        <f>K12*R12</f>
        <v>0</v>
      </c>
      <c r="U12" s="659"/>
      <c r="V12" s="98"/>
      <c r="W12" s="99"/>
      <c r="X12" s="100"/>
      <c r="Y12" s="100"/>
      <c r="Z12" s="613"/>
      <c r="AA12" s="613"/>
      <c r="AB12" s="613"/>
      <c r="AC12" s="614"/>
      <c r="AD12" s="101" t="s">
        <v>52</v>
      </c>
      <c r="AE12" s="102"/>
      <c r="AF12" s="103"/>
      <c r="AG12" s="103"/>
      <c r="AH12" s="104">
        <f>AF12*AG12*2.54*91.44/10000000</f>
        <v>0</v>
      </c>
      <c r="AI12" s="105">
        <f>VLOOKUP($AD$11,$AR$11:$AS$21,2,FALSE)*AH12*AL12</f>
        <v>0</v>
      </c>
      <c r="AJ12" s="104"/>
      <c r="AK12" s="106">
        <v>1.06</v>
      </c>
      <c r="AL12" s="107">
        <f>AJ12*AK12</f>
        <v>0</v>
      </c>
      <c r="AM12" s="108">
        <f>AE12*AL12</f>
        <v>0</v>
      </c>
      <c r="AN12" s="85">
        <f t="shared" si="3"/>
        <v>0</v>
      </c>
      <c r="AP12" s="109" t="s">
        <v>53</v>
      </c>
      <c r="AQ12" s="110">
        <v>0.2</v>
      </c>
      <c r="AR12" s="111" t="s">
        <v>53</v>
      </c>
      <c r="AS12" s="112">
        <v>0.14749999999999999</v>
      </c>
    </row>
    <row r="13" spans="1:45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SHI-VTN</v>
      </c>
      <c r="K13" s="117">
        <f t="shared" si="4"/>
        <v>0</v>
      </c>
      <c r="L13" s="118">
        <f t="shared" si="4"/>
        <v>0</v>
      </c>
      <c r="M13" s="118">
        <f t="shared" si="4"/>
        <v>0</v>
      </c>
      <c r="N13" s="119">
        <f>L13*M13*2.54*91.44/10000000</f>
        <v>0</v>
      </c>
      <c r="O13" s="120">
        <f>VLOOKUP($J$13,$AP$11:$AQ$21,2,FALSE)*N13*R13</f>
        <v>0</v>
      </c>
      <c r="P13" s="119">
        <f>AL13</f>
        <v>0</v>
      </c>
      <c r="Q13" s="121">
        <v>1.1000000000000001</v>
      </c>
      <c r="R13" s="74">
        <f>P13*Q13</f>
        <v>0</v>
      </c>
      <c r="S13" s="97">
        <f>K13*R13</f>
        <v>0</v>
      </c>
      <c r="U13" s="659"/>
      <c r="V13" s="90"/>
      <c r="W13" s="91"/>
      <c r="X13" s="122"/>
      <c r="Y13" s="123"/>
      <c r="Z13" s="617"/>
      <c r="AA13" s="618"/>
      <c r="AB13" s="618"/>
      <c r="AC13" s="619"/>
      <c r="AD13" s="124" t="s">
        <v>52</v>
      </c>
      <c r="AE13" s="125"/>
      <c r="AF13" s="126"/>
      <c r="AG13" s="126"/>
      <c r="AH13" s="80">
        <f>AF13*AG13*2.54*91.44/10000000</f>
        <v>0</v>
      </c>
      <c r="AI13" s="81">
        <f>VLOOKUP($AD$11,$AR$11:$AS$21,2,FALSE)*AH13*AL13</f>
        <v>0</v>
      </c>
      <c r="AJ13" s="80"/>
      <c r="AK13" s="82">
        <v>1.06</v>
      </c>
      <c r="AL13" s="83">
        <f>AJ13*AK13</f>
        <v>0</v>
      </c>
      <c r="AM13" s="127">
        <f>AE13*AL13</f>
        <v>0</v>
      </c>
      <c r="AN13" s="85">
        <f t="shared" si="3"/>
        <v>0</v>
      </c>
      <c r="AP13" s="109" t="s">
        <v>54</v>
      </c>
      <c r="AQ13" s="110">
        <v>0.1</v>
      </c>
      <c r="AR13" s="111" t="s">
        <v>54</v>
      </c>
      <c r="AS13" s="112">
        <v>4.9166666666666664E-2</v>
      </c>
    </row>
    <row r="14" spans="1:45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SHI-VTN</v>
      </c>
      <c r="K14" s="117">
        <f t="shared" si="4"/>
        <v>0</v>
      </c>
      <c r="L14" s="118">
        <f t="shared" si="4"/>
        <v>0</v>
      </c>
      <c r="M14" s="118">
        <f t="shared" si="4"/>
        <v>0</v>
      </c>
      <c r="N14" s="119">
        <f>L14*M14*2.54*91.44/10000000</f>
        <v>0</v>
      </c>
      <c r="O14" s="120">
        <f>VLOOKUP($J$14,$AP$11:$AQ$21,2,FALSE)*N14*R14</f>
        <v>0</v>
      </c>
      <c r="P14" s="119">
        <f>AL14</f>
        <v>0</v>
      </c>
      <c r="Q14" s="121">
        <v>1.1000000000000001</v>
      </c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52</v>
      </c>
      <c r="AE14" s="102"/>
      <c r="AF14" s="103"/>
      <c r="AG14" s="103"/>
      <c r="AH14" s="104">
        <f>AF14*AG14*2.54*91.44/10000000</f>
        <v>0</v>
      </c>
      <c r="AI14" s="105">
        <f>VLOOKUP($AD$11,$AR$11:$AS$21,2,FALSE)*AH14*AL14</f>
        <v>0</v>
      </c>
      <c r="AJ14" s="129"/>
      <c r="AK14" s="106"/>
      <c r="AL14" s="107">
        <f>AJ14*AK14</f>
        <v>0</v>
      </c>
      <c r="AM14" s="108">
        <f>AE14*AL14</f>
        <v>0</v>
      </c>
      <c r="AN14" s="85">
        <f t="shared" si="3"/>
        <v>0</v>
      </c>
      <c r="AP14" s="109" t="s">
        <v>55</v>
      </c>
      <c r="AQ14" s="110">
        <v>7.0000000000000007E-2</v>
      </c>
      <c r="AR14" s="111" t="s">
        <v>55</v>
      </c>
      <c r="AS14" s="112">
        <v>2.1666666666666667E-2</v>
      </c>
    </row>
    <row r="15" spans="1:45" s="52" customFormat="1" ht="13.5" thickBot="1">
      <c r="A15" s="653"/>
      <c r="B15" s="130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SHI-VTN</v>
      </c>
      <c r="K15" s="135">
        <f t="shared" si="4"/>
        <v>0</v>
      </c>
      <c r="L15" s="136">
        <f t="shared" si="4"/>
        <v>0</v>
      </c>
      <c r="M15" s="136">
        <f t="shared" si="4"/>
        <v>0</v>
      </c>
      <c r="N15" s="137">
        <f>L15*M15*2.54*91.44/10000000</f>
        <v>0</v>
      </c>
      <c r="O15" s="138">
        <f>VLOOKUP($J$15,$AP$11:$AQ$21,2,FALSE)*N15*R15</f>
        <v>0</v>
      </c>
      <c r="P15" s="137">
        <f>AL15</f>
        <v>0</v>
      </c>
      <c r="Q15" s="139">
        <v>1.1000000000000001</v>
      </c>
      <c r="R15" s="140">
        <f>P15*Q15</f>
        <v>0</v>
      </c>
      <c r="S15" s="141">
        <f>K15*R15</f>
        <v>0</v>
      </c>
      <c r="U15" s="660"/>
      <c r="V15" s="130"/>
      <c r="W15" s="131"/>
      <c r="X15" s="132"/>
      <c r="Y15" s="133"/>
      <c r="Z15" s="667"/>
      <c r="AA15" s="667"/>
      <c r="AB15" s="667"/>
      <c r="AC15" s="668"/>
      <c r="AD15" s="142" t="s">
        <v>52</v>
      </c>
      <c r="AE15" s="135"/>
      <c r="AF15" s="143"/>
      <c r="AG15" s="143"/>
      <c r="AH15" s="144">
        <f>AF15*AG15*2.54*91.44/10000000</f>
        <v>0</v>
      </c>
      <c r="AI15" s="145">
        <f>VLOOKUP($AD$12,$AR$11:$AS$21,2,FALSE)*AH15*AL15</f>
        <v>0</v>
      </c>
      <c r="AJ15" s="144"/>
      <c r="AK15" s="146"/>
      <c r="AL15" s="147">
        <f>AJ15*AK15</f>
        <v>0</v>
      </c>
      <c r="AM15" s="148">
        <f>AE15*AL15</f>
        <v>0</v>
      </c>
      <c r="AN15" s="85">
        <f t="shared" si="3"/>
        <v>0</v>
      </c>
      <c r="AP15" s="109" t="s">
        <v>56</v>
      </c>
      <c r="AQ15" s="110">
        <v>0.1</v>
      </c>
      <c r="AR15" s="111" t="s">
        <v>56</v>
      </c>
      <c r="AS15" s="112">
        <v>0.04</v>
      </c>
    </row>
    <row r="16" spans="1:45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0</v>
      </c>
      <c r="P16" s="149"/>
      <c r="Q16" s="149"/>
      <c r="R16" s="149" t="s">
        <v>57</v>
      </c>
      <c r="S16" s="151">
        <f>SUM(S11:S15)</f>
        <v>0</v>
      </c>
      <c r="AA16" s="149"/>
      <c r="AB16" s="149"/>
      <c r="AC16" s="149"/>
      <c r="AD16" s="149"/>
      <c r="AE16" s="149"/>
      <c r="AF16" s="149"/>
      <c r="AG16" s="149"/>
      <c r="AH16" s="149"/>
      <c r="AI16" s="152">
        <f>SUM(AI11:AI15)</f>
        <v>0</v>
      </c>
      <c r="AJ16" s="149"/>
      <c r="AK16" s="149"/>
      <c r="AL16" s="149" t="s">
        <v>57</v>
      </c>
      <c r="AM16" s="153">
        <f>SUM(AM11:AM15)</f>
        <v>0</v>
      </c>
      <c r="AN16" s="154">
        <f t="shared" si="3"/>
        <v>0</v>
      </c>
      <c r="AP16" s="155" t="s">
        <v>52</v>
      </c>
      <c r="AQ16" s="110">
        <v>0.08</v>
      </c>
      <c r="AR16" s="156" t="s">
        <v>52</v>
      </c>
      <c r="AS16" s="112">
        <v>2.5833333333333333E-2</v>
      </c>
    </row>
    <row r="17" spans="1:54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58">
        <f>AM16/AM66</f>
        <v>0</v>
      </c>
      <c r="AN17" s="159"/>
      <c r="AP17" s="109" t="s">
        <v>58</v>
      </c>
      <c r="AQ17" s="110">
        <v>0.1</v>
      </c>
      <c r="AR17" s="111" t="s">
        <v>58</v>
      </c>
      <c r="AS17" s="112">
        <v>0.05</v>
      </c>
      <c r="AY17" s="52"/>
      <c r="AZ17" s="52"/>
      <c r="BA17" s="52"/>
      <c r="BB17" s="52"/>
    </row>
    <row r="18" spans="1:54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160"/>
      <c r="M18" s="160"/>
      <c r="N18" s="160"/>
      <c r="O18" s="160"/>
      <c r="P18" s="160"/>
      <c r="Q18" s="161"/>
      <c r="R18" s="58" t="s">
        <v>63</v>
      </c>
      <c r="S18" s="162" t="s">
        <v>37</v>
      </c>
      <c r="U18" s="658" t="s">
        <v>59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160"/>
      <c r="AG18" s="160"/>
      <c r="AH18" s="160"/>
      <c r="AI18" s="160"/>
      <c r="AJ18" s="160"/>
      <c r="AK18" s="58" t="s">
        <v>63</v>
      </c>
      <c r="AL18" s="58" t="s">
        <v>64</v>
      </c>
      <c r="AM18" s="162" t="s">
        <v>37</v>
      </c>
      <c r="AN18" s="163"/>
      <c r="AP18" s="109" t="s">
        <v>65</v>
      </c>
      <c r="AQ18" s="110">
        <v>0.08</v>
      </c>
      <c r="AR18" s="111" t="s">
        <v>65</v>
      </c>
      <c r="AS18" s="112">
        <v>2.5833333333333333E-2</v>
      </c>
    </row>
    <row r="19" spans="1:54" s="15" customFormat="1" ht="12.75">
      <c r="A19" s="652"/>
      <c r="B19" s="690">
        <f>V19</f>
        <v>0</v>
      </c>
      <c r="C19" s="621"/>
      <c r="D19" s="691">
        <f t="shared" ref="D19:D33" si="5">X19</f>
        <v>0</v>
      </c>
      <c r="E19" s="621"/>
      <c r="F19" s="599" t="str">
        <f t="shared" ref="F19:F33" si="6">Z19</f>
        <v xml:space="preserve">THREAD </v>
      </c>
      <c r="G19" s="600"/>
      <c r="H19" s="600">
        <f t="shared" ref="H19:H33" si="7">AB19</f>
        <v>0</v>
      </c>
      <c r="I19" s="601"/>
      <c r="J19" s="164">
        <f>AM19</f>
        <v>5.5000000000000007E-2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6.0500000000000012E-2</v>
      </c>
      <c r="U19" s="659"/>
      <c r="V19" s="620"/>
      <c r="W19" s="621"/>
      <c r="X19" s="691"/>
      <c r="Y19" s="621"/>
      <c r="Z19" s="599" t="s">
        <v>67</v>
      </c>
      <c r="AA19" s="600"/>
      <c r="AB19" s="600"/>
      <c r="AC19" s="601"/>
      <c r="AD19" s="170">
        <v>0.05</v>
      </c>
      <c r="AE19" s="165" t="s">
        <v>68</v>
      </c>
      <c r="AF19" s="166"/>
      <c r="AG19" s="166"/>
      <c r="AH19" s="166"/>
      <c r="AI19" s="166"/>
      <c r="AJ19" s="166"/>
      <c r="AK19" s="171">
        <v>1</v>
      </c>
      <c r="AL19" s="172">
        <v>0.1</v>
      </c>
      <c r="AM19" s="173">
        <f>AD19*AK19*(1+AL19)</f>
        <v>5.5000000000000007E-2</v>
      </c>
      <c r="AN19" s="85">
        <f>S19-AM19</f>
        <v>5.5000000000000049E-3</v>
      </c>
      <c r="AP19" s="109" t="s">
        <v>69</v>
      </c>
      <c r="AQ19" s="110">
        <v>0.12</v>
      </c>
      <c r="AR19" s="111" t="s">
        <v>69</v>
      </c>
      <c r="AS19" s="112">
        <v>6.6666666666666666E-2</v>
      </c>
      <c r="AY19" s="52"/>
      <c r="AZ19" s="52"/>
      <c r="BA19" s="52"/>
      <c r="BB19" s="52"/>
    </row>
    <row r="20" spans="1:54" s="15" customFormat="1" ht="12.75">
      <c r="A20" s="652"/>
      <c r="B20" s="669">
        <f t="shared" ref="B20:B33" si="8">V20</f>
        <v>0</v>
      </c>
      <c r="C20" s="624"/>
      <c r="D20" s="625">
        <f t="shared" si="5"/>
        <v>0</v>
      </c>
      <c r="E20" s="624"/>
      <c r="F20" s="626" t="str">
        <f t="shared" si="6"/>
        <v xml:space="preserve">BRA CUP </v>
      </c>
      <c r="G20" s="627"/>
      <c r="H20" s="627">
        <f t="shared" si="7"/>
        <v>0</v>
      </c>
      <c r="I20" s="628"/>
      <c r="J20" s="164">
        <f>AM20</f>
        <v>0.29700000000000004</v>
      </c>
      <c r="K20" s="174" t="str">
        <f t="shared" ref="K20:K33" si="9">AE20</f>
        <v>/ PC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0">J20*R20</f>
        <v>0.32670000000000005</v>
      </c>
      <c r="U20" s="659"/>
      <c r="V20" s="623"/>
      <c r="W20" s="624"/>
      <c r="X20" s="625"/>
      <c r="Y20" s="624"/>
      <c r="Z20" s="626" t="s">
        <v>72</v>
      </c>
      <c r="AA20" s="627"/>
      <c r="AB20" s="627"/>
      <c r="AC20" s="628"/>
      <c r="AD20" s="170">
        <v>0.27</v>
      </c>
      <c r="AE20" s="174" t="s">
        <v>68</v>
      </c>
      <c r="AF20" s="175"/>
      <c r="AG20" s="175"/>
      <c r="AH20" s="175"/>
      <c r="AI20" s="175"/>
      <c r="AJ20" s="175"/>
      <c r="AK20" s="179">
        <v>1</v>
      </c>
      <c r="AL20" s="180">
        <v>0.1</v>
      </c>
      <c r="AM20" s="181">
        <f t="shared" ref="AM20:AM33" si="11">AD20*AK20*(1+AL20)</f>
        <v>0.29700000000000004</v>
      </c>
      <c r="AN20" s="85">
        <f t="shared" ref="AN20:AN33" si="12">S20-AM20</f>
        <v>2.9700000000000004E-2</v>
      </c>
      <c r="AP20" s="109" t="s">
        <v>73</v>
      </c>
      <c r="AQ20" s="110">
        <v>0.1</v>
      </c>
      <c r="AR20" s="111" t="s">
        <v>73</v>
      </c>
      <c r="AS20" s="112">
        <v>0.05</v>
      </c>
      <c r="AY20" s="52"/>
      <c r="AZ20" s="52"/>
      <c r="BA20" s="52"/>
      <c r="BB20" s="52"/>
    </row>
    <row r="21" spans="1:54" s="15" customFormat="1" ht="13.5" thickBot="1">
      <c r="A21" s="652"/>
      <c r="B21" s="670">
        <f t="shared" si="8"/>
        <v>0</v>
      </c>
      <c r="C21" s="671"/>
      <c r="D21" s="692">
        <f t="shared" si="5"/>
        <v>0</v>
      </c>
      <c r="E21" s="671"/>
      <c r="F21" s="675" t="str">
        <f t="shared" si="6"/>
        <v>RAW RUBBER 5/16"</v>
      </c>
      <c r="G21" s="676"/>
      <c r="H21" s="676">
        <f t="shared" si="7"/>
        <v>0</v>
      </c>
      <c r="I21" s="677"/>
      <c r="J21" s="164">
        <f t="shared" ref="J21:J32" si="13">AM21</f>
        <v>0.132132</v>
      </c>
      <c r="K21" s="174" t="str">
        <f t="shared" si="9"/>
        <v>/ PC</v>
      </c>
      <c r="L21" s="175"/>
      <c r="M21" s="175"/>
      <c r="N21" s="175"/>
      <c r="O21" s="175"/>
      <c r="P21" s="175"/>
      <c r="Q21" s="176"/>
      <c r="R21" s="177">
        <v>1.1000000000000001</v>
      </c>
      <c r="S21" s="182">
        <f t="shared" si="10"/>
        <v>0.14534520000000001</v>
      </c>
      <c r="U21" s="659"/>
      <c r="V21" s="623"/>
      <c r="W21" s="624"/>
      <c r="X21" s="625"/>
      <c r="Y21" s="624"/>
      <c r="Z21" s="626" t="s">
        <v>76</v>
      </c>
      <c r="AA21" s="627"/>
      <c r="AB21" s="627"/>
      <c r="AC21" s="628"/>
      <c r="AD21" s="170">
        <v>1.5599999999999999E-2</v>
      </c>
      <c r="AE21" s="174" t="s">
        <v>68</v>
      </c>
      <c r="AF21" s="175" t="s">
        <v>77</v>
      </c>
      <c r="AG21" s="175"/>
      <c r="AH21" s="175"/>
      <c r="AI21" s="175"/>
      <c r="AJ21" s="175"/>
      <c r="AK21" s="179">
        <v>7.7</v>
      </c>
      <c r="AL21" s="180">
        <v>0.1</v>
      </c>
      <c r="AM21" s="181">
        <f t="shared" si="11"/>
        <v>0.132132</v>
      </c>
      <c r="AN21" s="85">
        <f t="shared" si="12"/>
        <v>1.3213200000000008E-2</v>
      </c>
      <c r="AP21" s="183" t="s">
        <v>78</v>
      </c>
      <c r="AQ21" s="184">
        <v>0.1</v>
      </c>
      <c r="AR21" s="185" t="s">
        <v>78</v>
      </c>
      <c r="AS21" s="186">
        <v>0.05</v>
      </c>
      <c r="AY21" s="52"/>
      <c r="AZ21" s="52"/>
      <c r="BA21" s="52"/>
      <c r="BB21" s="52"/>
    </row>
    <row r="22" spans="1:54" s="15" customFormat="1" ht="12.75">
      <c r="A22" s="652"/>
      <c r="B22" s="670">
        <f t="shared" si="8"/>
        <v>0</v>
      </c>
      <c r="C22" s="671"/>
      <c r="D22" s="692">
        <f t="shared" si="5"/>
        <v>0</v>
      </c>
      <c r="E22" s="671"/>
      <c r="F22" s="675" t="str">
        <f t="shared" si="6"/>
        <v>MOBILON TAPE 1/4" (JBA-0635)</v>
      </c>
      <c r="G22" s="676"/>
      <c r="H22" s="676">
        <f t="shared" si="7"/>
        <v>0</v>
      </c>
      <c r="I22" s="677"/>
      <c r="J22" s="164">
        <f t="shared" si="13"/>
        <v>5.4334500000000008E-2</v>
      </c>
      <c r="K22" s="174" t="str">
        <f t="shared" si="9"/>
        <v>/ PC</v>
      </c>
      <c r="L22" s="175"/>
      <c r="M22" s="175"/>
      <c r="N22" s="175"/>
      <c r="O22" s="175"/>
      <c r="P22" s="175"/>
      <c r="Q22" s="176"/>
      <c r="R22" s="177">
        <v>1.1000000000000001</v>
      </c>
      <c r="S22" s="182">
        <f t="shared" si="10"/>
        <v>5.9767950000000014E-2</v>
      </c>
      <c r="U22" s="659"/>
      <c r="V22" s="623"/>
      <c r="W22" s="624"/>
      <c r="X22" s="625"/>
      <c r="Y22" s="624"/>
      <c r="Z22" s="187" t="s">
        <v>81</v>
      </c>
      <c r="AA22" s="188"/>
      <c r="AB22" s="188"/>
      <c r="AC22" s="189"/>
      <c r="AD22" s="170">
        <v>4.4499999999999998E-2</v>
      </c>
      <c r="AE22" s="174" t="s">
        <v>68</v>
      </c>
      <c r="AF22" s="175" t="s">
        <v>82</v>
      </c>
      <c r="AG22" s="175"/>
      <c r="AH22" s="175"/>
      <c r="AI22" s="175"/>
      <c r="AJ22" s="175"/>
      <c r="AK22" s="179">
        <v>1.1100000000000001</v>
      </c>
      <c r="AL22" s="180">
        <v>0.1</v>
      </c>
      <c r="AM22" s="181">
        <f t="shared" si="11"/>
        <v>5.4334500000000008E-2</v>
      </c>
      <c r="AN22" s="85">
        <f t="shared" si="12"/>
        <v>5.4334500000000063E-3</v>
      </c>
      <c r="AP22" s="190"/>
      <c r="AY22" s="52"/>
      <c r="AZ22" s="52"/>
      <c r="BA22" s="52"/>
      <c r="BB22" s="52"/>
    </row>
    <row r="23" spans="1:54" s="15" customFormat="1" ht="12.75">
      <c r="A23" s="652"/>
      <c r="B23" s="670">
        <f t="shared" si="8"/>
        <v>0</v>
      </c>
      <c r="C23" s="671"/>
      <c r="D23" s="692">
        <f t="shared" si="5"/>
        <v>0</v>
      </c>
      <c r="E23" s="671"/>
      <c r="F23" s="675">
        <f t="shared" si="6"/>
        <v>0</v>
      </c>
      <c r="G23" s="676"/>
      <c r="H23" s="676">
        <f t="shared" si="7"/>
        <v>0</v>
      </c>
      <c r="I23" s="677"/>
      <c r="J23" s="164">
        <f t="shared" si="13"/>
        <v>0</v>
      </c>
      <c r="K23" s="174" t="str">
        <f t="shared" si="9"/>
        <v>/ PC</v>
      </c>
      <c r="L23" s="175"/>
      <c r="M23" s="175"/>
      <c r="N23" s="175"/>
      <c r="O23" s="175"/>
      <c r="P23" s="175"/>
      <c r="Q23" s="176"/>
      <c r="R23" s="177">
        <v>1.1000000000000001</v>
      </c>
      <c r="S23" s="182">
        <f t="shared" si="10"/>
        <v>0</v>
      </c>
      <c r="U23" s="659"/>
      <c r="V23" s="623"/>
      <c r="W23" s="624"/>
      <c r="X23" s="625"/>
      <c r="Y23" s="624"/>
      <c r="Z23" s="626"/>
      <c r="AA23" s="627"/>
      <c r="AB23" s="627"/>
      <c r="AC23" s="628"/>
      <c r="AD23" s="170"/>
      <c r="AE23" s="174" t="s">
        <v>68</v>
      </c>
      <c r="AF23" s="175"/>
      <c r="AG23" s="175"/>
      <c r="AH23" s="175"/>
      <c r="AI23" s="175"/>
      <c r="AJ23" s="175"/>
      <c r="AK23" s="179"/>
      <c r="AL23" s="180">
        <v>0.2</v>
      </c>
      <c r="AM23" s="181">
        <f t="shared" si="11"/>
        <v>0</v>
      </c>
      <c r="AN23" s="85">
        <f t="shared" si="12"/>
        <v>0</v>
      </c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</row>
    <row r="24" spans="1:54" s="15" customFormat="1" ht="12.75">
      <c r="A24" s="652"/>
      <c r="B24" s="694">
        <f t="shared" si="8"/>
        <v>0</v>
      </c>
      <c r="C24" s="671"/>
      <c r="D24" s="692">
        <f t="shared" si="5"/>
        <v>0</v>
      </c>
      <c r="E24" s="671"/>
      <c r="F24" s="675">
        <f t="shared" si="6"/>
        <v>0</v>
      </c>
      <c r="G24" s="676"/>
      <c r="H24" s="676">
        <f t="shared" si="7"/>
        <v>0</v>
      </c>
      <c r="I24" s="677"/>
      <c r="J24" s="164">
        <f t="shared" si="13"/>
        <v>0</v>
      </c>
      <c r="K24" s="174" t="str">
        <f t="shared" si="9"/>
        <v>/ PC</v>
      </c>
      <c r="L24" s="175"/>
      <c r="M24" s="175"/>
      <c r="N24" s="175"/>
      <c r="O24" s="175"/>
      <c r="P24" s="175"/>
      <c r="Q24" s="176"/>
      <c r="R24" s="177">
        <v>1.1000000000000001</v>
      </c>
      <c r="S24" s="182">
        <f t="shared" si="10"/>
        <v>0</v>
      </c>
      <c r="U24" s="659"/>
      <c r="V24" s="623"/>
      <c r="W24" s="624"/>
      <c r="X24" s="625"/>
      <c r="Y24" s="624"/>
      <c r="Z24" s="626"/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9"/>
      <c r="AL24" s="180">
        <v>0.2</v>
      </c>
      <c r="AM24" s="181">
        <f t="shared" si="11"/>
        <v>0</v>
      </c>
      <c r="AN24" s="85">
        <f t="shared" si="12"/>
        <v>0</v>
      </c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</row>
    <row r="25" spans="1:54" s="15" customFormat="1" ht="12.75">
      <c r="A25" s="652"/>
      <c r="B25" s="694">
        <f t="shared" si="8"/>
        <v>0</v>
      </c>
      <c r="C25" s="671"/>
      <c r="D25" s="692">
        <f t="shared" si="5"/>
        <v>0</v>
      </c>
      <c r="E25" s="671"/>
      <c r="F25" s="675">
        <f t="shared" si="6"/>
        <v>0</v>
      </c>
      <c r="G25" s="676"/>
      <c r="H25" s="676">
        <f t="shared" si="7"/>
        <v>0</v>
      </c>
      <c r="I25" s="677"/>
      <c r="J25" s="164">
        <f t="shared" si="13"/>
        <v>0</v>
      </c>
      <c r="K25" s="174" t="str">
        <f t="shared" si="9"/>
        <v>/ PC</v>
      </c>
      <c r="L25" s="175"/>
      <c r="M25" s="175"/>
      <c r="N25" s="175"/>
      <c r="O25" s="175"/>
      <c r="P25" s="175"/>
      <c r="Q25" s="176"/>
      <c r="R25" s="177">
        <v>1.1000000000000001</v>
      </c>
      <c r="S25" s="182">
        <f t="shared" si="10"/>
        <v>0</v>
      </c>
      <c r="U25" s="659"/>
      <c r="V25" s="623"/>
      <c r="W25" s="624"/>
      <c r="X25" s="625"/>
      <c r="Y25" s="624"/>
      <c r="Z25" s="193"/>
      <c r="AA25" s="194"/>
      <c r="AB25" s="194"/>
      <c r="AC25" s="195"/>
      <c r="AD25" s="170"/>
      <c r="AE25" s="174" t="s">
        <v>68</v>
      </c>
      <c r="AF25" s="175"/>
      <c r="AG25" s="175"/>
      <c r="AH25" s="175"/>
      <c r="AI25" s="175"/>
      <c r="AJ25" s="175"/>
      <c r="AK25" s="179"/>
      <c r="AL25" s="180">
        <v>0.2</v>
      </c>
      <c r="AM25" s="181">
        <f t="shared" si="11"/>
        <v>0</v>
      </c>
      <c r="AN25" s="85">
        <f t="shared" si="12"/>
        <v>0</v>
      </c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</row>
    <row r="26" spans="1:54" s="15" customFormat="1" ht="12.75">
      <c r="A26" s="652"/>
      <c r="B26" s="672">
        <f t="shared" si="8"/>
        <v>0</v>
      </c>
      <c r="C26" s="673"/>
      <c r="D26" s="674">
        <f t="shared" si="5"/>
        <v>0</v>
      </c>
      <c r="E26" s="673"/>
      <c r="F26" s="675">
        <f t="shared" si="6"/>
        <v>0</v>
      </c>
      <c r="G26" s="676"/>
      <c r="H26" s="676">
        <f t="shared" si="7"/>
        <v>0</v>
      </c>
      <c r="I26" s="677"/>
      <c r="J26" s="164">
        <f t="shared" si="13"/>
        <v>0</v>
      </c>
      <c r="K26" s="174" t="str">
        <f t="shared" si="9"/>
        <v>/ PC</v>
      </c>
      <c r="L26" s="175"/>
      <c r="M26" s="175"/>
      <c r="N26" s="175"/>
      <c r="O26" s="175"/>
      <c r="P26" s="175"/>
      <c r="Q26" s="176"/>
      <c r="R26" s="177">
        <v>1.1000000000000001</v>
      </c>
      <c r="S26" s="182">
        <f t="shared" si="10"/>
        <v>0</v>
      </c>
      <c r="U26" s="659"/>
      <c r="V26" s="623"/>
      <c r="W26" s="624"/>
      <c r="X26" s="692"/>
      <c r="Y26" s="671"/>
      <c r="Z26" s="187"/>
      <c r="AA26" s="188"/>
      <c r="AB26" s="188"/>
      <c r="AC26" s="189"/>
      <c r="AD26" s="170"/>
      <c r="AE26" s="174" t="s">
        <v>68</v>
      </c>
      <c r="AF26" s="175"/>
      <c r="AG26" s="175"/>
      <c r="AH26" s="175"/>
      <c r="AI26" s="175"/>
      <c r="AJ26" s="175"/>
      <c r="AK26" s="179"/>
      <c r="AL26" s="180">
        <v>0.2</v>
      </c>
      <c r="AM26" s="181">
        <f t="shared" si="11"/>
        <v>0</v>
      </c>
      <c r="AN26" s="85">
        <f t="shared" si="12"/>
        <v>0</v>
      </c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</row>
    <row r="27" spans="1:54" s="197" customFormat="1" ht="12.75">
      <c r="A27" s="652"/>
      <c r="B27" s="672">
        <f t="shared" si="8"/>
        <v>0</v>
      </c>
      <c r="C27" s="673"/>
      <c r="D27" s="674">
        <f t="shared" si="5"/>
        <v>0</v>
      </c>
      <c r="E27" s="673"/>
      <c r="F27" s="675">
        <f t="shared" si="6"/>
        <v>0</v>
      </c>
      <c r="G27" s="676"/>
      <c r="H27" s="676">
        <f t="shared" si="7"/>
        <v>0</v>
      </c>
      <c r="I27" s="677"/>
      <c r="J27" s="164">
        <f t="shared" si="13"/>
        <v>0</v>
      </c>
      <c r="K27" s="174" t="str">
        <f t="shared" si="9"/>
        <v>/ PC</v>
      </c>
      <c r="L27" s="175"/>
      <c r="M27" s="175"/>
      <c r="N27" s="175"/>
      <c r="O27" s="175"/>
      <c r="P27" s="175"/>
      <c r="Q27" s="176"/>
      <c r="R27" s="177">
        <v>1.1000000000000001</v>
      </c>
      <c r="S27" s="182">
        <f t="shared" si="10"/>
        <v>0</v>
      </c>
      <c r="U27" s="659"/>
      <c r="V27" s="694"/>
      <c r="W27" s="671"/>
      <c r="X27" s="692"/>
      <c r="Y27" s="671"/>
      <c r="Z27" s="626"/>
      <c r="AA27" s="627"/>
      <c r="AB27" s="627"/>
      <c r="AC27" s="628"/>
      <c r="AD27" s="170"/>
      <c r="AE27" s="174" t="s">
        <v>68</v>
      </c>
      <c r="AF27" s="175"/>
      <c r="AG27" s="175"/>
      <c r="AH27" s="175"/>
      <c r="AI27" s="175"/>
      <c r="AJ27" s="175"/>
      <c r="AK27" s="179"/>
      <c r="AL27" s="180">
        <v>0.2</v>
      </c>
      <c r="AM27" s="181">
        <f t="shared" si="11"/>
        <v>0</v>
      </c>
      <c r="AN27" s="85">
        <f t="shared" si="12"/>
        <v>0</v>
      </c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</row>
    <row r="28" spans="1:54" s="197" customFormat="1" ht="12.75">
      <c r="A28" s="652"/>
      <c r="B28" s="697">
        <f t="shared" si="8"/>
        <v>0</v>
      </c>
      <c r="C28" s="673"/>
      <c r="D28" s="674">
        <f t="shared" si="5"/>
        <v>0</v>
      </c>
      <c r="E28" s="673"/>
      <c r="F28" s="698">
        <f t="shared" si="6"/>
        <v>0</v>
      </c>
      <c r="G28" s="699"/>
      <c r="H28" s="699">
        <f t="shared" si="7"/>
        <v>0</v>
      </c>
      <c r="I28" s="700"/>
      <c r="J28" s="164">
        <f t="shared" si="13"/>
        <v>0</v>
      </c>
      <c r="K28" s="174" t="str">
        <f t="shared" si="9"/>
        <v>/ PC</v>
      </c>
      <c r="L28" s="175"/>
      <c r="M28" s="175"/>
      <c r="N28" s="175"/>
      <c r="O28" s="175"/>
      <c r="P28" s="175"/>
      <c r="Q28" s="176"/>
      <c r="R28" s="177">
        <v>1.1000000000000001</v>
      </c>
      <c r="S28" s="182">
        <f t="shared" si="10"/>
        <v>0</v>
      </c>
      <c r="U28" s="659"/>
      <c r="V28" s="696"/>
      <c r="W28" s="679"/>
      <c r="X28" s="692"/>
      <c r="Y28" s="671"/>
      <c r="Z28" s="626"/>
      <c r="AA28" s="627"/>
      <c r="AB28" s="627"/>
      <c r="AC28" s="628"/>
      <c r="AD28" s="170"/>
      <c r="AE28" s="174" t="s">
        <v>68</v>
      </c>
      <c r="AF28" s="175"/>
      <c r="AG28" s="175"/>
      <c r="AH28" s="175"/>
      <c r="AI28" s="175"/>
      <c r="AJ28" s="175"/>
      <c r="AK28" s="179"/>
      <c r="AL28" s="180">
        <v>0.2</v>
      </c>
      <c r="AM28" s="181">
        <f t="shared" si="11"/>
        <v>0</v>
      </c>
      <c r="AN28" s="85">
        <f t="shared" si="12"/>
        <v>0</v>
      </c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</row>
    <row r="29" spans="1:54" s="197" customFormat="1" ht="12.75">
      <c r="A29" s="652"/>
      <c r="B29" s="678">
        <f t="shared" si="8"/>
        <v>0</v>
      </c>
      <c r="C29" s="679"/>
      <c r="D29" s="680">
        <f t="shared" si="5"/>
        <v>0</v>
      </c>
      <c r="E29" s="679"/>
      <c r="F29" s="681">
        <f t="shared" si="6"/>
        <v>0</v>
      </c>
      <c r="G29" s="682"/>
      <c r="H29" s="682">
        <f t="shared" si="7"/>
        <v>0</v>
      </c>
      <c r="I29" s="683"/>
      <c r="J29" s="164">
        <f t="shared" si="13"/>
        <v>0</v>
      </c>
      <c r="K29" s="174" t="str">
        <f t="shared" si="9"/>
        <v>/ PC</v>
      </c>
      <c r="L29" s="175"/>
      <c r="M29" s="175" t="s">
        <v>83</v>
      </c>
      <c r="N29" s="175"/>
      <c r="O29" s="175"/>
      <c r="P29" s="175"/>
      <c r="Q29" s="176"/>
      <c r="R29" s="177">
        <v>1.1000000000000001</v>
      </c>
      <c r="S29" s="178">
        <f t="shared" si="10"/>
        <v>0</v>
      </c>
      <c r="U29" s="659"/>
      <c r="V29" s="772"/>
      <c r="W29" s="773"/>
      <c r="X29" s="774"/>
      <c r="Y29" s="773"/>
      <c r="Z29" s="775"/>
      <c r="AA29" s="776"/>
      <c r="AB29" s="776"/>
      <c r="AC29" s="777"/>
      <c r="AD29" s="170"/>
      <c r="AE29" s="174" t="s">
        <v>68</v>
      </c>
      <c r="AF29" s="175"/>
      <c r="AG29" s="175"/>
      <c r="AH29" s="175"/>
      <c r="AI29" s="175"/>
      <c r="AJ29" s="175"/>
      <c r="AK29" s="179"/>
      <c r="AL29" s="180">
        <v>0.1</v>
      </c>
      <c r="AM29" s="181">
        <f t="shared" si="11"/>
        <v>0</v>
      </c>
      <c r="AN29" s="85">
        <f t="shared" si="12"/>
        <v>0</v>
      </c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</row>
    <row r="30" spans="1:54" s="197" customFormat="1" ht="12.75">
      <c r="A30" s="652"/>
      <c r="B30" s="678">
        <f t="shared" si="8"/>
        <v>0</v>
      </c>
      <c r="C30" s="679"/>
      <c r="D30" s="674">
        <f t="shared" si="5"/>
        <v>0</v>
      </c>
      <c r="E30" s="673"/>
      <c r="F30" s="698">
        <f t="shared" si="6"/>
        <v>0</v>
      </c>
      <c r="G30" s="699"/>
      <c r="H30" s="699">
        <f t="shared" si="7"/>
        <v>0</v>
      </c>
      <c r="I30" s="700"/>
      <c r="J30" s="164">
        <f t="shared" si="13"/>
        <v>0</v>
      </c>
      <c r="K30" s="174" t="str">
        <f t="shared" si="9"/>
        <v>/ PC</v>
      </c>
      <c r="L30" s="175"/>
      <c r="M30" s="175"/>
      <c r="N30" s="175"/>
      <c r="O30" s="175"/>
      <c r="P30" s="175"/>
      <c r="Q30" s="176"/>
      <c r="R30" s="177">
        <v>1.1000000000000001</v>
      </c>
      <c r="S30" s="178">
        <f t="shared" si="10"/>
        <v>0</v>
      </c>
      <c r="U30" s="659"/>
      <c r="V30" s="678"/>
      <c r="W30" s="679"/>
      <c r="X30" s="674"/>
      <c r="Y30" s="673"/>
      <c r="Z30" s="775"/>
      <c r="AA30" s="776"/>
      <c r="AB30" s="776"/>
      <c r="AC30" s="777"/>
      <c r="AD30" s="170"/>
      <c r="AE30" s="174" t="s">
        <v>68</v>
      </c>
      <c r="AF30" s="175"/>
      <c r="AG30" s="175"/>
      <c r="AH30" s="175"/>
      <c r="AI30" s="175"/>
      <c r="AJ30" s="175"/>
      <c r="AK30" s="179"/>
      <c r="AL30" s="180">
        <v>0.1</v>
      </c>
      <c r="AM30" s="181">
        <f t="shared" si="11"/>
        <v>0</v>
      </c>
      <c r="AN30" s="85">
        <f t="shared" si="12"/>
        <v>0</v>
      </c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</row>
    <row r="31" spans="1:54" s="197" customFormat="1" ht="12.75">
      <c r="A31" s="652"/>
      <c r="B31" s="678">
        <f t="shared" si="8"/>
        <v>0</v>
      </c>
      <c r="C31" s="679"/>
      <c r="D31" s="680">
        <f t="shared" si="5"/>
        <v>0</v>
      </c>
      <c r="E31" s="679"/>
      <c r="F31" s="681">
        <f t="shared" si="6"/>
        <v>0</v>
      </c>
      <c r="G31" s="682"/>
      <c r="H31" s="682">
        <f t="shared" si="7"/>
        <v>0</v>
      </c>
      <c r="I31" s="683"/>
      <c r="J31" s="164">
        <f t="shared" si="13"/>
        <v>0</v>
      </c>
      <c r="K31" s="174" t="str">
        <f t="shared" si="9"/>
        <v>/ PC</v>
      </c>
      <c r="L31" s="175"/>
      <c r="M31" s="175"/>
      <c r="N31" s="175"/>
      <c r="O31" s="175"/>
      <c r="P31" s="175"/>
      <c r="Q31" s="176"/>
      <c r="R31" s="177">
        <v>1.1000000000000001</v>
      </c>
      <c r="S31" s="178">
        <f t="shared" si="10"/>
        <v>0</v>
      </c>
      <c r="U31" s="659"/>
      <c r="V31" s="678"/>
      <c r="W31" s="679"/>
      <c r="X31" s="680"/>
      <c r="Y31" s="679"/>
      <c r="Z31" s="775"/>
      <c r="AA31" s="776"/>
      <c r="AB31" s="776"/>
      <c r="AC31" s="777"/>
      <c r="AD31" s="170"/>
      <c r="AE31" s="174" t="s">
        <v>68</v>
      </c>
      <c r="AF31" s="175"/>
      <c r="AG31" s="175"/>
      <c r="AH31" s="175"/>
      <c r="AI31" s="175"/>
      <c r="AJ31" s="175"/>
      <c r="AK31" s="179"/>
      <c r="AL31" s="180">
        <v>0.1</v>
      </c>
      <c r="AM31" s="181">
        <f t="shared" si="11"/>
        <v>0</v>
      </c>
      <c r="AN31" s="85">
        <f t="shared" si="12"/>
        <v>0</v>
      </c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</row>
    <row r="32" spans="1:54" s="197" customFormat="1" ht="12.75">
      <c r="A32" s="652"/>
      <c r="B32" s="678">
        <f t="shared" si="8"/>
        <v>0</v>
      </c>
      <c r="C32" s="679"/>
      <c r="D32" s="680">
        <f t="shared" si="5"/>
        <v>0</v>
      </c>
      <c r="E32" s="679"/>
      <c r="F32" s="681">
        <f t="shared" si="6"/>
        <v>0</v>
      </c>
      <c r="G32" s="682"/>
      <c r="H32" s="682">
        <f t="shared" si="7"/>
        <v>0</v>
      </c>
      <c r="I32" s="683"/>
      <c r="J32" s="164">
        <f t="shared" si="13"/>
        <v>0</v>
      </c>
      <c r="K32" s="198" t="str">
        <f t="shared" si="9"/>
        <v>/ PC</v>
      </c>
      <c r="L32" s="199"/>
      <c r="M32" s="199"/>
      <c r="N32" s="199"/>
      <c r="O32" s="199"/>
      <c r="P32" s="199"/>
      <c r="Q32" s="200"/>
      <c r="R32" s="177">
        <v>1.1000000000000001</v>
      </c>
      <c r="S32" s="202">
        <f t="shared" si="10"/>
        <v>0</v>
      </c>
      <c r="U32" s="659"/>
      <c r="V32" s="678"/>
      <c r="W32" s="679"/>
      <c r="X32" s="680"/>
      <c r="Y32" s="679"/>
      <c r="Z32" s="680"/>
      <c r="AA32" s="678"/>
      <c r="AB32" s="678"/>
      <c r="AC32" s="679"/>
      <c r="AD32" s="170"/>
      <c r="AE32" s="198" t="s">
        <v>68</v>
      </c>
      <c r="AF32" s="199"/>
      <c r="AG32" s="199"/>
      <c r="AH32" s="199"/>
      <c r="AI32" s="199"/>
      <c r="AJ32" s="199"/>
      <c r="AK32" s="203"/>
      <c r="AL32" s="204">
        <v>0.1</v>
      </c>
      <c r="AM32" s="205">
        <f t="shared" si="11"/>
        <v>0</v>
      </c>
      <c r="AN32" s="85">
        <f t="shared" si="12"/>
        <v>0</v>
      </c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</row>
    <row r="33" spans="1:54" s="15" customFormat="1" ht="13.5" thickBot="1">
      <c r="A33" s="653"/>
      <c r="B33" s="684">
        <f t="shared" si="8"/>
        <v>0</v>
      </c>
      <c r="C33" s="685"/>
      <c r="D33" s="686">
        <f t="shared" si="5"/>
        <v>0</v>
      </c>
      <c r="E33" s="685"/>
      <c r="F33" s="687">
        <f t="shared" si="6"/>
        <v>0</v>
      </c>
      <c r="G33" s="688"/>
      <c r="H33" s="688">
        <f t="shared" si="7"/>
        <v>0</v>
      </c>
      <c r="I33" s="689"/>
      <c r="J33" s="206">
        <f>AM33</f>
        <v>0</v>
      </c>
      <c r="K33" s="207" t="str">
        <f t="shared" si="9"/>
        <v>/ PC</v>
      </c>
      <c r="L33" s="208"/>
      <c r="M33" s="208"/>
      <c r="N33" s="208"/>
      <c r="O33" s="208"/>
      <c r="P33" s="208"/>
      <c r="Q33" s="209"/>
      <c r="R33" s="210">
        <v>1.1000000000000001</v>
      </c>
      <c r="S33" s="211">
        <f t="shared" si="10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208"/>
      <c r="AG33" s="208"/>
      <c r="AH33" s="208"/>
      <c r="AI33" s="208"/>
      <c r="AJ33" s="208"/>
      <c r="AK33" s="213"/>
      <c r="AL33" s="214">
        <v>0.1</v>
      </c>
      <c r="AM33" s="215">
        <f t="shared" si="11"/>
        <v>0</v>
      </c>
      <c r="AN33" s="85">
        <f t="shared" si="12"/>
        <v>0</v>
      </c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</row>
    <row r="34" spans="1:54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0.59231315000000007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149" t="s">
        <v>57</v>
      </c>
      <c r="AM34" s="219">
        <f>SUM(AM19:AM33)</f>
        <v>0.53846649999999996</v>
      </c>
      <c r="AN34" s="154">
        <f>S34-AM34</f>
        <v>5.3846650000000107E-2</v>
      </c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</row>
    <row r="35" spans="1:54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1"/>
      <c r="AM35" s="158">
        <f>AM34/AM66</f>
        <v>0.19842585395484311</v>
      </c>
      <c r="AN35" s="159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</row>
    <row r="36" spans="1:54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223"/>
      <c r="M36" s="223"/>
      <c r="N36" s="223"/>
      <c r="O36" s="223"/>
      <c r="P36" s="223"/>
      <c r="Q36" s="160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223"/>
      <c r="AG36" s="223"/>
      <c r="AH36" s="223"/>
      <c r="AI36" s="223"/>
      <c r="AJ36" s="223"/>
      <c r="AK36" s="58" t="s">
        <v>63</v>
      </c>
      <c r="AL36" s="224" t="s">
        <v>85</v>
      </c>
      <c r="AM36" s="162" t="s">
        <v>37</v>
      </c>
      <c r="AN36" s="163"/>
    </row>
    <row r="37" spans="1:54" s="15" customFormat="1" ht="12.75">
      <c r="A37" s="701"/>
      <c r="B37" s="716">
        <f>V37</f>
        <v>0</v>
      </c>
      <c r="C37" s="717"/>
      <c r="D37" s="717">
        <f t="shared" ref="D37:D44" si="14">X37</f>
        <v>0</v>
      </c>
      <c r="E37" s="717"/>
      <c r="F37" s="718" t="str">
        <f t="shared" ref="F37:F44" si="15">Z37</f>
        <v>INTEGRATED MAIN/CARE LABEL</v>
      </c>
      <c r="G37" s="718"/>
      <c r="H37" s="718">
        <f t="shared" ref="H37:H44" si="16">AB37</f>
        <v>0</v>
      </c>
      <c r="I37" s="718"/>
      <c r="J37" s="226">
        <f>AM37</f>
        <v>2.4675000000000002E-2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1.1000000000000001</v>
      </c>
      <c r="S37" s="229">
        <f>J37*R37</f>
        <v>2.7142500000000003E-2</v>
      </c>
      <c r="U37" s="701"/>
      <c r="V37" s="620"/>
      <c r="W37" s="621"/>
      <c r="X37" s="691"/>
      <c r="Y37" s="621"/>
      <c r="Z37" s="230" t="s">
        <v>88</v>
      </c>
      <c r="AA37" s="231"/>
      <c r="AB37" s="231"/>
      <c r="AC37" s="232"/>
      <c r="AD37" s="226">
        <v>2.35E-2</v>
      </c>
      <c r="AE37" s="165" t="s">
        <v>68</v>
      </c>
      <c r="AF37" s="233">
        <v>23.51</v>
      </c>
      <c r="AG37" s="234">
        <f>AF37/1000</f>
        <v>2.3510000000000003E-2</v>
      </c>
      <c r="AH37" s="166"/>
      <c r="AI37" s="166"/>
      <c r="AJ37" s="166"/>
      <c r="AK37" s="235">
        <v>1</v>
      </c>
      <c r="AL37" s="236">
        <v>0.05</v>
      </c>
      <c r="AM37" s="229">
        <f>AD37*AK37*(1+AL37)</f>
        <v>2.4675000000000002E-2</v>
      </c>
      <c r="AN37" s="85">
        <f t="shared" ref="AN37:AN44" si="17">S37-AM37</f>
        <v>2.4675000000000009E-3</v>
      </c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</row>
    <row r="38" spans="1:54" s="15" customFormat="1" ht="12.75">
      <c r="A38" s="701"/>
      <c r="B38" s="707">
        <f t="shared" ref="B38:B44" si="18">V38</f>
        <v>0</v>
      </c>
      <c r="C38" s="708"/>
      <c r="D38" s="708">
        <f t="shared" si="14"/>
        <v>0</v>
      </c>
      <c r="E38" s="708"/>
      <c r="F38" s="709" t="str">
        <f t="shared" si="15"/>
        <v>SECONDARY TAG</v>
      </c>
      <c r="G38" s="709"/>
      <c r="H38" s="709">
        <f t="shared" si="16"/>
        <v>0</v>
      </c>
      <c r="I38" s="709"/>
      <c r="J38" s="237">
        <f>AM38</f>
        <v>1.26105E-2</v>
      </c>
      <c r="K38" s="174" t="str">
        <f t="shared" ref="K38:K44" si="19">AE38</f>
        <v>/ PC</v>
      </c>
      <c r="L38" s="175"/>
      <c r="M38" s="175"/>
      <c r="N38" s="175"/>
      <c r="O38" s="175"/>
      <c r="P38" s="175"/>
      <c r="Q38" s="238"/>
      <c r="R38" s="239">
        <v>1.1000000000000001</v>
      </c>
      <c r="S38" s="240">
        <f t="shared" ref="S38:S44" si="20">J38*R38</f>
        <v>1.3871550000000002E-2</v>
      </c>
      <c r="U38" s="701"/>
      <c r="V38" s="623"/>
      <c r="W38" s="624"/>
      <c r="X38" s="625"/>
      <c r="Y38" s="624"/>
      <c r="Z38" s="187" t="s">
        <v>90</v>
      </c>
      <c r="AA38" s="188"/>
      <c r="AB38" s="188"/>
      <c r="AC38" s="189"/>
      <c r="AD38" s="237">
        <v>1.201E-2</v>
      </c>
      <c r="AE38" s="174" t="s">
        <v>68</v>
      </c>
      <c r="AF38" s="241">
        <v>12.01</v>
      </c>
      <c r="AG38" s="242">
        <f>AF38/1000</f>
        <v>1.201E-2</v>
      </c>
      <c r="AH38" s="175"/>
      <c r="AI38" s="175"/>
      <c r="AJ38" s="175"/>
      <c r="AK38" s="243">
        <v>1</v>
      </c>
      <c r="AL38" s="244">
        <v>0.05</v>
      </c>
      <c r="AM38" s="240">
        <f t="shared" ref="AM38:AM44" si="21">AD38*AK38*(1+AL38)</f>
        <v>1.26105E-2</v>
      </c>
      <c r="AN38" s="85">
        <f t="shared" si="17"/>
        <v>1.2610500000000014E-3</v>
      </c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</row>
    <row r="39" spans="1:54" s="15" customFormat="1" ht="12.75">
      <c r="A39" s="701"/>
      <c r="B39" s="707">
        <f t="shared" si="18"/>
        <v>0</v>
      </c>
      <c r="C39" s="708"/>
      <c r="D39" s="708">
        <f t="shared" si="14"/>
        <v>0</v>
      </c>
      <c r="E39" s="708"/>
      <c r="F39" s="709" t="str">
        <f t="shared" si="15"/>
        <v>PRIMARY HANG TAG (RFID TAG)</v>
      </c>
      <c r="G39" s="709"/>
      <c r="H39" s="709">
        <f t="shared" si="16"/>
        <v>0</v>
      </c>
      <c r="I39" s="709"/>
      <c r="J39" s="237">
        <f t="shared" ref="J39:J43" si="22">AM39</f>
        <v>7.8644999999999993E-2</v>
      </c>
      <c r="K39" s="174" t="str">
        <f t="shared" si="19"/>
        <v>/ PC</v>
      </c>
      <c r="L39" s="175"/>
      <c r="M39" s="175"/>
      <c r="N39" s="175"/>
      <c r="O39" s="175"/>
      <c r="P39" s="175"/>
      <c r="Q39" s="238"/>
      <c r="R39" s="239">
        <v>1.1000000000000001</v>
      </c>
      <c r="S39" s="240">
        <f t="shared" si="20"/>
        <v>8.6509500000000003E-2</v>
      </c>
      <c r="U39" s="701"/>
      <c r="V39" s="623"/>
      <c r="W39" s="624"/>
      <c r="X39" s="625"/>
      <c r="Y39" s="624"/>
      <c r="Z39" s="187" t="s">
        <v>92</v>
      </c>
      <c r="AA39" s="188"/>
      <c r="AB39" s="188"/>
      <c r="AC39" s="189"/>
      <c r="AD39" s="237">
        <v>7.4899999999999994E-2</v>
      </c>
      <c r="AE39" s="174" t="s">
        <v>68</v>
      </c>
      <c r="AF39" s="241">
        <v>74.89</v>
      </c>
      <c r="AG39" s="242">
        <f t="shared" ref="AG39:AG40" si="23">AF39/1000</f>
        <v>7.4889999999999998E-2</v>
      </c>
      <c r="AH39" s="175"/>
      <c r="AI39" s="175"/>
      <c r="AJ39" s="175"/>
      <c r="AK39" s="243">
        <v>1</v>
      </c>
      <c r="AL39" s="244">
        <v>0.05</v>
      </c>
      <c r="AM39" s="240">
        <f t="shared" si="21"/>
        <v>7.8644999999999993E-2</v>
      </c>
      <c r="AN39" s="85">
        <f t="shared" si="17"/>
        <v>7.8645000000000104E-3</v>
      </c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</row>
    <row r="40" spans="1:54" s="15" customFormat="1" ht="12.75">
      <c r="A40" s="701"/>
      <c r="B40" s="707">
        <f t="shared" si="18"/>
        <v>0</v>
      </c>
      <c r="C40" s="708"/>
      <c r="D40" s="708">
        <f t="shared" si="14"/>
        <v>0</v>
      </c>
      <c r="E40" s="708"/>
      <c r="F40" s="709" t="str">
        <f t="shared" si="15"/>
        <v>SIZING CHART TAG</v>
      </c>
      <c r="G40" s="709"/>
      <c r="H40" s="709">
        <f t="shared" si="16"/>
        <v>0</v>
      </c>
      <c r="I40" s="709"/>
      <c r="J40" s="237">
        <f t="shared" si="22"/>
        <v>1.9425000000000001E-2</v>
      </c>
      <c r="K40" s="174" t="str">
        <f t="shared" si="19"/>
        <v>/ PC</v>
      </c>
      <c r="L40" s="175"/>
      <c r="M40" s="175"/>
      <c r="N40" s="175"/>
      <c r="O40" s="175"/>
      <c r="P40" s="175"/>
      <c r="Q40" s="238"/>
      <c r="R40" s="239">
        <v>1.1000000000000001</v>
      </c>
      <c r="S40" s="240">
        <f t="shared" si="20"/>
        <v>2.1367500000000005E-2</v>
      </c>
      <c r="U40" s="701"/>
      <c r="V40" s="623"/>
      <c r="W40" s="624"/>
      <c r="X40" s="625"/>
      <c r="Y40" s="624"/>
      <c r="Z40" s="187" t="s">
        <v>94</v>
      </c>
      <c r="AA40" s="188"/>
      <c r="AB40" s="188"/>
      <c r="AC40" s="189"/>
      <c r="AD40" s="237">
        <v>1.8499999999999999E-2</v>
      </c>
      <c r="AE40" s="174" t="s">
        <v>68</v>
      </c>
      <c r="AF40" s="241">
        <v>18.510000000000002</v>
      </c>
      <c r="AG40" s="242">
        <f t="shared" si="23"/>
        <v>1.8510000000000002E-2</v>
      </c>
      <c r="AH40" s="175"/>
      <c r="AI40" s="175"/>
      <c r="AJ40" s="175"/>
      <c r="AK40" s="243">
        <v>1</v>
      </c>
      <c r="AL40" s="244">
        <v>0.05</v>
      </c>
      <c r="AM40" s="240">
        <f t="shared" si="21"/>
        <v>1.9425000000000001E-2</v>
      </c>
      <c r="AN40" s="85">
        <f t="shared" si="17"/>
        <v>1.9425000000000033E-3</v>
      </c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</row>
    <row r="41" spans="1:54" s="15" customFormat="1" ht="12.75">
      <c r="A41" s="701"/>
      <c r="B41" s="707">
        <f t="shared" si="18"/>
        <v>0</v>
      </c>
      <c r="C41" s="708"/>
      <c r="D41" s="708">
        <f t="shared" si="14"/>
        <v>0</v>
      </c>
      <c r="E41" s="708"/>
      <c r="F41" s="709">
        <f t="shared" si="15"/>
        <v>0</v>
      </c>
      <c r="G41" s="709"/>
      <c r="H41" s="709">
        <f t="shared" si="16"/>
        <v>0</v>
      </c>
      <c r="I41" s="709"/>
      <c r="J41" s="237">
        <f t="shared" si="22"/>
        <v>0</v>
      </c>
      <c r="K41" s="174" t="str">
        <f t="shared" si="19"/>
        <v>/ PC</v>
      </c>
      <c r="L41" s="175"/>
      <c r="M41" s="175"/>
      <c r="N41" s="175"/>
      <c r="O41" s="175"/>
      <c r="P41" s="175"/>
      <c r="Q41" s="238"/>
      <c r="R41" s="239">
        <v>1.1000000000000001</v>
      </c>
      <c r="S41" s="240">
        <f t="shared" si="20"/>
        <v>0</v>
      </c>
      <c r="U41" s="701"/>
      <c r="V41" s="246"/>
      <c r="W41" s="247"/>
      <c r="X41" s="248"/>
      <c r="Y41" s="247"/>
      <c r="Z41" s="187"/>
      <c r="AA41" s="188"/>
      <c r="AB41" s="188"/>
      <c r="AC41" s="189"/>
      <c r="AD41" s="237"/>
      <c r="AE41" s="174" t="s">
        <v>68</v>
      </c>
      <c r="AF41" s="175"/>
      <c r="AG41" s="242"/>
      <c r="AH41" s="175"/>
      <c r="AI41" s="175"/>
      <c r="AJ41" s="175"/>
      <c r="AK41" s="243"/>
      <c r="AL41" s="244">
        <v>0.02</v>
      </c>
      <c r="AM41" s="240">
        <f t="shared" si="21"/>
        <v>0</v>
      </c>
      <c r="AN41" s="85">
        <f t="shared" si="17"/>
        <v>0</v>
      </c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</row>
    <row r="42" spans="1:54" s="15" customFormat="1" ht="12.75">
      <c r="A42" s="701"/>
      <c r="B42" s="707">
        <f t="shared" si="18"/>
        <v>0</v>
      </c>
      <c r="C42" s="708"/>
      <c r="D42" s="708">
        <f t="shared" si="14"/>
        <v>0</v>
      </c>
      <c r="E42" s="708"/>
      <c r="F42" s="709">
        <f t="shared" si="15"/>
        <v>0</v>
      </c>
      <c r="G42" s="709"/>
      <c r="H42" s="709">
        <f t="shared" si="16"/>
        <v>0</v>
      </c>
      <c r="I42" s="709"/>
      <c r="J42" s="237">
        <f t="shared" si="22"/>
        <v>0</v>
      </c>
      <c r="K42" s="174" t="str">
        <f t="shared" si="19"/>
        <v>/ PC</v>
      </c>
      <c r="L42" s="175"/>
      <c r="M42" s="175"/>
      <c r="N42" s="175"/>
      <c r="O42" s="175"/>
      <c r="P42" s="175"/>
      <c r="Q42" s="238"/>
      <c r="R42" s="239">
        <v>1.1000000000000001</v>
      </c>
      <c r="S42" s="249">
        <f t="shared" si="20"/>
        <v>0</v>
      </c>
      <c r="U42" s="701"/>
      <c r="V42" s="246"/>
      <c r="W42" s="247"/>
      <c r="X42" s="248"/>
      <c r="Y42" s="247"/>
      <c r="Z42" s="187"/>
      <c r="AA42" s="188"/>
      <c r="AB42" s="188"/>
      <c r="AC42" s="189"/>
      <c r="AD42" s="237"/>
      <c r="AE42" s="174" t="s">
        <v>68</v>
      </c>
      <c r="AF42" s="175"/>
      <c r="AG42" s="242"/>
      <c r="AH42" s="175"/>
      <c r="AI42" s="175"/>
      <c r="AJ42" s="175"/>
      <c r="AK42" s="243"/>
      <c r="AL42" s="244">
        <v>0.02</v>
      </c>
      <c r="AM42" s="249">
        <f t="shared" si="21"/>
        <v>0</v>
      </c>
      <c r="AN42" s="85">
        <f t="shared" si="17"/>
        <v>0</v>
      </c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</row>
    <row r="43" spans="1:54" s="197" customFormat="1" ht="12.75">
      <c r="A43" s="701"/>
      <c r="B43" s="710">
        <f t="shared" si="18"/>
        <v>0</v>
      </c>
      <c r="C43" s="711"/>
      <c r="D43" s="711">
        <f t="shared" si="14"/>
        <v>0</v>
      </c>
      <c r="E43" s="711"/>
      <c r="F43" s="712">
        <f t="shared" si="15"/>
        <v>0</v>
      </c>
      <c r="G43" s="712"/>
      <c r="H43" s="712">
        <f t="shared" si="16"/>
        <v>0</v>
      </c>
      <c r="I43" s="712"/>
      <c r="J43" s="237">
        <f t="shared" si="22"/>
        <v>0</v>
      </c>
      <c r="K43" s="251" t="str">
        <f t="shared" si="19"/>
        <v>/ PC</v>
      </c>
      <c r="L43" s="252"/>
      <c r="M43" s="252"/>
      <c r="N43" s="252"/>
      <c r="O43" s="252"/>
      <c r="P43" s="252"/>
      <c r="Q43" s="238"/>
      <c r="R43" s="239">
        <v>1.1000000000000001</v>
      </c>
      <c r="S43" s="253">
        <f t="shared" si="20"/>
        <v>0</v>
      </c>
      <c r="U43" s="701"/>
      <c r="V43" s="254"/>
      <c r="W43" s="255"/>
      <c r="X43" s="248"/>
      <c r="Y43" s="247"/>
      <c r="Z43" s="187"/>
      <c r="AA43" s="188"/>
      <c r="AB43" s="188"/>
      <c r="AC43" s="189"/>
      <c r="AD43" s="237"/>
      <c r="AE43" s="174" t="s">
        <v>68</v>
      </c>
      <c r="AF43" s="252"/>
      <c r="AG43" s="256"/>
      <c r="AH43" s="252"/>
      <c r="AI43" s="252"/>
      <c r="AJ43" s="252"/>
      <c r="AK43" s="243"/>
      <c r="AL43" s="244">
        <v>0.02</v>
      </c>
      <c r="AM43" s="253">
        <f t="shared" si="21"/>
        <v>0</v>
      </c>
      <c r="AN43" s="85">
        <f t="shared" si="17"/>
        <v>0</v>
      </c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</row>
    <row r="44" spans="1:54" s="197" customFormat="1" ht="13.5" thickBot="1">
      <c r="A44" s="702"/>
      <c r="B44" s="713">
        <f t="shared" si="18"/>
        <v>0</v>
      </c>
      <c r="C44" s="714"/>
      <c r="D44" s="714">
        <f t="shared" si="14"/>
        <v>0</v>
      </c>
      <c r="E44" s="714"/>
      <c r="F44" s="715">
        <f t="shared" si="15"/>
        <v>0</v>
      </c>
      <c r="G44" s="715"/>
      <c r="H44" s="715">
        <f t="shared" si="16"/>
        <v>0</v>
      </c>
      <c r="I44" s="715"/>
      <c r="J44" s="257">
        <f>AM44</f>
        <v>0</v>
      </c>
      <c r="K44" s="258" t="str">
        <f t="shared" si="19"/>
        <v>/PC</v>
      </c>
      <c r="L44" s="259"/>
      <c r="M44" s="259"/>
      <c r="N44" s="259"/>
      <c r="O44" s="259"/>
      <c r="P44" s="259"/>
      <c r="Q44" s="260"/>
      <c r="R44" s="261">
        <v>1.1000000000000001</v>
      </c>
      <c r="S44" s="262">
        <f t="shared" si="20"/>
        <v>0</v>
      </c>
      <c r="U44" s="702"/>
      <c r="V44" s="263"/>
      <c r="W44" s="264"/>
      <c r="X44" s="265"/>
      <c r="Y44" s="264"/>
      <c r="Z44" s="266"/>
      <c r="AA44" s="267"/>
      <c r="AB44" s="267"/>
      <c r="AC44" s="268"/>
      <c r="AD44" s="269"/>
      <c r="AE44" s="258" t="s">
        <v>142</v>
      </c>
      <c r="AF44" s="259"/>
      <c r="AG44" s="270"/>
      <c r="AH44" s="259"/>
      <c r="AI44" s="259"/>
      <c r="AJ44" s="259"/>
      <c r="AK44" s="271"/>
      <c r="AL44" s="272">
        <v>0.02</v>
      </c>
      <c r="AM44" s="262">
        <f t="shared" si="21"/>
        <v>0</v>
      </c>
      <c r="AN44" s="85">
        <f t="shared" si="17"/>
        <v>0</v>
      </c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</row>
    <row r="45" spans="1:54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0.14889105000000002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149" t="s">
        <v>57</v>
      </c>
      <c r="AM45" s="274">
        <f>SUM(AM37:AM44)</f>
        <v>0.13535549999999999</v>
      </c>
      <c r="AN45" s="154">
        <f>S45-AM45</f>
        <v>1.3535550000000035E-2</v>
      </c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4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1"/>
      <c r="AM46" s="158">
        <f>AM45/AM66</f>
        <v>4.9878740228008173E-2</v>
      </c>
      <c r="AN46" s="159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4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223"/>
      <c r="M47" s="223"/>
      <c r="N47" s="223"/>
      <c r="O47" s="223"/>
      <c r="P47" s="223"/>
      <c r="Q47" s="160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223"/>
      <c r="AG47" s="223"/>
      <c r="AH47" s="223"/>
      <c r="AI47" s="223"/>
      <c r="AJ47" s="223"/>
      <c r="AK47" s="58" t="s">
        <v>63</v>
      </c>
      <c r="AL47" s="224" t="s">
        <v>85</v>
      </c>
      <c r="AM47" s="162" t="s">
        <v>37</v>
      </c>
      <c r="AN47" s="163"/>
    </row>
    <row r="48" spans="1:54" s="15" customFormat="1" ht="12.75">
      <c r="A48" s="652"/>
      <c r="B48" s="731">
        <f>V48</f>
        <v>0</v>
      </c>
      <c r="C48" s="732"/>
      <c r="D48" s="733">
        <f t="shared" ref="D48:D55" si="24">X48</f>
        <v>0</v>
      </c>
      <c r="E48" s="732"/>
      <c r="F48" s="734" t="str">
        <f t="shared" ref="F48:F55" si="25">Z48</f>
        <v>HANGER</v>
      </c>
      <c r="G48" s="734"/>
      <c r="H48" s="734">
        <f t="shared" ref="H48:H55" si="26">AB48</f>
        <v>0</v>
      </c>
      <c r="I48" s="734"/>
      <c r="J48" s="275">
        <f>AM48</f>
        <v>0.10506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1.1000000000000001</v>
      </c>
      <c r="S48" s="229">
        <f>J48*R48</f>
        <v>0.11556600000000002</v>
      </c>
      <c r="U48" s="652"/>
      <c r="V48" s="778"/>
      <c r="W48" s="722"/>
      <c r="X48" s="721"/>
      <c r="Y48" s="722"/>
      <c r="Z48" s="230" t="s">
        <v>97</v>
      </c>
      <c r="AA48" s="231"/>
      <c r="AB48" s="231"/>
      <c r="AC48" s="232"/>
      <c r="AD48" s="278">
        <v>0.10299999999999999</v>
      </c>
      <c r="AE48" s="279" t="s">
        <v>68</v>
      </c>
      <c r="AF48" s="277"/>
      <c r="AG48" s="277"/>
      <c r="AH48" s="277"/>
      <c r="AI48" s="277"/>
      <c r="AJ48" s="277"/>
      <c r="AK48" s="235">
        <v>1</v>
      </c>
      <c r="AL48" s="236">
        <v>0.02</v>
      </c>
      <c r="AM48" s="229">
        <f>AD48*AK48*(1+AL48)</f>
        <v>0.10506</v>
      </c>
      <c r="AN48" s="85">
        <f t="shared" ref="AN48:AN55" si="27">S48-AM48</f>
        <v>1.0506000000000015E-2</v>
      </c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s="15" customFormat="1" ht="12.75">
      <c r="A49" s="652"/>
      <c r="B49" s="723">
        <f t="shared" ref="B49:B55" si="28">V49</f>
        <v>0</v>
      </c>
      <c r="C49" s="724"/>
      <c r="D49" s="725">
        <f t="shared" si="24"/>
        <v>0</v>
      </c>
      <c r="E49" s="726"/>
      <c r="F49" s="719" t="str">
        <f t="shared" si="25"/>
        <v>SIZER</v>
      </c>
      <c r="G49" s="719"/>
      <c r="H49" s="719">
        <f t="shared" si="26"/>
        <v>0</v>
      </c>
      <c r="I49" s="719"/>
      <c r="J49" s="280">
        <f>AM49</f>
        <v>7.1400000000000005E-3</v>
      </c>
      <c r="K49" s="281" t="str">
        <f t="shared" ref="K49:K55" si="29">AE49</f>
        <v>/ PC</v>
      </c>
      <c r="L49" s="282"/>
      <c r="M49" s="282"/>
      <c r="N49" s="282"/>
      <c r="O49" s="282"/>
      <c r="P49" s="282"/>
      <c r="Q49" s="238"/>
      <c r="R49" s="239">
        <v>1.1000000000000001</v>
      </c>
      <c r="S49" s="240">
        <f t="shared" ref="S49:S55" si="30">J49*R49</f>
        <v>7.8540000000000016E-3</v>
      </c>
      <c r="U49" s="652"/>
      <c r="V49" s="727"/>
      <c r="W49" s="728"/>
      <c r="X49" s="729"/>
      <c r="Y49" s="728"/>
      <c r="Z49" s="187" t="s">
        <v>99</v>
      </c>
      <c r="AA49" s="188"/>
      <c r="AB49" s="188"/>
      <c r="AC49" s="189"/>
      <c r="AD49" s="283">
        <v>7.0000000000000001E-3</v>
      </c>
      <c r="AE49" s="284" t="s">
        <v>68</v>
      </c>
      <c r="AF49" s="282"/>
      <c r="AG49" s="282"/>
      <c r="AH49" s="282"/>
      <c r="AI49" s="282"/>
      <c r="AJ49" s="282"/>
      <c r="AK49" s="243">
        <v>1</v>
      </c>
      <c r="AL49" s="244">
        <v>0.02</v>
      </c>
      <c r="AM49" s="240">
        <f t="shared" ref="AM49:AM55" si="31">AD49*AK49*(1+AL49)</f>
        <v>7.1400000000000005E-3</v>
      </c>
      <c r="AN49" s="85">
        <f t="shared" si="27"/>
        <v>7.1400000000000109E-4</v>
      </c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s="15" customFormat="1" ht="12.75">
      <c r="A50" s="652"/>
      <c r="B50" s="696">
        <f t="shared" si="28"/>
        <v>0</v>
      </c>
      <c r="C50" s="678"/>
      <c r="D50" s="680" t="str">
        <f t="shared" si="24"/>
        <v>FTY</v>
      </c>
      <c r="E50" s="679"/>
      <c r="F50" s="719" t="str">
        <f t="shared" si="25"/>
        <v>TAG PIN</v>
      </c>
      <c r="G50" s="719"/>
      <c r="H50" s="719">
        <f t="shared" si="26"/>
        <v>0</v>
      </c>
      <c r="I50" s="719"/>
      <c r="J50" s="280">
        <f t="shared" ref="J50:J54" si="32">AM50</f>
        <v>5.1000000000000004E-3</v>
      </c>
      <c r="K50" s="281" t="str">
        <f t="shared" si="29"/>
        <v>/ PC</v>
      </c>
      <c r="L50" s="282"/>
      <c r="M50" s="282"/>
      <c r="N50" s="282"/>
      <c r="O50" s="282"/>
      <c r="P50" s="282"/>
      <c r="Q50" s="238"/>
      <c r="R50" s="239">
        <v>1.1000000000000001</v>
      </c>
      <c r="S50" s="240">
        <f t="shared" si="30"/>
        <v>5.6100000000000013E-3</v>
      </c>
      <c r="U50" s="652"/>
      <c r="V50" s="623"/>
      <c r="W50" s="624"/>
      <c r="X50" s="625" t="s">
        <v>100</v>
      </c>
      <c r="Y50" s="624"/>
      <c r="Z50" s="187" t="s">
        <v>101</v>
      </c>
      <c r="AA50" s="188"/>
      <c r="AB50" s="188"/>
      <c r="AC50" s="189"/>
      <c r="AD50" s="283">
        <v>5.0000000000000001E-3</v>
      </c>
      <c r="AE50" s="284" t="s">
        <v>68</v>
      </c>
      <c r="AF50" s="282"/>
      <c r="AG50" s="282"/>
      <c r="AH50" s="282"/>
      <c r="AI50" s="282"/>
      <c r="AJ50" s="282"/>
      <c r="AK50" s="243">
        <v>1</v>
      </c>
      <c r="AL50" s="244">
        <v>0.02</v>
      </c>
      <c r="AM50" s="240">
        <f t="shared" si="31"/>
        <v>5.1000000000000004E-3</v>
      </c>
      <c r="AN50" s="85">
        <f t="shared" si="27"/>
        <v>5.100000000000009E-4</v>
      </c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s="15" customFormat="1" ht="12.75">
      <c r="A51" s="652"/>
      <c r="B51" s="696">
        <f t="shared" si="28"/>
        <v>0</v>
      </c>
      <c r="C51" s="678"/>
      <c r="D51" s="680" t="str">
        <f t="shared" si="24"/>
        <v>FTY</v>
      </c>
      <c r="E51" s="679"/>
      <c r="F51" s="719" t="str">
        <f t="shared" si="25"/>
        <v>POLY BAG</v>
      </c>
      <c r="G51" s="719"/>
      <c r="H51" s="719">
        <f t="shared" si="26"/>
        <v>0</v>
      </c>
      <c r="I51" s="719"/>
      <c r="J51" s="280">
        <f t="shared" si="32"/>
        <v>3.0599999999999999E-2</v>
      </c>
      <c r="K51" s="281" t="str">
        <f t="shared" si="29"/>
        <v>/ PC</v>
      </c>
      <c r="L51" s="282"/>
      <c r="M51" s="282"/>
      <c r="N51" s="282"/>
      <c r="O51" s="282"/>
      <c r="P51" s="282"/>
      <c r="Q51" s="238"/>
      <c r="R51" s="239">
        <v>1.1000000000000001</v>
      </c>
      <c r="S51" s="240">
        <f t="shared" si="30"/>
        <v>3.3660000000000002E-2</v>
      </c>
      <c r="U51" s="652"/>
      <c r="V51" s="623"/>
      <c r="W51" s="624"/>
      <c r="X51" s="625" t="s">
        <v>100</v>
      </c>
      <c r="Y51" s="624"/>
      <c r="Z51" s="187" t="s">
        <v>102</v>
      </c>
      <c r="AA51" s="188"/>
      <c r="AB51" s="188"/>
      <c r="AC51" s="189"/>
      <c r="AD51" s="283">
        <v>0.03</v>
      </c>
      <c r="AE51" s="284" t="s">
        <v>68</v>
      </c>
      <c r="AF51" s="282"/>
      <c r="AG51" s="282"/>
      <c r="AH51" s="282"/>
      <c r="AI51" s="282"/>
      <c r="AJ51" s="282"/>
      <c r="AK51" s="243">
        <v>1</v>
      </c>
      <c r="AL51" s="244">
        <v>0.02</v>
      </c>
      <c r="AM51" s="240">
        <f t="shared" si="31"/>
        <v>3.0599999999999999E-2</v>
      </c>
      <c r="AN51" s="85">
        <f t="shared" si="27"/>
        <v>3.0600000000000037E-3</v>
      </c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s="15" customFormat="1" ht="12.75">
      <c r="A52" s="652"/>
      <c r="B52" s="696">
        <f t="shared" si="28"/>
        <v>0</v>
      </c>
      <c r="C52" s="678"/>
      <c r="D52" s="680" t="str">
        <f t="shared" si="24"/>
        <v>FTY</v>
      </c>
      <c r="E52" s="679"/>
      <c r="F52" s="719" t="str">
        <f t="shared" si="25"/>
        <v>HYGIENIC LINER</v>
      </c>
      <c r="G52" s="719"/>
      <c r="H52" s="719">
        <f t="shared" si="26"/>
        <v>0</v>
      </c>
      <c r="I52" s="719"/>
      <c r="J52" s="280">
        <f t="shared" si="32"/>
        <v>1.7850000000000001E-2</v>
      </c>
      <c r="K52" s="281" t="str">
        <f t="shared" si="29"/>
        <v>/ PC</v>
      </c>
      <c r="L52" s="282"/>
      <c r="M52" s="282"/>
      <c r="N52" s="282"/>
      <c r="O52" s="282"/>
      <c r="P52" s="282"/>
      <c r="Q52" s="238"/>
      <c r="R52" s="239">
        <v>1.1000000000000001</v>
      </c>
      <c r="S52" s="240">
        <f t="shared" si="30"/>
        <v>1.9635000000000003E-2</v>
      </c>
      <c r="U52" s="652"/>
      <c r="V52" s="623"/>
      <c r="W52" s="624"/>
      <c r="X52" s="625" t="s">
        <v>100</v>
      </c>
      <c r="Y52" s="624"/>
      <c r="Z52" s="187" t="s">
        <v>103</v>
      </c>
      <c r="AA52" s="188"/>
      <c r="AB52" s="188"/>
      <c r="AC52" s="189"/>
      <c r="AD52" s="283">
        <v>1.7500000000000002E-2</v>
      </c>
      <c r="AE52" s="284" t="s">
        <v>68</v>
      </c>
      <c r="AF52" s="282"/>
      <c r="AG52" s="282"/>
      <c r="AH52" s="282"/>
      <c r="AI52" s="282"/>
      <c r="AJ52" s="282"/>
      <c r="AK52" s="243">
        <v>1</v>
      </c>
      <c r="AL52" s="244">
        <v>0.02</v>
      </c>
      <c r="AM52" s="240">
        <f t="shared" si="31"/>
        <v>1.7850000000000001E-2</v>
      </c>
      <c r="AN52" s="85">
        <f t="shared" si="27"/>
        <v>1.7850000000000019E-3</v>
      </c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 s="197" customFormat="1" ht="12.75">
      <c r="A53" s="652"/>
      <c r="B53" s="696">
        <f t="shared" si="28"/>
        <v>0</v>
      </c>
      <c r="C53" s="678"/>
      <c r="D53" s="680" t="str">
        <f t="shared" si="24"/>
        <v>FTY</v>
      </c>
      <c r="E53" s="679"/>
      <c r="F53" s="719" t="str">
        <f t="shared" si="25"/>
        <v>ALL CARTON STICKERS</v>
      </c>
      <c r="G53" s="719"/>
      <c r="H53" s="719">
        <f t="shared" si="26"/>
        <v>0</v>
      </c>
      <c r="I53" s="719"/>
      <c r="J53" s="280">
        <f t="shared" si="32"/>
        <v>1.0200000000000001E-2</v>
      </c>
      <c r="K53" s="281" t="str">
        <f t="shared" si="29"/>
        <v>/ PC</v>
      </c>
      <c r="L53" s="282"/>
      <c r="M53" s="282"/>
      <c r="N53" s="282"/>
      <c r="O53" s="282"/>
      <c r="P53" s="282"/>
      <c r="Q53" s="238"/>
      <c r="R53" s="239">
        <v>1.1000000000000001</v>
      </c>
      <c r="S53" s="249">
        <f t="shared" si="30"/>
        <v>1.1220000000000003E-2</v>
      </c>
      <c r="U53" s="652"/>
      <c r="V53" s="623"/>
      <c r="W53" s="624"/>
      <c r="X53" s="625" t="s">
        <v>100</v>
      </c>
      <c r="Y53" s="624"/>
      <c r="Z53" s="187" t="s">
        <v>104</v>
      </c>
      <c r="AA53" s="188"/>
      <c r="AB53" s="188"/>
      <c r="AC53" s="189"/>
      <c r="AD53" s="283">
        <v>0.01</v>
      </c>
      <c r="AE53" s="284" t="s">
        <v>68</v>
      </c>
      <c r="AF53" s="282"/>
      <c r="AG53" s="282"/>
      <c r="AH53" s="282"/>
      <c r="AI53" s="282"/>
      <c r="AJ53" s="282"/>
      <c r="AK53" s="243">
        <v>1</v>
      </c>
      <c r="AL53" s="244">
        <v>0.02</v>
      </c>
      <c r="AM53" s="249">
        <f t="shared" si="31"/>
        <v>1.0200000000000001E-2</v>
      </c>
      <c r="AN53" s="85">
        <f t="shared" si="27"/>
        <v>1.0200000000000018E-3</v>
      </c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s="197" customFormat="1" ht="12.75">
      <c r="A54" s="652"/>
      <c r="B54" s="696">
        <f t="shared" si="28"/>
        <v>0</v>
      </c>
      <c r="C54" s="678"/>
      <c r="D54" s="680" t="str">
        <f t="shared" si="24"/>
        <v>FTY</v>
      </c>
      <c r="E54" s="679"/>
      <c r="F54" s="719" t="str">
        <f t="shared" si="25"/>
        <v>ALL BOXES</v>
      </c>
      <c r="G54" s="719"/>
      <c r="H54" s="719">
        <f t="shared" si="26"/>
        <v>0</v>
      </c>
      <c r="I54" s="719"/>
      <c r="J54" s="280">
        <f t="shared" si="32"/>
        <v>0</v>
      </c>
      <c r="K54" s="281" t="str">
        <f t="shared" si="29"/>
        <v>/ PC</v>
      </c>
      <c r="L54" s="282"/>
      <c r="M54" s="282"/>
      <c r="N54" s="282"/>
      <c r="O54" s="282"/>
      <c r="P54" s="282"/>
      <c r="Q54" s="238"/>
      <c r="R54" s="239">
        <v>1.1000000000000001</v>
      </c>
      <c r="S54" s="253">
        <f t="shared" si="30"/>
        <v>0</v>
      </c>
      <c r="U54" s="652"/>
      <c r="V54" s="623"/>
      <c r="W54" s="624"/>
      <c r="X54" s="625" t="s">
        <v>100</v>
      </c>
      <c r="Y54" s="624"/>
      <c r="Z54" s="187" t="s">
        <v>105</v>
      </c>
      <c r="AA54" s="188"/>
      <c r="AB54" s="188"/>
      <c r="AC54" s="189"/>
      <c r="AD54" s="285"/>
      <c r="AE54" s="284" t="s">
        <v>68</v>
      </c>
      <c r="AF54" s="282"/>
      <c r="AG54" s="282"/>
      <c r="AH54" s="282"/>
      <c r="AI54" s="282"/>
      <c r="AJ54" s="282"/>
      <c r="AK54" s="243">
        <v>1</v>
      </c>
      <c r="AL54" s="244">
        <v>0.02</v>
      </c>
      <c r="AM54" s="253">
        <f t="shared" si="31"/>
        <v>0</v>
      </c>
      <c r="AN54" s="85">
        <f t="shared" si="27"/>
        <v>0</v>
      </c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s="197" customFormat="1" ht="13.5" thickBot="1">
      <c r="A55" s="653"/>
      <c r="B55" s="713">
        <f t="shared" si="28"/>
        <v>0</v>
      </c>
      <c r="C55" s="714"/>
      <c r="D55" s="714">
        <f t="shared" si="24"/>
        <v>0</v>
      </c>
      <c r="E55" s="714"/>
      <c r="F55" s="715">
        <f t="shared" si="25"/>
        <v>0</v>
      </c>
      <c r="G55" s="715"/>
      <c r="H55" s="715">
        <f t="shared" si="26"/>
        <v>0</v>
      </c>
      <c r="I55" s="715"/>
      <c r="J55" s="257">
        <f>AM55</f>
        <v>0</v>
      </c>
      <c r="K55" s="286" t="str">
        <f t="shared" si="29"/>
        <v>/ PC</v>
      </c>
      <c r="L55" s="287"/>
      <c r="M55" s="287"/>
      <c r="N55" s="287"/>
      <c r="O55" s="287"/>
      <c r="P55" s="287"/>
      <c r="Q55" s="260"/>
      <c r="R55" s="261">
        <v>1.1000000000000001</v>
      </c>
      <c r="S55" s="262">
        <f t="shared" si="30"/>
        <v>0</v>
      </c>
      <c r="U55" s="653"/>
      <c r="V55" s="779"/>
      <c r="W55" s="780"/>
      <c r="X55" s="288"/>
      <c r="Y55" s="289"/>
      <c r="Z55" s="290"/>
      <c r="AA55" s="291"/>
      <c r="AB55" s="291"/>
      <c r="AC55" s="292"/>
      <c r="AD55" s="293"/>
      <c r="AE55" s="294" t="s">
        <v>68</v>
      </c>
      <c r="AF55" s="287"/>
      <c r="AG55" s="287"/>
      <c r="AH55" s="287"/>
      <c r="AI55" s="287"/>
      <c r="AJ55" s="287"/>
      <c r="AK55" s="271"/>
      <c r="AL55" s="272">
        <v>0.02</v>
      </c>
      <c r="AM55" s="262">
        <f t="shared" si="31"/>
        <v>0</v>
      </c>
      <c r="AN55" s="85">
        <f t="shared" si="27"/>
        <v>0</v>
      </c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0.19354500000000002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149" t="s">
        <v>57</v>
      </c>
      <c r="AM56" s="274">
        <f>SUM(AM48:AM55)</f>
        <v>0.17595</v>
      </c>
      <c r="AN56" s="154">
        <f>S56-AM56</f>
        <v>1.7595000000000027E-2</v>
      </c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149"/>
      <c r="AM57" s="158">
        <f>AM56/AM66</f>
        <v>6.4837885000003981E-2</v>
      </c>
      <c r="AN57" s="159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299"/>
      <c r="M58" s="223"/>
      <c r="N58" s="223"/>
      <c r="O58" s="223"/>
      <c r="P58" s="223"/>
      <c r="Q58" s="223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299"/>
      <c r="AG58" s="223"/>
      <c r="AH58" s="223"/>
      <c r="AI58" s="223"/>
      <c r="AJ58" s="223"/>
      <c r="AK58" s="223"/>
      <c r="AL58" s="300" t="s">
        <v>63</v>
      </c>
      <c r="AM58" s="162" t="s">
        <v>37</v>
      </c>
      <c r="AN58" s="163"/>
    </row>
    <row r="59" spans="1:53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/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</v>
      </c>
      <c r="S59" s="75">
        <f>J59*R59</f>
        <v>0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1.8</v>
      </c>
      <c r="AE59" s="302" t="s">
        <v>108</v>
      </c>
      <c r="AF59" s="306" t="s">
        <v>109</v>
      </c>
      <c r="AG59" s="307"/>
      <c r="AH59" s="308" t="s">
        <v>110</v>
      </c>
      <c r="AI59" s="309"/>
      <c r="AJ59" s="309"/>
      <c r="AK59" s="166"/>
      <c r="AL59" s="304">
        <v>1</v>
      </c>
      <c r="AM59" s="84">
        <f>AD59*AL59</f>
        <v>1.8</v>
      </c>
      <c r="AN59" s="85">
        <f t="shared" ref="AN59:AN64" si="33">S59-AM59</f>
        <v>-1.8</v>
      </c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0.49</v>
      </c>
      <c r="K60" s="199" t="s">
        <v>108</v>
      </c>
      <c r="L60" s="311"/>
      <c r="M60" s="312">
        <f>J60/S66</f>
        <v>0.33225988527405198</v>
      </c>
      <c r="N60" s="199"/>
      <c r="O60" s="199"/>
      <c r="P60" s="199"/>
      <c r="Q60" s="199"/>
      <c r="R60" s="313">
        <v>1</v>
      </c>
      <c r="S60" s="128">
        <f>J60*R60</f>
        <v>0.49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VLOOKUP($AB$4,AP3:AQ7,2,FALSE)</f>
        <v>0</v>
      </c>
      <c r="AE60" s="199" t="s">
        <v>108</v>
      </c>
      <c r="AF60" s="315"/>
      <c r="AG60" s="316"/>
      <c r="AH60" s="199"/>
      <c r="AI60" s="199"/>
      <c r="AJ60" s="199"/>
      <c r="AK60" s="199"/>
      <c r="AL60" s="313">
        <v>1</v>
      </c>
      <c r="AM60" s="205">
        <f>AD60*AL60</f>
        <v>0</v>
      </c>
      <c r="AN60" s="85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f>VLOOKUP($AB$4,AP3:AR7,3,FALSE)</f>
        <v>2.3E-2</v>
      </c>
      <c r="AE61" s="199" t="s">
        <v>108</v>
      </c>
      <c r="AF61" s="319"/>
      <c r="AG61" s="199"/>
      <c r="AH61" s="199"/>
      <c r="AI61" s="199"/>
      <c r="AJ61" s="199"/>
      <c r="AK61" s="199"/>
      <c r="AL61" s="313">
        <v>1</v>
      </c>
      <c r="AM61" s="320">
        <f>AM67*AD61</f>
        <v>3.3919231600000002E-2</v>
      </c>
      <c r="AN61" s="85">
        <f>S60-AM61-AM60</f>
        <v>0.4560807684</v>
      </c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s="15" customFormat="1" ht="12.75">
      <c r="A62" s="701"/>
      <c r="B62" s="735"/>
      <c r="C62" s="736"/>
      <c r="D62" s="680"/>
      <c r="E62" s="737"/>
      <c r="F62" s="737"/>
      <c r="G62" s="737"/>
      <c r="H62" s="737"/>
      <c r="I62" s="737"/>
      <c r="J62" s="310"/>
      <c r="K62" s="199"/>
      <c r="L62" s="321"/>
      <c r="M62" s="175"/>
      <c r="N62" s="175"/>
      <c r="O62" s="175"/>
      <c r="P62" s="175"/>
      <c r="Q62" s="175"/>
      <c r="R62" s="322"/>
      <c r="S62" s="128">
        <f>J62*R62</f>
        <v>0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AI16+0.01+0.02</f>
        <v>0.03</v>
      </c>
      <c r="AE62" s="199" t="s">
        <v>108</v>
      </c>
      <c r="AF62" s="321"/>
      <c r="AG62" s="175"/>
      <c r="AH62" s="175"/>
      <c r="AI62" s="175"/>
      <c r="AJ62" s="175"/>
      <c r="AK62" s="175"/>
      <c r="AL62" s="322">
        <v>1</v>
      </c>
      <c r="AM62" s="320">
        <f>AD62*AL62</f>
        <v>0.03</v>
      </c>
      <c r="AN62" s="85">
        <f>S61-AM62</f>
        <v>2.0000000000000004E-2</v>
      </c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324"/>
      <c r="AE63" s="325"/>
      <c r="AF63" s="326"/>
      <c r="AG63" s="325"/>
      <c r="AH63" s="325"/>
      <c r="AI63" s="325"/>
      <c r="AJ63" s="325"/>
      <c r="AK63" s="325"/>
      <c r="AL63" s="261"/>
      <c r="AM63" s="148"/>
      <c r="AN63" s="85">
        <f t="shared" si="33"/>
        <v>0</v>
      </c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0.54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49" t="s">
        <v>57</v>
      </c>
      <c r="AM64" s="328">
        <f>SUM(AM59:AM63)</f>
        <v>1.8639192316000002</v>
      </c>
      <c r="AN64" s="154">
        <f t="shared" si="33"/>
        <v>-1.3239192316000001</v>
      </c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1:53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329"/>
      <c r="AM65" s="158">
        <f>AM64/AM66</f>
        <v>0.68685752081714468</v>
      </c>
      <c r="AN65" s="159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1:53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1.4747492000000002</v>
      </c>
      <c r="AE66" s="13"/>
      <c r="AF66" s="13"/>
      <c r="AG66" s="13"/>
      <c r="AH66" s="333" t="s">
        <v>117</v>
      </c>
      <c r="AI66" s="334">
        <f>AM67-AM66</f>
        <v>-1.2389420316000002</v>
      </c>
      <c r="AJ66" s="335">
        <f>AI66/AM67</f>
        <v>-0.84010354547064681</v>
      </c>
      <c r="AK66" s="13"/>
      <c r="AL66" s="331" t="s">
        <v>118</v>
      </c>
      <c r="AM66" s="332">
        <f>SUM(AM16,AM34,AM45,AM56,AM64)</f>
        <v>2.7136912316000004</v>
      </c>
      <c r="AN66" s="336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1:53" s="15" customFormat="1" ht="13.5" thickBot="1">
      <c r="R67" s="337"/>
      <c r="S67" s="338"/>
      <c r="AL67" s="331" t="s">
        <v>116</v>
      </c>
      <c r="AM67" s="332">
        <f>S66</f>
        <v>1.4747492000000002</v>
      </c>
      <c r="AN67" s="18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1:53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L68" s="333" t="s">
        <v>120</v>
      </c>
      <c r="AM68" s="341">
        <v>0.249</v>
      </c>
      <c r="AN68" s="336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1:53" s="15" customFormat="1" ht="13.5" thickBot="1">
      <c r="AL69" s="333" t="s">
        <v>121</v>
      </c>
      <c r="AM69" s="332">
        <f>AM70*0.1</f>
        <v>1.9989999999999999</v>
      </c>
      <c r="AN69" s="34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1:53" s="15" customFormat="1" ht="13.5" thickBot="1">
      <c r="AL70" s="331" t="s">
        <v>122</v>
      </c>
      <c r="AM70" s="332">
        <v>19.989999999999998</v>
      </c>
      <c r="AN70" s="336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1:53" s="15" customFormat="1" ht="13.5" thickBot="1">
      <c r="AL71" s="333" t="s">
        <v>123</v>
      </c>
      <c r="AM71" s="341">
        <f>(AM70-(AM67+(AM67*AM68)+0.1+AM69))/AM70</f>
        <v>0.8028533391295648</v>
      </c>
      <c r="AN71" s="18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1:53" s="15" customFormat="1" ht="12.75" customHeight="1">
      <c r="A72" s="343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781" t="s">
        <v>124</v>
      </c>
      <c r="AF72" s="782"/>
      <c r="AG72" s="782"/>
      <c r="AH72" s="782"/>
      <c r="AI72" s="782"/>
      <c r="AJ72" s="782"/>
      <c r="AK72" s="782"/>
      <c r="AL72" s="782"/>
      <c r="AM72" s="783"/>
      <c r="AN72" s="345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1:53" s="15" customFormat="1" ht="12.75">
      <c r="A73" s="346"/>
      <c r="AE73" s="347" t="s">
        <v>125</v>
      </c>
      <c r="AF73" s="348" t="s">
        <v>126</v>
      </c>
      <c r="AG73" s="348" t="s">
        <v>127</v>
      </c>
      <c r="AH73" s="348" t="s">
        <v>128</v>
      </c>
      <c r="AI73" s="784" t="s">
        <v>129</v>
      </c>
      <c r="AJ73" s="349" t="s">
        <v>130</v>
      </c>
      <c r="AK73" s="349" t="s">
        <v>131</v>
      </c>
      <c r="AL73" s="348" t="s">
        <v>132</v>
      </c>
      <c r="AM73" s="786" t="s">
        <v>133</v>
      </c>
      <c r="AN73" s="345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1:53" s="15" customFormat="1" ht="12.75" customHeight="1">
      <c r="A74" s="346"/>
      <c r="C74" s="33"/>
      <c r="D74" s="33"/>
      <c r="W74" s="33"/>
      <c r="X74" s="33"/>
      <c r="AE74" s="347" t="s">
        <v>134</v>
      </c>
      <c r="AF74" s="348" t="s">
        <v>135</v>
      </c>
      <c r="AG74" s="348" t="s">
        <v>127</v>
      </c>
      <c r="AH74" s="348" t="s">
        <v>136</v>
      </c>
      <c r="AI74" s="785"/>
      <c r="AJ74" s="348" t="s">
        <v>127</v>
      </c>
      <c r="AK74" s="348" t="s">
        <v>137</v>
      </c>
      <c r="AL74" s="348" t="s">
        <v>132</v>
      </c>
      <c r="AM74" s="787"/>
      <c r="AN74" s="345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1:53" s="15" customFormat="1" ht="12.75">
      <c r="A75" s="346"/>
      <c r="K75" s="13"/>
      <c r="L75" s="13"/>
      <c r="M75" s="13"/>
      <c r="N75" s="13"/>
      <c r="O75" s="13"/>
      <c r="P75" s="13"/>
      <c r="Q75" s="13"/>
      <c r="R75" s="26"/>
      <c r="S75" s="52"/>
      <c r="AD75" s="350" t="s">
        <v>138</v>
      </c>
      <c r="AE75" s="351">
        <v>5</v>
      </c>
      <c r="AF75" s="352">
        <v>32</v>
      </c>
      <c r="AG75" s="353">
        <v>12</v>
      </c>
      <c r="AH75" s="354">
        <f t="shared" ref="AH75:AH88" si="34">(AE75+(AF75/36))/AG75</f>
        <v>0.49074074074074076</v>
      </c>
      <c r="AI75" s="355">
        <v>0</v>
      </c>
      <c r="AJ75" s="355">
        <v>0</v>
      </c>
      <c r="AK75" s="355">
        <v>0</v>
      </c>
      <c r="AL75" s="355">
        <f t="shared" ref="AL75:AL82" si="35">SUM(AI75:AK75)+1</f>
        <v>1</v>
      </c>
      <c r="AM75" s="356">
        <f t="shared" ref="AM75:AM88" si="36">AH75*AL75</f>
        <v>0.49074074074074076</v>
      </c>
      <c r="AN75" s="357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1:53" s="15" customFormat="1" ht="12.75">
      <c r="A76" s="346"/>
      <c r="K76" s="13"/>
      <c r="L76" s="13"/>
      <c r="M76" s="13"/>
      <c r="N76" s="13"/>
      <c r="O76" s="13"/>
      <c r="P76" s="13"/>
      <c r="Q76" s="13"/>
      <c r="R76" s="26"/>
      <c r="S76" s="52"/>
      <c r="AD76" s="350" t="s">
        <v>139</v>
      </c>
      <c r="AE76" s="351">
        <v>5</v>
      </c>
      <c r="AF76" s="352">
        <v>30</v>
      </c>
      <c r="AG76" s="353">
        <v>12</v>
      </c>
      <c r="AH76" s="354">
        <f t="shared" si="34"/>
        <v>0.4861111111111111</v>
      </c>
      <c r="AI76" s="355">
        <v>0</v>
      </c>
      <c r="AJ76" s="355">
        <v>0</v>
      </c>
      <c r="AK76" s="355">
        <v>0</v>
      </c>
      <c r="AL76" s="355">
        <f t="shared" si="35"/>
        <v>1</v>
      </c>
      <c r="AM76" s="356">
        <f t="shared" si="36"/>
        <v>0.4861111111111111</v>
      </c>
      <c r="AN76" s="357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1:53" s="15" customFormat="1" ht="12.75">
      <c r="A77" s="346"/>
      <c r="K77" s="13"/>
      <c r="L77" s="13"/>
      <c r="M77" s="13"/>
      <c r="N77" s="13"/>
      <c r="O77" s="13"/>
      <c r="P77" s="13"/>
      <c r="Q77" s="13"/>
      <c r="R77" s="13"/>
      <c r="S77" s="221"/>
      <c r="AE77" s="351"/>
      <c r="AF77" s="352"/>
      <c r="AG77" s="353">
        <v>9</v>
      </c>
      <c r="AH77" s="354">
        <f t="shared" si="34"/>
        <v>0</v>
      </c>
      <c r="AI77" s="355">
        <v>0</v>
      </c>
      <c r="AJ77" s="355">
        <v>0</v>
      </c>
      <c r="AK77" s="355">
        <v>0</v>
      </c>
      <c r="AL77" s="355">
        <f t="shared" si="35"/>
        <v>1</v>
      </c>
      <c r="AM77" s="356">
        <f t="shared" si="36"/>
        <v>0</v>
      </c>
      <c r="AN77" s="357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1:53" s="15" customFormat="1" ht="12.75">
      <c r="A78" s="346"/>
      <c r="K78" s="13"/>
      <c r="L78" s="13"/>
      <c r="M78" s="13"/>
      <c r="N78" s="13"/>
      <c r="O78" s="13"/>
      <c r="P78" s="13"/>
      <c r="Q78" s="13"/>
      <c r="R78" s="13"/>
      <c r="S78" s="52"/>
      <c r="AE78" s="351"/>
      <c r="AF78" s="352"/>
      <c r="AG78" s="353">
        <v>9</v>
      </c>
      <c r="AH78" s="354">
        <f t="shared" si="34"/>
        <v>0</v>
      </c>
      <c r="AI78" s="355">
        <v>0</v>
      </c>
      <c r="AJ78" s="355">
        <v>0</v>
      </c>
      <c r="AK78" s="355">
        <v>0</v>
      </c>
      <c r="AL78" s="355">
        <f t="shared" si="35"/>
        <v>1</v>
      </c>
      <c r="AM78" s="356">
        <f t="shared" si="36"/>
        <v>0</v>
      </c>
      <c r="AN78" s="357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1:53" s="197" customFormat="1" ht="12.75">
      <c r="A79" s="346"/>
      <c r="B79" s="15"/>
      <c r="C79" s="15"/>
      <c r="D79" s="15"/>
      <c r="E79" s="15"/>
      <c r="F79" s="15"/>
      <c r="G79" s="15"/>
      <c r="H79" s="15"/>
      <c r="I79" s="15"/>
      <c r="J79" s="15"/>
      <c r="K79" s="13"/>
      <c r="L79" s="13"/>
      <c r="M79" s="13"/>
      <c r="N79" s="13"/>
      <c r="O79" s="13"/>
      <c r="P79" s="13"/>
      <c r="Q79" s="13"/>
      <c r="R79" s="13"/>
      <c r="S79" s="52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351"/>
      <c r="AF79" s="352"/>
      <c r="AG79" s="353">
        <v>9</v>
      </c>
      <c r="AH79" s="354">
        <f t="shared" si="34"/>
        <v>0</v>
      </c>
      <c r="AI79" s="355">
        <v>0</v>
      </c>
      <c r="AJ79" s="355">
        <v>0</v>
      </c>
      <c r="AK79" s="355">
        <v>0</v>
      </c>
      <c r="AL79" s="355">
        <f t="shared" si="35"/>
        <v>1</v>
      </c>
      <c r="AM79" s="356">
        <f t="shared" si="36"/>
        <v>0</v>
      </c>
      <c r="AN79" s="357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1:53" s="197" customFormat="1" ht="12.75">
      <c r="A80" s="346"/>
      <c r="B80" s="15"/>
      <c r="C80" s="15"/>
      <c r="D80" s="15"/>
      <c r="E80" s="15"/>
      <c r="F80" s="15"/>
      <c r="G80" s="15"/>
      <c r="H80" s="15"/>
      <c r="I80" s="15"/>
      <c r="J80" s="15"/>
      <c r="K80" s="13"/>
      <c r="L80" s="13"/>
      <c r="M80" s="13"/>
      <c r="N80" s="13"/>
      <c r="O80" s="13"/>
      <c r="P80" s="13"/>
      <c r="Q80" s="13"/>
      <c r="R80" s="13"/>
      <c r="S80" s="52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358"/>
      <c r="AF80" s="359"/>
      <c r="AG80" s="360">
        <v>10</v>
      </c>
      <c r="AH80" s="361">
        <f t="shared" si="34"/>
        <v>0</v>
      </c>
      <c r="AI80" s="362">
        <v>0</v>
      </c>
      <c r="AJ80" s="362">
        <v>0</v>
      </c>
      <c r="AK80" s="362">
        <v>0</v>
      </c>
      <c r="AL80" s="362">
        <f t="shared" si="35"/>
        <v>1</v>
      </c>
      <c r="AM80" s="363">
        <f t="shared" si="36"/>
        <v>0</v>
      </c>
      <c r="AN80" s="357"/>
    </row>
    <row r="81" spans="1:40" s="197" customFormat="1" ht="12.75">
      <c r="A81" s="346"/>
      <c r="B81" s="15"/>
      <c r="C81" s="15"/>
      <c r="D81" s="15"/>
      <c r="E81" s="15"/>
      <c r="F81" s="15"/>
      <c r="G81" s="15"/>
      <c r="H81" s="15"/>
      <c r="I81" s="15"/>
      <c r="J81" s="15"/>
      <c r="K81" s="13"/>
      <c r="L81" s="13"/>
      <c r="M81" s="13"/>
      <c r="N81" s="13"/>
      <c r="O81" s="13"/>
      <c r="P81" s="13"/>
      <c r="Q81" s="13"/>
      <c r="R81" s="13"/>
      <c r="S81" s="52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358"/>
      <c r="AF81" s="359"/>
      <c r="AG81" s="360">
        <v>10</v>
      </c>
      <c r="AH81" s="361">
        <f t="shared" si="34"/>
        <v>0</v>
      </c>
      <c r="AI81" s="362">
        <v>0</v>
      </c>
      <c r="AJ81" s="362">
        <v>0</v>
      </c>
      <c r="AK81" s="362">
        <v>0</v>
      </c>
      <c r="AL81" s="362">
        <f t="shared" si="35"/>
        <v>1</v>
      </c>
      <c r="AM81" s="363">
        <f t="shared" si="36"/>
        <v>0</v>
      </c>
      <c r="AN81" s="357"/>
    </row>
    <row r="82" spans="1:40" s="197" customFormat="1" ht="12.75">
      <c r="A82" s="346"/>
      <c r="B82" s="15"/>
      <c r="C82" s="15"/>
      <c r="D82" s="15"/>
      <c r="E82" s="15"/>
      <c r="F82" s="15"/>
      <c r="G82" s="15"/>
      <c r="H82" s="15"/>
      <c r="I82" s="15"/>
      <c r="J82" s="15"/>
      <c r="K82" s="13"/>
      <c r="L82" s="13"/>
      <c r="M82" s="13"/>
      <c r="N82" s="13"/>
      <c r="O82" s="13"/>
      <c r="P82" s="13"/>
      <c r="Q82" s="13"/>
      <c r="R82" s="13"/>
      <c r="S82" s="52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358"/>
      <c r="AF82" s="359"/>
      <c r="AG82" s="360">
        <v>10</v>
      </c>
      <c r="AH82" s="361">
        <f t="shared" si="34"/>
        <v>0</v>
      </c>
      <c r="AI82" s="362">
        <v>0</v>
      </c>
      <c r="AJ82" s="362">
        <v>0</v>
      </c>
      <c r="AK82" s="362">
        <v>0</v>
      </c>
      <c r="AL82" s="362">
        <f t="shared" si="35"/>
        <v>1</v>
      </c>
      <c r="AM82" s="363">
        <f t="shared" si="36"/>
        <v>0</v>
      </c>
      <c r="AN82" s="357"/>
    </row>
    <row r="83" spans="1:40" s="197" customFormat="1" ht="12.75">
      <c r="A83" s="346"/>
      <c r="B83" s="15"/>
      <c r="C83" s="15"/>
      <c r="D83" s="15"/>
      <c r="E83" s="15"/>
      <c r="F83" s="15"/>
      <c r="G83" s="15"/>
      <c r="H83" s="15"/>
      <c r="I83" s="15"/>
      <c r="J83" s="15"/>
      <c r="K83" s="13"/>
      <c r="L83" s="13"/>
      <c r="M83" s="13"/>
      <c r="N83" s="13"/>
      <c r="O83" s="13"/>
      <c r="P83" s="13"/>
      <c r="Q83" s="13"/>
      <c r="R83" s="13"/>
      <c r="S83" s="52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358"/>
      <c r="AF83" s="359"/>
      <c r="AG83" s="360">
        <v>10</v>
      </c>
      <c r="AH83" s="361">
        <f t="shared" si="34"/>
        <v>0</v>
      </c>
      <c r="AI83" s="362">
        <v>0</v>
      </c>
      <c r="AJ83" s="362">
        <v>0</v>
      </c>
      <c r="AK83" s="362">
        <v>0</v>
      </c>
      <c r="AL83" s="362">
        <f t="shared" ref="AL83" si="37">SUM(AI83:AK83)+1</f>
        <v>1</v>
      </c>
      <c r="AM83" s="363">
        <f t="shared" si="36"/>
        <v>0</v>
      </c>
      <c r="AN83" s="357"/>
    </row>
    <row r="84" spans="1:40" s="197" customFormat="1" ht="12.75">
      <c r="A84" s="346"/>
      <c r="B84" s="15"/>
      <c r="C84" s="15"/>
      <c r="D84" s="15"/>
      <c r="E84" s="15"/>
      <c r="F84" s="15"/>
      <c r="G84" s="15"/>
      <c r="H84" s="15"/>
      <c r="I84" s="15"/>
      <c r="J84" s="15"/>
      <c r="K84" s="13"/>
      <c r="L84" s="13"/>
      <c r="M84" s="13"/>
      <c r="N84" s="13"/>
      <c r="O84" s="13"/>
      <c r="P84" s="13"/>
      <c r="Q84" s="13"/>
      <c r="R84" s="13"/>
      <c r="S84" s="52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364"/>
      <c r="AF84" s="365"/>
      <c r="AG84" s="366">
        <v>10</v>
      </c>
      <c r="AH84" s="367">
        <f t="shared" si="34"/>
        <v>0</v>
      </c>
      <c r="AI84" s="368">
        <v>0.1</v>
      </c>
      <c r="AJ84" s="368">
        <v>0</v>
      </c>
      <c r="AK84" s="368">
        <v>0</v>
      </c>
      <c r="AL84" s="368">
        <v>1.1499999999999999</v>
      </c>
      <c r="AM84" s="369">
        <f t="shared" si="36"/>
        <v>0</v>
      </c>
      <c r="AN84" s="357"/>
    </row>
    <row r="85" spans="1:40" s="197" customFormat="1" ht="12.75">
      <c r="A85" s="346"/>
      <c r="B85" s="15"/>
      <c r="C85" s="15"/>
      <c r="D85" s="15"/>
      <c r="E85" s="15"/>
      <c r="F85" s="15"/>
      <c r="G85" s="15"/>
      <c r="H85" s="15"/>
      <c r="I85" s="15"/>
      <c r="J85" s="15"/>
      <c r="K85" s="13"/>
      <c r="L85" s="13"/>
      <c r="M85" s="13"/>
      <c r="N85" s="13"/>
      <c r="O85" s="13"/>
      <c r="P85" s="13"/>
      <c r="Q85" s="13"/>
      <c r="R85" s="13"/>
      <c r="S85" s="52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364"/>
      <c r="AF85" s="365"/>
      <c r="AG85" s="366">
        <v>10</v>
      </c>
      <c r="AH85" s="367">
        <f t="shared" si="34"/>
        <v>0</v>
      </c>
      <c r="AI85" s="368">
        <v>0.15</v>
      </c>
      <c r="AJ85" s="368">
        <v>0</v>
      </c>
      <c r="AK85" s="368">
        <v>0</v>
      </c>
      <c r="AL85" s="368">
        <f t="shared" ref="AL85:AL88" si="38">SUM(AI85:AK85)+1</f>
        <v>1.1499999999999999</v>
      </c>
      <c r="AM85" s="369">
        <f t="shared" si="36"/>
        <v>0</v>
      </c>
      <c r="AN85" s="357"/>
    </row>
    <row r="86" spans="1:40" s="197" customFormat="1" ht="12.75">
      <c r="A86" s="346"/>
      <c r="B86" s="15"/>
      <c r="C86" s="15"/>
      <c r="D86" s="15"/>
      <c r="E86" s="15"/>
      <c r="F86" s="15"/>
      <c r="G86" s="15"/>
      <c r="H86" s="15"/>
      <c r="I86" s="15"/>
      <c r="J86" s="15"/>
      <c r="K86" s="13"/>
      <c r="L86" s="13"/>
      <c r="M86" s="13"/>
      <c r="N86" s="13"/>
      <c r="O86" s="13"/>
      <c r="P86" s="13"/>
      <c r="Q86" s="13"/>
      <c r="R86" s="13"/>
      <c r="S86" s="52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364"/>
      <c r="AF86" s="365"/>
      <c r="AG86" s="366">
        <v>10</v>
      </c>
      <c r="AH86" s="367">
        <f t="shared" si="34"/>
        <v>0</v>
      </c>
      <c r="AI86" s="368">
        <v>0.15</v>
      </c>
      <c r="AJ86" s="368">
        <v>0</v>
      </c>
      <c r="AK86" s="368">
        <v>0</v>
      </c>
      <c r="AL86" s="368">
        <f t="shared" si="38"/>
        <v>1.1499999999999999</v>
      </c>
      <c r="AM86" s="369">
        <f t="shared" si="36"/>
        <v>0</v>
      </c>
      <c r="AN86" s="357"/>
    </row>
    <row r="87" spans="1:40" s="197" customFormat="1" ht="12.75">
      <c r="A87" s="346"/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3"/>
      <c r="M87" s="13"/>
      <c r="N87" s="13"/>
      <c r="O87" s="13"/>
      <c r="P87" s="13"/>
      <c r="Q87" s="13"/>
      <c r="R87" s="13"/>
      <c r="S87" s="52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364"/>
      <c r="AF87" s="365"/>
      <c r="AG87" s="366">
        <v>10</v>
      </c>
      <c r="AH87" s="367">
        <f t="shared" si="34"/>
        <v>0</v>
      </c>
      <c r="AI87" s="368">
        <v>0.15</v>
      </c>
      <c r="AJ87" s="368">
        <v>0</v>
      </c>
      <c r="AK87" s="368">
        <v>0</v>
      </c>
      <c r="AL87" s="368">
        <f t="shared" si="38"/>
        <v>1.1499999999999999</v>
      </c>
      <c r="AM87" s="369">
        <f t="shared" si="36"/>
        <v>0</v>
      </c>
      <c r="AN87" s="357"/>
    </row>
    <row r="88" spans="1:40" s="197" customFormat="1" ht="12.75">
      <c r="A88" s="346"/>
      <c r="B88" s="15"/>
      <c r="C88" s="15"/>
      <c r="D88" s="15"/>
      <c r="E88" s="15"/>
      <c r="F88" s="15"/>
      <c r="G88" s="15"/>
      <c r="H88" s="15"/>
      <c r="I88" s="15"/>
      <c r="J88" s="15"/>
      <c r="K88" s="13"/>
      <c r="L88" s="13"/>
      <c r="M88" s="13"/>
      <c r="N88" s="13"/>
      <c r="O88" s="13"/>
      <c r="P88" s="13"/>
      <c r="Q88" s="13"/>
      <c r="R88" s="13"/>
      <c r="S88" s="52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364"/>
      <c r="AF88" s="365"/>
      <c r="AG88" s="366">
        <v>10</v>
      </c>
      <c r="AH88" s="367">
        <f t="shared" si="34"/>
        <v>0</v>
      </c>
      <c r="AI88" s="368">
        <v>0.15</v>
      </c>
      <c r="AJ88" s="368">
        <v>0</v>
      </c>
      <c r="AK88" s="368">
        <v>0</v>
      </c>
      <c r="AL88" s="368">
        <f t="shared" si="38"/>
        <v>1.1499999999999999</v>
      </c>
      <c r="AM88" s="369">
        <f t="shared" si="36"/>
        <v>0</v>
      </c>
      <c r="AN88" s="357"/>
    </row>
    <row r="89" spans="1:40" s="197" customFormat="1" ht="12.75">
      <c r="A89" s="346"/>
      <c r="B89" s="15"/>
      <c r="C89" s="15"/>
      <c r="D89" s="15"/>
      <c r="E89" s="15"/>
      <c r="F89" s="15"/>
      <c r="G89" s="15"/>
      <c r="H89" s="15"/>
      <c r="I89" s="15"/>
      <c r="J89" s="15"/>
      <c r="K89" s="13"/>
      <c r="L89" s="13"/>
      <c r="M89" s="13"/>
      <c r="N89" s="13"/>
      <c r="O89" s="13"/>
      <c r="P89" s="13"/>
      <c r="Q89" s="13"/>
      <c r="R89" s="13"/>
      <c r="S89" s="52"/>
      <c r="U89" s="15"/>
      <c r="V89" s="15"/>
      <c r="W89" s="15"/>
      <c r="X89" s="15"/>
      <c r="Y89" s="15"/>
      <c r="Z89" s="15"/>
      <c r="AA89" s="15"/>
      <c r="AB89" s="15"/>
      <c r="AC89" s="350"/>
      <c r="AD89" s="350"/>
      <c r="AE89" s="351">
        <v>58</v>
      </c>
      <c r="AF89" s="370">
        <v>1.5</v>
      </c>
      <c r="AG89" s="353">
        <f t="shared" ref="AG89:AG100" si="39">ROUNDDOWN(AE89/AF89,0)</f>
        <v>38</v>
      </c>
      <c r="AH89" s="352">
        <v>23</v>
      </c>
      <c r="AI89" s="371">
        <v>36</v>
      </c>
      <c r="AJ89" s="371">
        <f t="shared" ref="AJ89:AJ100" si="40">AG89</f>
        <v>38</v>
      </c>
      <c r="AK89" s="354">
        <f t="shared" ref="AK89:AK100" si="41">AH89/AI89/AJ89</f>
        <v>1.6812865497076022E-2</v>
      </c>
      <c r="AL89" s="355">
        <v>1.3</v>
      </c>
      <c r="AM89" s="356">
        <f t="shared" ref="AM89:AM100" si="42">AK89*AL89</f>
        <v>2.1856725146198831E-2</v>
      </c>
      <c r="AN89" s="357">
        <f t="shared" ref="AN89:AN100" si="43">AD89*AM89</f>
        <v>0</v>
      </c>
    </row>
    <row r="90" spans="1:40" s="197" customFormat="1" ht="12.75">
      <c r="A90" s="346"/>
      <c r="B90" s="15"/>
      <c r="C90" s="15"/>
      <c r="D90" s="15"/>
      <c r="E90" s="15"/>
      <c r="F90" s="15"/>
      <c r="G90" s="15"/>
      <c r="H90" s="15"/>
      <c r="I90" s="15"/>
      <c r="J90" s="15"/>
      <c r="K90" s="13"/>
      <c r="L90" s="13"/>
      <c r="M90" s="13"/>
      <c r="N90" s="13"/>
      <c r="O90" s="13"/>
      <c r="P90" s="13"/>
      <c r="Q90" s="13"/>
      <c r="R90" s="13"/>
      <c r="S90" s="52"/>
      <c r="U90" s="15"/>
      <c r="V90" s="15"/>
      <c r="W90" s="15"/>
      <c r="X90" s="15"/>
      <c r="Y90" s="15"/>
      <c r="Z90" s="15"/>
      <c r="AA90" s="15"/>
      <c r="AB90" s="15"/>
      <c r="AC90" s="350"/>
      <c r="AD90" s="350"/>
      <c r="AE90" s="351">
        <v>57</v>
      </c>
      <c r="AF90" s="370">
        <v>1.5</v>
      </c>
      <c r="AG90" s="353">
        <f t="shared" si="39"/>
        <v>38</v>
      </c>
      <c r="AH90" s="352">
        <v>60</v>
      </c>
      <c r="AI90" s="371">
        <v>36</v>
      </c>
      <c r="AJ90" s="371">
        <f t="shared" si="40"/>
        <v>38</v>
      </c>
      <c r="AK90" s="354">
        <f t="shared" si="41"/>
        <v>4.3859649122807022E-2</v>
      </c>
      <c r="AL90" s="355">
        <v>1.3</v>
      </c>
      <c r="AM90" s="356">
        <f t="shared" si="42"/>
        <v>5.7017543859649134E-2</v>
      </c>
      <c r="AN90" s="357">
        <f t="shared" si="43"/>
        <v>0</v>
      </c>
    </row>
    <row r="91" spans="1:40" s="197" customFormat="1" ht="12.75">
      <c r="A91" s="346"/>
      <c r="B91" s="15"/>
      <c r="C91" s="15"/>
      <c r="D91" s="15"/>
      <c r="E91" s="15"/>
      <c r="F91" s="15"/>
      <c r="G91" s="15"/>
      <c r="H91" s="15"/>
      <c r="I91" s="15"/>
      <c r="J91" s="15"/>
      <c r="K91" s="13"/>
      <c r="L91" s="13"/>
      <c r="M91" s="13"/>
      <c r="N91" s="13"/>
      <c r="O91" s="13"/>
      <c r="P91" s="13"/>
      <c r="Q91" s="13"/>
      <c r="R91" s="13"/>
      <c r="S91" s="52"/>
      <c r="U91" s="15"/>
      <c r="V91" s="15"/>
      <c r="W91" s="15"/>
      <c r="X91" s="15"/>
      <c r="Y91" s="15"/>
      <c r="Z91" s="15"/>
      <c r="AA91" s="15"/>
      <c r="AB91" s="15"/>
      <c r="AC91" s="15"/>
      <c r="AD91" s="350"/>
      <c r="AE91" s="351">
        <v>57</v>
      </c>
      <c r="AF91" s="370"/>
      <c r="AG91" s="353" t="e">
        <f t="shared" si="39"/>
        <v>#DIV/0!</v>
      </c>
      <c r="AH91" s="352"/>
      <c r="AI91" s="371">
        <v>36</v>
      </c>
      <c r="AJ91" s="371" t="e">
        <f t="shared" si="40"/>
        <v>#DIV/0!</v>
      </c>
      <c r="AK91" s="354" t="e">
        <f t="shared" si="41"/>
        <v>#DIV/0!</v>
      </c>
      <c r="AL91" s="355">
        <v>1.3</v>
      </c>
      <c r="AM91" s="356" t="e">
        <f t="shared" si="42"/>
        <v>#DIV/0!</v>
      </c>
      <c r="AN91" s="357" t="e">
        <f t="shared" si="43"/>
        <v>#DIV/0!</v>
      </c>
    </row>
    <row r="92" spans="1:40" s="197" customFormat="1" ht="12.75">
      <c r="A92" s="346"/>
      <c r="B92" s="15"/>
      <c r="C92" s="15"/>
      <c r="D92" s="15"/>
      <c r="E92" s="15"/>
      <c r="F92" s="15"/>
      <c r="G92" s="15"/>
      <c r="H92" s="15"/>
      <c r="I92" s="15"/>
      <c r="J92" s="15"/>
      <c r="K92" s="13"/>
      <c r="L92" s="13"/>
      <c r="M92" s="13"/>
      <c r="N92" s="13"/>
      <c r="O92" s="13"/>
      <c r="P92" s="13"/>
      <c r="Q92" s="13"/>
      <c r="R92" s="13"/>
      <c r="S92" s="52"/>
      <c r="U92" s="15"/>
      <c r="V92" s="15"/>
      <c r="W92" s="15"/>
      <c r="X92" s="15"/>
      <c r="Y92" s="15"/>
      <c r="Z92" s="15"/>
      <c r="AA92" s="15"/>
      <c r="AB92" s="15"/>
      <c r="AC92" s="15"/>
      <c r="AD92" s="350"/>
      <c r="AE92" s="351">
        <v>57</v>
      </c>
      <c r="AF92" s="370"/>
      <c r="AG92" s="353" t="e">
        <f t="shared" si="39"/>
        <v>#DIV/0!</v>
      </c>
      <c r="AH92" s="352"/>
      <c r="AI92" s="371">
        <v>36</v>
      </c>
      <c r="AJ92" s="371" t="e">
        <f t="shared" si="40"/>
        <v>#DIV/0!</v>
      </c>
      <c r="AK92" s="354" t="e">
        <f t="shared" si="41"/>
        <v>#DIV/0!</v>
      </c>
      <c r="AL92" s="355">
        <v>1.3</v>
      </c>
      <c r="AM92" s="356" t="e">
        <f t="shared" si="42"/>
        <v>#DIV/0!</v>
      </c>
      <c r="AN92" s="357" t="e">
        <f t="shared" si="43"/>
        <v>#DIV/0!</v>
      </c>
    </row>
    <row r="93" spans="1:40" s="197" customFormat="1" ht="12.75">
      <c r="A93" s="346"/>
      <c r="B93" s="15"/>
      <c r="C93" s="15"/>
      <c r="D93" s="15"/>
      <c r="E93" s="15"/>
      <c r="F93" s="15"/>
      <c r="G93" s="15"/>
      <c r="H93" s="15"/>
      <c r="I93" s="15"/>
      <c r="J93" s="15"/>
      <c r="K93" s="13"/>
      <c r="L93" s="13"/>
      <c r="M93" s="13"/>
      <c r="N93" s="13"/>
      <c r="O93" s="13"/>
      <c r="P93" s="13"/>
      <c r="Q93" s="13"/>
      <c r="R93" s="13"/>
      <c r="S93" s="52"/>
      <c r="U93" s="15"/>
      <c r="V93" s="15"/>
      <c r="W93" s="15"/>
      <c r="X93" s="15"/>
      <c r="Y93" s="15"/>
      <c r="Z93" s="15"/>
      <c r="AA93" s="15"/>
      <c r="AB93" s="15"/>
      <c r="AC93" s="15"/>
      <c r="AD93" s="350"/>
      <c r="AE93" s="351">
        <v>57</v>
      </c>
      <c r="AF93" s="370"/>
      <c r="AG93" s="353" t="e">
        <f t="shared" si="39"/>
        <v>#DIV/0!</v>
      </c>
      <c r="AH93" s="352"/>
      <c r="AI93" s="371">
        <v>36</v>
      </c>
      <c r="AJ93" s="371" t="e">
        <f t="shared" si="40"/>
        <v>#DIV/0!</v>
      </c>
      <c r="AK93" s="354" t="e">
        <f t="shared" si="41"/>
        <v>#DIV/0!</v>
      </c>
      <c r="AL93" s="355">
        <v>1.3</v>
      </c>
      <c r="AM93" s="356" t="e">
        <f t="shared" si="42"/>
        <v>#DIV/0!</v>
      </c>
      <c r="AN93" s="357" t="e">
        <f t="shared" si="43"/>
        <v>#DIV/0!</v>
      </c>
    </row>
    <row r="94" spans="1:40" s="197" customFormat="1" ht="12.75">
      <c r="A94" s="346"/>
      <c r="B94" s="15"/>
      <c r="C94" s="15"/>
      <c r="D94" s="15"/>
      <c r="E94" s="15"/>
      <c r="F94" s="15"/>
      <c r="G94" s="15"/>
      <c r="H94" s="15"/>
      <c r="I94" s="15"/>
      <c r="J94" s="15"/>
      <c r="K94" s="13"/>
      <c r="L94" s="13"/>
      <c r="M94" s="13"/>
      <c r="N94" s="13"/>
      <c r="O94" s="13"/>
      <c r="P94" s="13"/>
      <c r="Q94" s="13"/>
      <c r="R94" s="13"/>
      <c r="S94" s="52"/>
      <c r="U94" s="15"/>
      <c r="V94" s="15"/>
      <c r="W94" s="15"/>
      <c r="X94" s="15"/>
      <c r="Y94" s="15"/>
      <c r="Z94" s="15"/>
      <c r="AA94" s="15"/>
      <c r="AB94" s="15"/>
      <c r="AC94" s="15"/>
      <c r="AD94" s="350"/>
      <c r="AE94" s="351">
        <v>58</v>
      </c>
      <c r="AF94" s="352"/>
      <c r="AG94" s="353" t="e">
        <f t="shared" si="39"/>
        <v>#DIV/0!</v>
      </c>
      <c r="AH94" s="352"/>
      <c r="AI94" s="371">
        <v>36</v>
      </c>
      <c r="AJ94" s="371" t="e">
        <f t="shared" si="40"/>
        <v>#DIV/0!</v>
      </c>
      <c r="AK94" s="354" t="e">
        <f t="shared" si="41"/>
        <v>#DIV/0!</v>
      </c>
      <c r="AL94" s="355">
        <v>1.3</v>
      </c>
      <c r="AM94" s="356" t="e">
        <f t="shared" si="42"/>
        <v>#DIV/0!</v>
      </c>
      <c r="AN94" s="357" t="e">
        <f t="shared" si="43"/>
        <v>#DIV/0!</v>
      </c>
    </row>
    <row r="95" spans="1:40" s="15" customFormat="1" ht="12.75">
      <c r="A95" s="346"/>
      <c r="K95" s="13"/>
      <c r="L95" s="13"/>
      <c r="M95" s="13"/>
      <c r="N95" s="13"/>
      <c r="O95" s="13"/>
      <c r="P95" s="13"/>
      <c r="Q95" s="13"/>
      <c r="R95" s="13"/>
      <c r="S95" s="52"/>
      <c r="AD95" s="350"/>
      <c r="AE95" s="351">
        <v>58</v>
      </c>
      <c r="AF95" s="352"/>
      <c r="AG95" s="353" t="e">
        <f t="shared" si="39"/>
        <v>#DIV/0!</v>
      </c>
      <c r="AH95" s="352"/>
      <c r="AI95" s="371">
        <v>36</v>
      </c>
      <c r="AJ95" s="371" t="e">
        <f t="shared" si="40"/>
        <v>#DIV/0!</v>
      </c>
      <c r="AK95" s="354" t="e">
        <f t="shared" si="41"/>
        <v>#DIV/0!</v>
      </c>
      <c r="AL95" s="355">
        <v>1.3</v>
      </c>
      <c r="AM95" s="356" t="e">
        <f t="shared" si="42"/>
        <v>#DIV/0!</v>
      </c>
      <c r="AN95" s="357" t="e">
        <f t="shared" si="43"/>
        <v>#DIV/0!</v>
      </c>
    </row>
    <row r="96" spans="1:40" s="15" customFormat="1" ht="12.75">
      <c r="A96" s="346"/>
      <c r="K96" s="13"/>
      <c r="L96" s="13"/>
      <c r="M96" s="13"/>
      <c r="N96" s="13"/>
      <c r="O96" s="13"/>
      <c r="P96" s="13"/>
      <c r="Q96" s="13"/>
      <c r="R96" s="13"/>
      <c r="S96" s="52"/>
      <c r="AD96" s="350"/>
      <c r="AE96" s="351">
        <v>58</v>
      </c>
      <c r="AF96" s="352"/>
      <c r="AG96" s="353" t="e">
        <f t="shared" si="39"/>
        <v>#DIV/0!</v>
      </c>
      <c r="AH96" s="352"/>
      <c r="AI96" s="371">
        <v>36</v>
      </c>
      <c r="AJ96" s="371" t="e">
        <f t="shared" si="40"/>
        <v>#DIV/0!</v>
      </c>
      <c r="AK96" s="354" t="e">
        <f t="shared" si="41"/>
        <v>#DIV/0!</v>
      </c>
      <c r="AL96" s="355">
        <v>1.3</v>
      </c>
      <c r="AM96" s="356" t="e">
        <f t="shared" si="42"/>
        <v>#DIV/0!</v>
      </c>
      <c r="AN96" s="357" t="e">
        <f t="shared" si="43"/>
        <v>#DIV/0!</v>
      </c>
    </row>
    <row r="97" spans="1:40" s="15" customFormat="1" ht="12.75">
      <c r="A97" s="346"/>
      <c r="K97" s="13"/>
      <c r="L97" s="13"/>
      <c r="M97" s="13"/>
      <c r="N97" s="13"/>
      <c r="O97" s="13"/>
      <c r="P97" s="13"/>
      <c r="Q97" s="13"/>
      <c r="R97" s="13"/>
      <c r="S97" s="52"/>
      <c r="AD97" s="350"/>
      <c r="AE97" s="351">
        <v>58</v>
      </c>
      <c r="AF97" s="352"/>
      <c r="AG97" s="353" t="e">
        <f t="shared" si="39"/>
        <v>#DIV/0!</v>
      </c>
      <c r="AH97" s="370"/>
      <c r="AI97" s="371">
        <v>36</v>
      </c>
      <c r="AJ97" s="371" t="e">
        <f t="shared" si="40"/>
        <v>#DIV/0!</v>
      </c>
      <c r="AK97" s="354" t="e">
        <f t="shared" si="41"/>
        <v>#DIV/0!</v>
      </c>
      <c r="AL97" s="355">
        <v>1.3</v>
      </c>
      <c r="AM97" s="356" t="e">
        <f t="shared" si="42"/>
        <v>#DIV/0!</v>
      </c>
      <c r="AN97" s="357" t="e">
        <f t="shared" si="43"/>
        <v>#DIV/0!</v>
      </c>
    </row>
    <row r="98" spans="1:40" s="15" customFormat="1" ht="12.75">
      <c r="A98" s="346"/>
      <c r="AD98" s="350"/>
      <c r="AE98" s="351">
        <v>58</v>
      </c>
      <c r="AF98" s="352"/>
      <c r="AG98" s="353" t="e">
        <f t="shared" si="39"/>
        <v>#DIV/0!</v>
      </c>
      <c r="AH98" s="370"/>
      <c r="AI98" s="371">
        <v>36</v>
      </c>
      <c r="AJ98" s="371" t="e">
        <f t="shared" si="40"/>
        <v>#DIV/0!</v>
      </c>
      <c r="AK98" s="354" t="e">
        <f t="shared" si="41"/>
        <v>#DIV/0!</v>
      </c>
      <c r="AL98" s="355">
        <v>1.3</v>
      </c>
      <c r="AM98" s="356" t="e">
        <f t="shared" si="42"/>
        <v>#DIV/0!</v>
      </c>
      <c r="AN98" s="357" t="e">
        <f t="shared" si="43"/>
        <v>#DIV/0!</v>
      </c>
    </row>
    <row r="99" spans="1:40" s="15" customFormat="1" ht="12.75">
      <c r="A99" s="346"/>
      <c r="AD99" s="350"/>
      <c r="AE99" s="351">
        <v>58</v>
      </c>
      <c r="AF99" s="352"/>
      <c r="AG99" s="353" t="e">
        <f t="shared" si="39"/>
        <v>#DIV/0!</v>
      </c>
      <c r="AH99" s="370"/>
      <c r="AI99" s="371">
        <v>36</v>
      </c>
      <c r="AJ99" s="371" t="e">
        <f t="shared" si="40"/>
        <v>#DIV/0!</v>
      </c>
      <c r="AK99" s="354" t="e">
        <f t="shared" si="41"/>
        <v>#DIV/0!</v>
      </c>
      <c r="AL99" s="355">
        <v>1.3</v>
      </c>
      <c r="AM99" s="356" t="e">
        <f t="shared" si="42"/>
        <v>#DIV/0!</v>
      </c>
      <c r="AN99" s="357" t="e">
        <f t="shared" si="43"/>
        <v>#DIV/0!</v>
      </c>
    </row>
    <row r="100" spans="1:40" s="15" customFormat="1" ht="13.5" thickBot="1">
      <c r="A100" s="372"/>
      <c r="B100" s="373"/>
      <c r="C100" s="373"/>
      <c r="D100" s="373"/>
      <c r="E100" s="373"/>
      <c r="F100" s="373"/>
      <c r="G100" s="373"/>
      <c r="H100" s="373"/>
      <c r="I100" s="373"/>
      <c r="J100" s="373"/>
      <c r="K100" s="373"/>
      <c r="L100" s="373"/>
      <c r="M100" s="373"/>
      <c r="N100" s="373"/>
      <c r="O100" s="373"/>
      <c r="P100" s="373"/>
      <c r="Q100" s="373"/>
      <c r="R100" s="373"/>
      <c r="S100" s="373"/>
      <c r="T100" s="373"/>
      <c r="U100" s="373"/>
      <c r="V100" s="373"/>
      <c r="W100" s="373"/>
      <c r="X100" s="373"/>
      <c r="Y100" s="373"/>
      <c r="Z100" s="373"/>
      <c r="AA100" s="373"/>
      <c r="AB100" s="373"/>
      <c r="AC100" s="373"/>
      <c r="AD100" s="374"/>
      <c r="AE100" s="375">
        <v>58</v>
      </c>
      <c r="AF100" s="376"/>
      <c r="AG100" s="377" t="e">
        <f t="shared" si="39"/>
        <v>#DIV/0!</v>
      </c>
      <c r="AH100" s="378"/>
      <c r="AI100" s="379">
        <v>36</v>
      </c>
      <c r="AJ100" s="379" t="e">
        <f t="shared" si="40"/>
        <v>#DIV/0!</v>
      </c>
      <c r="AK100" s="380" t="e">
        <f t="shared" si="41"/>
        <v>#DIV/0!</v>
      </c>
      <c r="AL100" s="381">
        <v>1.3</v>
      </c>
      <c r="AM100" s="382" t="e">
        <f t="shared" si="42"/>
        <v>#DIV/0!</v>
      </c>
      <c r="AN100" s="357" t="e">
        <f t="shared" si="43"/>
        <v>#DIV/0!</v>
      </c>
    </row>
    <row r="101" spans="1:40" s="15" customFormat="1" ht="12.75">
      <c r="AB101" s="344"/>
      <c r="AN101" s="345"/>
    </row>
    <row r="102" spans="1:40" s="15" customFormat="1" ht="12.75" customHeight="1">
      <c r="AN102" s="345"/>
    </row>
    <row r="103" spans="1:40" s="15" customFormat="1" ht="12.75">
      <c r="AN103" s="383"/>
    </row>
    <row r="104" spans="1:40" s="15" customFormat="1" ht="12.75">
      <c r="AN104" s="383"/>
    </row>
    <row r="105" spans="1:40" s="15" customFormat="1" ht="12.75">
      <c r="AN105" s="383"/>
    </row>
    <row r="106" spans="1:40" s="15" customFormat="1" ht="12.75">
      <c r="AN106" s="383"/>
    </row>
    <row r="107" spans="1:40" s="15" customFormat="1" ht="12.75">
      <c r="AN107" s="383"/>
    </row>
    <row r="108" spans="1:40" s="15" customFormat="1" ht="12.75">
      <c r="AN108" s="383"/>
    </row>
    <row r="109" spans="1:40" s="15" customFormat="1" ht="12.75">
      <c r="AN109" s="383"/>
    </row>
    <row r="110" spans="1:40" s="15" customFormat="1" ht="12.75">
      <c r="AN110" s="383"/>
    </row>
    <row r="111" spans="1:40" s="15" customFormat="1" ht="12.75">
      <c r="AN111" s="383"/>
    </row>
    <row r="112" spans="1:40" s="15" customFormat="1" ht="12.75">
      <c r="AN112" s="383"/>
    </row>
    <row r="113" spans="11:40" s="15" customFormat="1" ht="12.75">
      <c r="AN113" s="383"/>
    </row>
    <row r="114" spans="11:40" s="15" customFormat="1" ht="12.75">
      <c r="AN114" s="383"/>
    </row>
    <row r="115" spans="11:40" s="15" customFormat="1" ht="12.75">
      <c r="AN115" s="383"/>
    </row>
    <row r="116" spans="11:40" s="15" customFormat="1" ht="12.75">
      <c r="AN116" s="383"/>
    </row>
    <row r="117" spans="11:40" s="15" customFormat="1" ht="12.75">
      <c r="AN117" s="383"/>
    </row>
    <row r="118" spans="11:40" s="15" customFormat="1" ht="12.75">
      <c r="AN118" s="383"/>
    </row>
    <row r="119" spans="11:40" s="15" customFormat="1" ht="12.75">
      <c r="AN119" s="383"/>
    </row>
    <row r="120" spans="11:40" s="15" customFormat="1" ht="12.75">
      <c r="AN120" s="383"/>
    </row>
    <row r="121" spans="11:40" s="15" customFormat="1" ht="12.75">
      <c r="AN121" s="383"/>
    </row>
    <row r="122" spans="11:40" s="15" customFormat="1" ht="12.75">
      <c r="AN122" s="383"/>
    </row>
    <row r="123" spans="11:40" s="15" customFormat="1" ht="12.75">
      <c r="AN123" s="383"/>
    </row>
    <row r="124" spans="11:40" s="15" customFormat="1" ht="12.75">
      <c r="AN124" s="383"/>
    </row>
    <row r="125" spans="11:40" s="15" customFormat="1" ht="12.75">
      <c r="AN125" s="383"/>
    </row>
    <row r="126" spans="11:40" ht="12.75">
      <c r="K126" s="5"/>
      <c r="L126" s="5"/>
      <c r="M126" s="5"/>
      <c r="N126" s="5"/>
      <c r="O126" s="5"/>
      <c r="P126" s="5"/>
      <c r="Q126" s="5"/>
      <c r="R126" s="5"/>
      <c r="S126" s="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383"/>
    </row>
    <row r="127" spans="11:40" ht="12.75">
      <c r="K127" s="5"/>
      <c r="L127" s="5"/>
      <c r="M127" s="5"/>
      <c r="N127" s="5"/>
      <c r="O127" s="5"/>
      <c r="P127" s="5"/>
      <c r="Q127" s="5"/>
      <c r="R127" s="5"/>
      <c r="S127" s="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383"/>
    </row>
    <row r="128" spans="11:40" ht="12.75">
      <c r="K128" s="5"/>
      <c r="L128" s="5"/>
      <c r="M128" s="5"/>
      <c r="N128" s="5"/>
      <c r="O128" s="5"/>
      <c r="P128" s="5"/>
      <c r="Q128" s="5"/>
      <c r="R128" s="5"/>
      <c r="S128" s="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383"/>
    </row>
    <row r="129" spans="11:40" ht="12.75">
      <c r="K129" s="5"/>
      <c r="L129" s="5"/>
      <c r="M129" s="5"/>
      <c r="N129" s="5"/>
      <c r="O129" s="5"/>
      <c r="P129" s="5"/>
      <c r="Q129" s="5"/>
      <c r="R129" s="5"/>
      <c r="S129" s="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383"/>
    </row>
    <row r="130" spans="11:40" ht="12.75">
      <c r="K130" s="5"/>
      <c r="L130" s="5"/>
      <c r="M130" s="5"/>
      <c r="N130" s="5"/>
      <c r="O130" s="5"/>
      <c r="P130" s="5"/>
      <c r="Q130" s="5"/>
      <c r="R130" s="5"/>
      <c r="S130" s="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383"/>
    </row>
    <row r="131" spans="11:40" ht="12.75">
      <c r="K131" s="5"/>
      <c r="L131" s="5"/>
      <c r="M131" s="5"/>
      <c r="N131" s="5"/>
      <c r="O131" s="5"/>
      <c r="P131" s="5"/>
      <c r="Q131" s="5"/>
      <c r="R131" s="5"/>
      <c r="S131" s="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383"/>
    </row>
    <row r="132" spans="11:40" ht="12.75">
      <c r="K132" s="5"/>
      <c r="L132" s="5"/>
      <c r="M132" s="5"/>
      <c r="N132" s="5"/>
      <c r="O132" s="5"/>
      <c r="P132" s="5"/>
      <c r="Q132" s="5"/>
      <c r="R132" s="5"/>
      <c r="S132" s="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383"/>
    </row>
    <row r="133" spans="11:40">
      <c r="K133" s="5"/>
      <c r="L133" s="5"/>
      <c r="M133" s="5"/>
      <c r="N133" s="5"/>
      <c r="O133" s="5"/>
      <c r="P133" s="5"/>
      <c r="Q133" s="5"/>
      <c r="R133" s="5"/>
      <c r="S133" s="5"/>
      <c r="AE133" s="5"/>
      <c r="AF133" s="5"/>
      <c r="AG133" s="5"/>
      <c r="AH133" s="5"/>
      <c r="AI133" s="5"/>
      <c r="AJ133" s="5"/>
      <c r="AK133" s="5"/>
      <c r="AL133" s="5"/>
      <c r="AM133" s="5"/>
      <c r="AN133" s="383"/>
    </row>
    <row r="134" spans="11:40">
      <c r="K134" s="5"/>
      <c r="L134" s="5"/>
      <c r="M134" s="5"/>
      <c r="N134" s="5"/>
      <c r="O134" s="5"/>
      <c r="P134" s="5"/>
      <c r="Q134" s="5"/>
      <c r="R134" s="5"/>
      <c r="S134" s="5"/>
      <c r="AE134" s="5"/>
      <c r="AF134" s="5"/>
      <c r="AG134" s="5"/>
      <c r="AH134" s="5"/>
      <c r="AI134" s="5"/>
      <c r="AJ134" s="5"/>
      <c r="AK134" s="5"/>
      <c r="AL134" s="5"/>
      <c r="AM134" s="5"/>
      <c r="AN134" s="383"/>
    </row>
    <row r="135" spans="11:40">
      <c r="K135" s="5"/>
      <c r="L135" s="5"/>
      <c r="M135" s="5"/>
      <c r="N135" s="5"/>
      <c r="O135" s="5"/>
      <c r="P135" s="5"/>
      <c r="Q135" s="5"/>
      <c r="R135" s="5"/>
      <c r="S135" s="5"/>
      <c r="AE135" s="5"/>
      <c r="AF135" s="5"/>
      <c r="AG135" s="5"/>
      <c r="AH135" s="5"/>
      <c r="AI135" s="5"/>
      <c r="AJ135" s="5"/>
      <c r="AK135" s="5"/>
      <c r="AL135" s="5"/>
      <c r="AM135" s="5"/>
      <c r="AN135" s="383"/>
    </row>
    <row r="136" spans="11:40">
      <c r="K136" s="5"/>
      <c r="L136" s="5"/>
      <c r="M136" s="5"/>
      <c r="N136" s="5"/>
      <c r="O136" s="5"/>
      <c r="P136" s="5"/>
      <c r="Q136" s="5"/>
      <c r="R136" s="5"/>
      <c r="S136" s="5"/>
      <c r="AE136" s="5"/>
      <c r="AF136" s="5"/>
      <c r="AG136" s="5"/>
      <c r="AH136" s="5"/>
      <c r="AI136" s="5"/>
      <c r="AJ136" s="5"/>
      <c r="AK136" s="5"/>
      <c r="AL136" s="5"/>
      <c r="AM136" s="5"/>
      <c r="AN136" s="383"/>
    </row>
    <row r="137" spans="11:40">
      <c r="K137" s="5"/>
      <c r="L137" s="5"/>
      <c r="M137" s="5"/>
      <c r="N137" s="5"/>
      <c r="O137" s="5"/>
      <c r="P137" s="5"/>
      <c r="Q137" s="5"/>
      <c r="R137" s="5"/>
      <c r="S137" s="5"/>
      <c r="AE137" s="5"/>
      <c r="AF137" s="5"/>
      <c r="AG137" s="5"/>
      <c r="AH137" s="5"/>
      <c r="AI137" s="5"/>
      <c r="AJ137" s="5"/>
      <c r="AK137" s="5"/>
      <c r="AL137" s="5"/>
      <c r="AM137" s="5"/>
      <c r="AN137" s="383"/>
    </row>
    <row r="138" spans="11:40">
      <c r="K138" s="5"/>
      <c r="L138" s="5"/>
      <c r="M138" s="5"/>
      <c r="N138" s="5"/>
      <c r="O138" s="5"/>
      <c r="P138" s="5"/>
      <c r="Q138" s="5"/>
      <c r="R138" s="5"/>
      <c r="S138" s="5"/>
      <c r="AE138" s="5"/>
      <c r="AF138" s="5"/>
      <c r="AG138" s="5"/>
      <c r="AH138" s="5"/>
      <c r="AI138" s="5"/>
      <c r="AJ138" s="5"/>
      <c r="AK138" s="5"/>
      <c r="AL138" s="5"/>
      <c r="AM138" s="5"/>
      <c r="AN138" s="383"/>
    </row>
    <row r="139" spans="11:40">
      <c r="K139" s="5"/>
      <c r="L139" s="5"/>
      <c r="M139" s="5"/>
      <c r="N139" s="5"/>
      <c r="O139" s="5"/>
      <c r="P139" s="5"/>
      <c r="Q139" s="5"/>
      <c r="R139" s="5"/>
      <c r="S139" s="5"/>
      <c r="AE139" s="5"/>
      <c r="AF139" s="5"/>
      <c r="AG139" s="5"/>
      <c r="AH139" s="5"/>
      <c r="AI139" s="5"/>
      <c r="AJ139" s="5"/>
      <c r="AK139" s="5"/>
      <c r="AL139" s="5"/>
      <c r="AM139" s="5"/>
      <c r="AN139" s="383"/>
    </row>
  </sheetData>
  <mergeCells count="264">
    <mergeCell ref="V54:W54"/>
    <mergeCell ref="D55:E55"/>
    <mergeCell ref="F55:I55"/>
    <mergeCell ref="Y61:AC61"/>
    <mergeCell ref="Y58:AC58"/>
    <mergeCell ref="AE72:AM72"/>
    <mergeCell ref="AI73:AI74"/>
    <mergeCell ref="AM73:AM74"/>
    <mergeCell ref="B62:D62"/>
    <mergeCell ref="E62:I62"/>
    <mergeCell ref="V62:X62"/>
    <mergeCell ref="Y62:AC62"/>
    <mergeCell ref="B63:D63"/>
    <mergeCell ref="E63:I63"/>
    <mergeCell ref="V63:X63"/>
    <mergeCell ref="Y63:AC63"/>
    <mergeCell ref="AD58:AE58"/>
    <mergeCell ref="B59:D59"/>
    <mergeCell ref="E59:I59"/>
    <mergeCell ref="V59:X59"/>
    <mergeCell ref="Y59:AC59"/>
    <mergeCell ref="Y60:AC60"/>
    <mergeCell ref="A58:A63"/>
    <mergeCell ref="B58:D58"/>
    <mergeCell ref="E58:I58"/>
    <mergeCell ref="J58:K58"/>
    <mergeCell ref="U58:U63"/>
    <mergeCell ref="V58:X58"/>
    <mergeCell ref="A47:A55"/>
    <mergeCell ref="B60:D60"/>
    <mergeCell ref="E60:I60"/>
    <mergeCell ref="V60:X60"/>
    <mergeCell ref="B61:D61"/>
    <mergeCell ref="E61:I61"/>
    <mergeCell ref="V61:X61"/>
    <mergeCell ref="F50:I50"/>
    <mergeCell ref="V50:W50"/>
    <mergeCell ref="X50:Y50"/>
    <mergeCell ref="B51:C51"/>
    <mergeCell ref="X51:Y51"/>
    <mergeCell ref="B52:C52"/>
    <mergeCell ref="D51:E51"/>
    <mergeCell ref="F51:I51"/>
    <mergeCell ref="D52:E52"/>
    <mergeCell ref="F52:I52"/>
    <mergeCell ref="V51:W51"/>
    <mergeCell ref="V52:W52"/>
    <mergeCell ref="X52:Y52"/>
    <mergeCell ref="J47:K47"/>
    <mergeCell ref="U47:U55"/>
    <mergeCell ref="V47:W47"/>
    <mergeCell ref="X47:Y47"/>
    <mergeCell ref="B49:C49"/>
    <mergeCell ref="D49:E49"/>
    <mergeCell ref="F49:I49"/>
    <mergeCell ref="V49:W49"/>
    <mergeCell ref="X49:Y49"/>
    <mergeCell ref="B50:C50"/>
    <mergeCell ref="D50:E50"/>
    <mergeCell ref="B53:C53"/>
    <mergeCell ref="D53:E53"/>
    <mergeCell ref="F53:I53"/>
    <mergeCell ref="V53:W53"/>
    <mergeCell ref="X53:Y53"/>
    <mergeCell ref="B54:C54"/>
    <mergeCell ref="D54:E54"/>
    <mergeCell ref="X54:Y54"/>
    <mergeCell ref="B55:C55"/>
    <mergeCell ref="V55:W55"/>
    <mergeCell ref="F54:I54"/>
    <mergeCell ref="Z47:AC47"/>
    <mergeCell ref="AD47:AE47"/>
    <mergeCell ref="V48:W48"/>
    <mergeCell ref="X48:Y48"/>
    <mergeCell ref="B44:C44"/>
    <mergeCell ref="D44:E44"/>
    <mergeCell ref="F44:I44"/>
    <mergeCell ref="B47:C47"/>
    <mergeCell ref="D47:E47"/>
    <mergeCell ref="F47:I47"/>
    <mergeCell ref="B48:C48"/>
    <mergeCell ref="D48:E48"/>
    <mergeCell ref="F48:I48"/>
    <mergeCell ref="X40:Y40"/>
    <mergeCell ref="B41:C41"/>
    <mergeCell ref="D41:E41"/>
    <mergeCell ref="F41:I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V33:W33"/>
    <mergeCell ref="X33:Y33"/>
    <mergeCell ref="Z33:AC33"/>
    <mergeCell ref="B32:C32"/>
    <mergeCell ref="D32:E32"/>
    <mergeCell ref="F32:I32"/>
    <mergeCell ref="V32:W32"/>
    <mergeCell ref="X32:Y32"/>
    <mergeCell ref="Z32:AC32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V27:W27"/>
    <mergeCell ref="X27:Y27"/>
    <mergeCell ref="Z27:AC27"/>
    <mergeCell ref="B25:C25"/>
    <mergeCell ref="D25:E25"/>
    <mergeCell ref="F25:I25"/>
    <mergeCell ref="V25:W25"/>
    <mergeCell ref="X25:Y25"/>
    <mergeCell ref="B26:C26"/>
    <mergeCell ref="D26:E26"/>
    <mergeCell ref="F26:I26"/>
    <mergeCell ref="V26:W26"/>
    <mergeCell ref="X26:Y26"/>
    <mergeCell ref="Z23:AC23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7:C27"/>
    <mergeCell ref="D27:E27"/>
    <mergeCell ref="F27:I27"/>
    <mergeCell ref="B29:C29"/>
    <mergeCell ref="D29:E29"/>
    <mergeCell ref="F29:I29"/>
    <mergeCell ref="B31:C31"/>
    <mergeCell ref="D31:E31"/>
    <mergeCell ref="F31:I31"/>
    <mergeCell ref="B33:C33"/>
    <mergeCell ref="D33:E33"/>
    <mergeCell ref="F33:I33"/>
    <mergeCell ref="Z12:AC12"/>
    <mergeCell ref="F13:I13"/>
    <mergeCell ref="Z13:AC13"/>
    <mergeCell ref="F14:I14"/>
    <mergeCell ref="Z14:AC14"/>
    <mergeCell ref="F15:I15"/>
    <mergeCell ref="Z15:AC15"/>
    <mergeCell ref="AE8:AM8"/>
    <mergeCell ref="A10:A15"/>
    <mergeCell ref="F10:I10"/>
    <mergeCell ref="P10:R10"/>
    <mergeCell ref="U10:U15"/>
    <mergeCell ref="Z10:AC10"/>
    <mergeCell ref="AJ10:AL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disablePrompts="1" count="2">
    <dataValidation type="list" allowBlank="1" showInputMessage="1" showErrorMessage="1" sqref="AB4:AD4 H4:J4" xr:uid="{35990575-8685-4AB6-B3B8-16391D7CD1CB}">
      <formula1>$AP$3:$AP$8</formula1>
    </dataValidation>
    <dataValidation type="list" allowBlank="1" showInputMessage="1" showErrorMessage="1" sqref="J11:J15 AD11:AD15" xr:uid="{09A85FB4-2A59-485E-B729-F1052DF2CB9D}">
      <formula1>$AP$11:$AP$21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1" max="1048575" man="1"/>
  </col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390E-4C58-4C0D-8BF2-70DE97A1F00D}">
  <sheetPr codeName="Sheet84">
    <tabColor theme="9" tint="0.59999389629810485"/>
  </sheetPr>
  <dimension ref="A1:BB139"/>
  <sheetViews>
    <sheetView zoomScale="80" zoomScaleNormal="80" zoomScaleSheetLayoutView="80" workbookViewId="0">
      <selection activeCell="M30" sqref="M30"/>
    </sheetView>
  </sheetViews>
  <sheetFormatPr defaultColWidth="9" defaultRowHeight="12"/>
  <cols>
    <col min="1" max="1" width="3.7109375" style="5" customWidth="1"/>
    <col min="2" max="10" width="8.7109375" style="5" customWidth="1"/>
    <col min="11" max="18" width="8.7109375" style="384" customWidth="1"/>
    <col min="19" max="19" width="8.7109375" style="385" customWidth="1"/>
    <col min="20" max="20" width="0.7109375" style="5" customWidth="1"/>
    <col min="21" max="21" width="3.7109375" style="5" customWidth="1"/>
    <col min="22" max="30" width="8.7109375" style="5" customWidth="1"/>
    <col min="31" max="38" width="8.7109375" style="384" customWidth="1"/>
    <col min="39" max="39" width="9.42578125" style="385" customWidth="1"/>
    <col min="40" max="40" width="9.42578125" style="6" customWidth="1"/>
    <col min="41" max="41" width="1" style="5" customWidth="1"/>
    <col min="42" max="42" width="11.140625" style="5" customWidth="1"/>
    <col min="43" max="45" width="9.5703125" style="5" customWidth="1"/>
    <col min="46" max="16384" width="9" style="5"/>
  </cols>
  <sheetData>
    <row r="1" spans="1:45" ht="27" thickBot="1">
      <c r="A1" s="629" t="s">
        <v>0</v>
      </c>
      <c r="B1" s="630"/>
      <c r="C1" s="630"/>
      <c r="D1" s="630"/>
      <c r="E1" s="630"/>
      <c r="F1" s="630"/>
      <c r="G1" s="630"/>
      <c r="H1" s="630"/>
      <c r="I1" s="630"/>
      <c r="J1" s="631"/>
      <c r="K1" s="1"/>
      <c r="L1" s="2"/>
      <c r="M1" s="2"/>
      <c r="N1" s="2"/>
      <c r="O1" s="2"/>
      <c r="P1" s="2"/>
      <c r="Q1" s="2"/>
      <c r="R1" s="3"/>
      <c r="S1" s="4"/>
      <c r="U1" s="629" t="s">
        <v>0</v>
      </c>
      <c r="V1" s="630"/>
      <c r="W1" s="630"/>
      <c r="X1" s="630"/>
      <c r="Y1" s="630"/>
      <c r="Z1" s="630"/>
      <c r="AA1" s="630"/>
      <c r="AB1" s="630"/>
      <c r="AC1" s="630"/>
      <c r="AD1" s="631"/>
      <c r="AE1" s="1"/>
      <c r="AF1" s="2"/>
      <c r="AG1" s="2"/>
      <c r="AH1" s="2"/>
      <c r="AI1" s="2"/>
      <c r="AJ1" s="2"/>
      <c r="AK1" s="2"/>
      <c r="AL1" s="3"/>
      <c r="AM1" s="4"/>
      <c r="AR1" s="7" t="s">
        <v>1</v>
      </c>
    </row>
    <row r="2" spans="1:45" s="15" customFormat="1" ht="13.5" thickBot="1">
      <c r="A2" s="8" t="s">
        <v>2</v>
      </c>
      <c r="B2" s="9"/>
      <c r="C2" s="632">
        <f t="shared" ref="C2:C7" si="0">W2</f>
        <v>2021</v>
      </c>
      <c r="D2" s="632"/>
      <c r="E2" s="632"/>
      <c r="F2" s="10"/>
      <c r="G2" s="11" t="s">
        <v>3</v>
      </c>
      <c r="H2" s="633">
        <f t="shared" ref="H2:H7" si="1">AB2</f>
        <v>0</v>
      </c>
      <c r="I2" s="633"/>
      <c r="J2" s="634"/>
      <c r="K2" s="12"/>
      <c r="L2" s="13"/>
      <c r="M2" s="13"/>
      <c r="N2" s="13"/>
      <c r="O2" s="13"/>
      <c r="P2" s="13"/>
      <c r="Q2" s="13"/>
      <c r="R2" s="13"/>
      <c r="S2" s="14"/>
      <c r="U2" s="8" t="s">
        <v>2</v>
      </c>
      <c r="V2" s="9"/>
      <c r="W2" s="635">
        <v>2021</v>
      </c>
      <c r="X2" s="635"/>
      <c r="Y2" s="635"/>
      <c r="Z2" s="16"/>
      <c r="AA2" s="17" t="s">
        <v>3</v>
      </c>
      <c r="AB2" s="636"/>
      <c r="AC2" s="636"/>
      <c r="AD2" s="637"/>
      <c r="AE2" s="12"/>
      <c r="AF2" s="13"/>
      <c r="AG2" s="13"/>
      <c r="AH2" s="13"/>
      <c r="AI2" s="13"/>
      <c r="AJ2" s="13"/>
      <c r="AK2" s="13"/>
      <c r="AL2" s="13"/>
      <c r="AM2" s="14"/>
      <c r="AN2" s="18"/>
      <c r="AP2" s="19" t="s">
        <v>4</v>
      </c>
      <c r="AQ2" s="20" t="s">
        <v>5</v>
      </c>
      <c r="AR2" s="21" t="s">
        <v>6</v>
      </c>
    </row>
    <row r="3" spans="1:45" s="15" customFormat="1" ht="12.75" customHeight="1">
      <c r="A3" s="22" t="s">
        <v>7</v>
      </c>
      <c r="B3" s="22"/>
      <c r="C3" s="639" t="str">
        <f t="shared" si="0"/>
        <v>Eastern Sun Group</v>
      </c>
      <c r="D3" s="639"/>
      <c r="E3" s="639"/>
      <c r="F3" s="23"/>
      <c r="G3" s="24" t="s">
        <v>8</v>
      </c>
      <c r="H3" s="639" t="str">
        <f t="shared" si="1"/>
        <v>Sae-A Trading</v>
      </c>
      <c r="I3" s="639"/>
      <c r="J3" s="640"/>
      <c r="K3" s="12"/>
      <c r="L3" s="13"/>
      <c r="M3" s="13"/>
      <c r="N3" s="13"/>
      <c r="O3" s="13"/>
      <c r="P3" s="13"/>
      <c r="Q3" s="13"/>
      <c r="R3" s="13"/>
      <c r="S3" s="14"/>
      <c r="U3" s="22" t="s">
        <v>7</v>
      </c>
      <c r="V3" s="22"/>
      <c r="W3" s="646" t="s">
        <v>9</v>
      </c>
      <c r="X3" s="646"/>
      <c r="Y3" s="646"/>
      <c r="Z3" s="25"/>
      <c r="AA3" s="26" t="s">
        <v>8</v>
      </c>
      <c r="AB3" s="646" t="s">
        <v>10</v>
      </c>
      <c r="AC3" s="646"/>
      <c r="AD3" s="646"/>
      <c r="AE3" s="12"/>
      <c r="AF3" s="13"/>
      <c r="AG3" s="13"/>
      <c r="AH3" s="13"/>
      <c r="AI3" s="13"/>
      <c r="AJ3" s="13"/>
      <c r="AK3" s="13"/>
      <c r="AL3" s="13"/>
      <c r="AM3" s="14"/>
      <c r="AN3" s="18"/>
      <c r="AP3" s="27" t="s">
        <v>11</v>
      </c>
      <c r="AQ3" s="28">
        <v>5.8500000000000003E-2</v>
      </c>
      <c r="AR3" s="29">
        <v>3.6659999999999998E-2</v>
      </c>
    </row>
    <row r="4" spans="1:45" s="15" customFormat="1" ht="12.75" customHeight="1">
      <c r="A4" s="30" t="s">
        <v>12</v>
      </c>
      <c r="B4" s="22"/>
      <c r="C4" s="644">
        <f t="shared" si="0"/>
        <v>0</v>
      </c>
      <c r="D4" s="644"/>
      <c r="E4" s="644"/>
      <c r="F4" s="31"/>
      <c r="G4" s="32" t="s">
        <v>4</v>
      </c>
      <c r="H4" s="649" t="str">
        <f t="shared" si="1"/>
        <v>Vietnam Haiahn(Hanoi)</v>
      </c>
      <c r="I4" s="649"/>
      <c r="J4" s="650"/>
      <c r="K4" s="12"/>
      <c r="L4" s="13"/>
      <c r="M4" s="13"/>
      <c r="N4" s="13"/>
      <c r="O4" s="13"/>
      <c r="P4" s="13"/>
      <c r="Q4" s="13"/>
      <c r="R4" s="13"/>
      <c r="S4" s="14"/>
      <c r="U4" s="30" t="s">
        <v>12</v>
      </c>
      <c r="V4" s="22"/>
      <c r="W4" s="645"/>
      <c r="X4" s="645"/>
      <c r="Y4" s="645"/>
      <c r="Z4" s="33"/>
      <c r="AA4" s="34" t="s">
        <v>4</v>
      </c>
      <c r="AB4" s="604" t="s">
        <v>13</v>
      </c>
      <c r="AC4" s="604"/>
      <c r="AD4" s="605"/>
      <c r="AE4" s="12"/>
      <c r="AF4" s="13"/>
      <c r="AG4" s="13"/>
      <c r="AH4" s="13"/>
      <c r="AI4" s="13"/>
      <c r="AJ4" s="13"/>
      <c r="AK4" s="13"/>
      <c r="AL4" s="13"/>
      <c r="AM4" s="14"/>
      <c r="AN4" s="18"/>
      <c r="AP4" s="35" t="s">
        <v>14</v>
      </c>
      <c r="AQ4" s="36">
        <v>4.3799999999999999E-2</v>
      </c>
      <c r="AR4" s="37">
        <v>1.221E-2</v>
      </c>
    </row>
    <row r="5" spans="1:45" s="15" customFormat="1" ht="12.75" customHeight="1">
      <c r="A5" s="30" t="s">
        <v>15</v>
      </c>
      <c r="B5" s="22"/>
      <c r="C5" s="644" t="str">
        <f>W5</f>
        <v>ABFJ22154AY</v>
      </c>
      <c r="D5" s="644"/>
      <c r="E5" s="644"/>
      <c r="F5" s="31"/>
      <c r="G5" s="32" t="s">
        <v>16</v>
      </c>
      <c r="H5" s="639">
        <f t="shared" si="1"/>
        <v>0</v>
      </c>
      <c r="I5" s="639"/>
      <c r="J5" s="640"/>
      <c r="K5" s="12"/>
      <c r="L5" s="13"/>
      <c r="M5" s="13"/>
      <c r="N5" s="13"/>
      <c r="O5" s="13"/>
      <c r="P5" s="13"/>
      <c r="Q5" s="13"/>
      <c r="R5" s="13"/>
      <c r="S5" s="14"/>
      <c r="U5" s="30" t="s">
        <v>15</v>
      </c>
      <c r="V5" s="22"/>
      <c r="W5" s="645" t="s">
        <v>17</v>
      </c>
      <c r="X5" s="645"/>
      <c r="Y5" s="645"/>
      <c r="Z5" s="33"/>
      <c r="AA5" s="34" t="s">
        <v>16</v>
      </c>
      <c r="AB5" s="646"/>
      <c r="AC5" s="646"/>
      <c r="AD5" s="647"/>
      <c r="AE5" s="12"/>
      <c r="AF5" s="13"/>
      <c r="AG5" s="13"/>
      <c r="AH5" s="13"/>
      <c r="AI5" s="13"/>
      <c r="AJ5" s="13"/>
      <c r="AK5" s="13"/>
      <c r="AL5" s="13"/>
      <c r="AM5" s="14"/>
      <c r="AN5" s="18"/>
      <c r="AP5" s="35" t="s">
        <v>18</v>
      </c>
      <c r="AQ5" s="36">
        <v>2.2100000000000002E-2</v>
      </c>
      <c r="AR5" s="37">
        <v>2.793E-2</v>
      </c>
    </row>
    <row r="6" spans="1:45" s="15" customFormat="1" ht="12.75" customHeight="1">
      <c r="A6" s="30" t="s">
        <v>19</v>
      </c>
      <c r="B6" s="22"/>
      <c r="C6" s="38">
        <f t="shared" si="0"/>
        <v>0</v>
      </c>
      <c r="D6" s="38"/>
      <c r="E6" s="38"/>
      <c r="F6" s="31"/>
      <c r="G6" s="32" t="s">
        <v>20</v>
      </c>
      <c r="H6" s="639">
        <f t="shared" si="1"/>
        <v>0</v>
      </c>
      <c r="I6" s="639"/>
      <c r="J6" s="640"/>
      <c r="K6" s="12"/>
      <c r="L6" s="13"/>
      <c r="M6" s="13"/>
      <c r="N6" s="13"/>
      <c r="O6" s="13"/>
      <c r="P6" s="13"/>
      <c r="Q6" s="13"/>
      <c r="R6" s="13"/>
      <c r="S6" s="14"/>
      <c r="U6" s="30" t="s">
        <v>19</v>
      </c>
      <c r="V6" s="22"/>
      <c r="W6" s="645"/>
      <c r="X6" s="645"/>
      <c r="Y6" s="645"/>
      <c r="Z6" s="33"/>
      <c r="AA6" s="34" t="s">
        <v>20</v>
      </c>
      <c r="AB6" s="646"/>
      <c r="AC6" s="646"/>
      <c r="AD6" s="647"/>
      <c r="AE6" s="12"/>
      <c r="AF6" s="13"/>
      <c r="AG6" s="13"/>
      <c r="AH6" s="13"/>
      <c r="AI6" s="13"/>
      <c r="AJ6" s="13"/>
      <c r="AK6" s="13"/>
      <c r="AL6" s="13"/>
      <c r="AM6" s="14"/>
      <c r="AN6" s="18"/>
      <c r="AP6" s="35" t="s">
        <v>21</v>
      </c>
      <c r="AQ6" s="36">
        <v>2.2200000000000001E-2</v>
      </c>
      <c r="AR6" s="37">
        <v>2.206E-2</v>
      </c>
    </row>
    <row r="7" spans="1:45" s="15" customFormat="1" ht="12.75" customHeight="1">
      <c r="A7" s="22" t="s">
        <v>22</v>
      </c>
      <c r="B7" s="22"/>
      <c r="C7" s="638" t="str">
        <f t="shared" si="0"/>
        <v>S-XL</v>
      </c>
      <c r="D7" s="638"/>
      <c r="E7" s="638"/>
      <c r="F7" s="39"/>
      <c r="G7" s="24"/>
      <c r="H7" s="639">
        <f t="shared" si="1"/>
        <v>0</v>
      </c>
      <c r="I7" s="639"/>
      <c r="J7" s="640"/>
      <c r="K7" s="12"/>
      <c r="L7" s="13"/>
      <c r="M7" s="13"/>
      <c r="N7" s="13"/>
      <c r="O7" s="13"/>
      <c r="P7" s="13"/>
      <c r="Q7" s="13"/>
      <c r="R7" s="13"/>
      <c r="S7" s="14"/>
      <c r="U7" s="22" t="s">
        <v>22</v>
      </c>
      <c r="V7" s="22"/>
      <c r="W7" s="641" t="s">
        <v>23</v>
      </c>
      <c r="X7" s="641"/>
      <c r="Y7" s="641"/>
      <c r="Z7" s="40"/>
      <c r="AA7" s="26"/>
      <c r="AB7" s="646"/>
      <c r="AC7" s="646"/>
      <c r="AD7" s="647"/>
      <c r="AE7" s="12"/>
      <c r="AF7" s="13"/>
      <c r="AG7" s="13"/>
      <c r="AH7" s="13"/>
      <c r="AI7" s="13"/>
      <c r="AJ7" s="13"/>
      <c r="AK7" s="13"/>
      <c r="AL7" s="13"/>
      <c r="AM7" s="14"/>
      <c r="AN7" s="18"/>
      <c r="AP7" s="41" t="s">
        <v>24</v>
      </c>
      <c r="AQ7" s="42">
        <v>0</v>
      </c>
      <c r="AR7" s="43">
        <v>2.3E-2</v>
      </c>
    </row>
    <row r="8" spans="1:45" s="15" customFormat="1" ht="13.5" customHeight="1" thickBot="1">
      <c r="A8" s="44"/>
      <c r="B8" s="45"/>
      <c r="C8" s="45"/>
      <c r="D8" s="45"/>
      <c r="E8" s="45"/>
      <c r="F8" s="45"/>
      <c r="G8" s="45"/>
      <c r="H8" s="606"/>
      <c r="I8" s="606"/>
      <c r="J8" s="607"/>
      <c r="K8" s="608"/>
      <c r="L8" s="609"/>
      <c r="M8" s="609"/>
      <c r="N8" s="609"/>
      <c r="O8" s="609"/>
      <c r="P8" s="609"/>
      <c r="Q8" s="609"/>
      <c r="R8" s="609"/>
      <c r="S8" s="610"/>
      <c r="U8" s="44"/>
      <c r="V8" s="45"/>
      <c r="W8" s="45"/>
      <c r="X8" s="45"/>
      <c r="Y8" s="45"/>
      <c r="Z8" s="45"/>
      <c r="AA8" s="45"/>
      <c r="AB8" s="611"/>
      <c r="AC8" s="611"/>
      <c r="AD8" s="612"/>
      <c r="AE8" s="608"/>
      <c r="AF8" s="609"/>
      <c r="AG8" s="609"/>
      <c r="AH8" s="609"/>
      <c r="AI8" s="609"/>
      <c r="AJ8" s="609"/>
      <c r="AK8" s="609"/>
      <c r="AL8" s="609"/>
      <c r="AM8" s="610"/>
      <c r="AN8" s="46"/>
      <c r="AP8" s="47"/>
      <c r="AQ8" s="48"/>
      <c r="AR8" s="49"/>
    </row>
    <row r="9" spans="1:45" s="15" customFormat="1" ht="13.5" thickBot="1">
      <c r="A9" s="33"/>
      <c r="B9" s="33"/>
      <c r="C9" s="33"/>
      <c r="D9" s="33"/>
      <c r="E9" s="33"/>
      <c r="F9" s="33"/>
      <c r="G9" s="50"/>
      <c r="H9" s="50"/>
      <c r="I9" s="50"/>
      <c r="J9" s="50"/>
      <c r="K9" s="51"/>
      <c r="L9" s="51"/>
      <c r="M9" s="51"/>
      <c r="N9" s="51"/>
      <c r="O9" s="51"/>
      <c r="P9" s="51"/>
      <c r="Q9" s="51"/>
      <c r="R9" s="52"/>
      <c r="S9" s="52"/>
      <c r="U9" s="33"/>
      <c r="V9" s="33"/>
      <c r="W9" s="33"/>
      <c r="X9" s="33"/>
      <c r="Y9" s="33"/>
      <c r="Z9" s="33"/>
      <c r="AA9" s="50"/>
      <c r="AB9" s="50"/>
      <c r="AC9" s="50"/>
      <c r="AD9" s="50"/>
      <c r="AE9" s="51"/>
      <c r="AF9" s="53">
        <f>AF11-2</f>
        <v>49</v>
      </c>
      <c r="AG9" s="51"/>
      <c r="AH9" s="51"/>
      <c r="AI9" s="51"/>
      <c r="AJ9" s="51"/>
      <c r="AK9" s="51"/>
      <c r="AL9" s="52"/>
      <c r="AM9" s="52"/>
      <c r="AN9" s="18"/>
      <c r="AP9" s="52"/>
      <c r="AQ9" s="52"/>
      <c r="AR9" s="52"/>
      <c r="AS9" s="52"/>
    </row>
    <row r="10" spans="1:45" s="52" customFormat="1" ht="24.75" customHeight="1" thickBot="1">
      <c r="A10" s="651" t="s">
        <v>25</v>
      </c>
      <c r="B10" s="54" t="s">
        <v>26</v>
      </c>
      <c r="C10" s="55" t="s">
        <v>27</v>
      </c>
      <c r="D10" s="56" t="s">
        <v>28</v>
      </c>
      <c r="E10" s="57" t="s">
        <v>29</v>
      </c>
      <c r="F10" s="654" t="s">
        <v>30</v>
      </c>
      <c r="G10" s="654"/>
      <c r="H10" s="654"/>
      <c r="I10" s="654"/>
      <c r="J10" s="56" t="s">
        <v>31</v>
      </c>
      <c r="K10" s="56" t="s">
        <v>32</v>
      </c>
      <c r="L10" s="56" t="s">
        <v>33</v>
      </c>
      <c r="M10" s="56" t="s">
        <v>34</v>
      </c>
      <c r="N10" s="56" t="s">
        <v>34</v>
      </c>
      <c r="O10" s="58" t="s">
        <v>35</v>
      </c>
      <c r="P10" s="655" t="s">
        <v>36</v>
      </c>
      <c r="Q10" s="656"/>
      <c r="R10" s="657"/>
      <c r="S10" s="59" t="s">
        <v>37</v>
      </c>
      <c r="U10" s="658" t="s">
        <v>25</v>
      </c>
      <c r="V10" s="54" t="s">
        <v>26</v>
      </c>
      <c r="W10" s="55" t="s">
        <v>27</v>
      </c>
      <c r="X10" s="56" t="s">
        <v>28</v>
      </c>
      <c r="Y10" s="57" t="s">
        <v>29</v>
      </c>
      <c r="Z10" s="654" t="s">
        <v>30</v>
      </c>
      <c r="AA10" s="654"/>
      <c r="AB10" s="654"/>
      <c r="AC10" s="654"/>
      <c r="AD10" s="56" t="s">
        <v>31</v>
      </c>
      <c r="AE10" s="56" t="s">
        <v>32</v>
      </c>
      <c r="AF10" s="56" t="s">
        <v>33</v>
      </c>
      <c r="AG10" s="56" t="s">
        <v>34</v>
      </c>
      <c r="AH10" s="56" t="s">
        <v>34</v>
      </c>
      <c r="AI10" s="58" t="s">
        <v>35</v>
      </c>
      <c r="AJ10" s="655" t="s">
        <v>36</v>
      </c>
      <c r="AK10" s="656"/>
      <c r="AL10" s="657"/>
      <c r="AM10" s="59" t="s">
        <v>37</v>
      </c>
      <c r="AN10" s="60"/>
      <c r="AP10" s="61" t="s">
        <v>38</v>
      </c>
      <c r="AQ10" s="62" t="s">
        <v>39</v>
      </c>
      <c r="AR10" s="20" t="s">
        <v>38</v>
      </c>
      <c r="AS10" s="63" t="s">
        <v>40</v>
      </c>
    </row>
    <row r="11" spans="1:45" s="52" customFormat="1" ht="12.75">
      <c r="A11" s="652"/>
      <c r="B11" s="64" t="str">
        <f>V11</f>
        <v>HX31037</v>
      </c>
      <c r="C11" s="65" t="str">
        <f t="shared" ref="C11:I15" si="2">W11</f>
        <v>GH</v>
      </c>
      <c r="D11" s="66" t="str">
        <f t="shared" si="2"/>
        <v>SOLID</v>
      </c>
      <c r="E11" s="67" t="str">
        <f t="shared" si="2"/>
        <v>A</v>
      </c>
      <c r="F11" s="661" t="str">
        <f t="shared" si="2"/>
        <v>82/18 NYLON SPANDEX</v>
      </c>
      <c r="G11" s="661">
        <f t="shared" si="2"/>
        <v>0</v>
      </c>
      <c r="H11" s="661">
        <f t="shared" si="2"/>
        <v>0</v>
      </c>
      <c r="I11" s="662">
        <f t="shared" si="2"/>
        <v>0</v>
      </c>
      <c r="J11" s="68" t="str">
        <f>AD11</f>
        <v>KOR-IND</v>
      </c>
      <c r="K11" s="69">
        <f>AE11</f>
        <v>3.5</v>
      </c>
      <c r="L11" s="70">
        <f>AF11</f>
        <v>51</v>
      </c>
      <c r="M11" s="70">
        <f>AG11</f>
        <v>195</v>
      </c>
      <c r="N11" s="71">
        <f>L11*M11*2.54*91.44/10000000</f>
        <v>0.23098018319999999</v>
      </c>
      <c r="O11" s="72">
        <f>VLOOKUP($J$11,$AP$11:$AQ$21,2,FALSE)*N11*R11</f>
        <v>2.4043189229654403E-2</v>
      </c>
      <c r="P11" s="71">
        <f>AL11</f>
        <v>0.52046000000000003</v>
      </c>
      <c r="Q11" s="73">
        <v>1</v>
      </c>
      <c r="R11" s="74">
        <f>P11*Q11</f>
        <v>0.52046000000000003</v>
      </c>
      <c r="S11" s="75">
        <f>K11*R11</f>
        <v>1.8216100000000002</v>
      </c>
      <c r="U11" s="659"/>
      <c r="V11" s="64" t="s">
        <v>41</v>
      </c>
      <c r="W11" s="65" t="s">
        <v>42</v>
      </c>
      <c r="X11" s="66" t="s">
        <v>43</v>
      </c>
      <c r="Y11" s="67" t="s">
        <v>44</v>
      </c>
      <c r="Z11" s="662" t="s">
        <v>45</v>
      </c>
      <c r="AA11" s="663"/>
      <c r="AB11" s="663"/>
      <c r="AC11" s="664"/>
      <c r="AD11" s="76" t="s">
        <v>46</v>
      </c>
      <c r="AE11" s="77">
        <v>3.5</v>
      </c>
      <c r="AF11" s="78">
        <v>51</v>
      </c>
      <c r="AG11" s="79">
        <v>195</v>
      </c>
      <c r="AH11" s="80">
        <f>AF11*AG11*2.54*91.44/10000000</f>
        <v>0.23098018319999999</v>
      </c>
      <c r="AI11" s="81">
        <f>VLOOKUP($AD$11,$AR$11:$AS$21,2,FALSE)*AH11*AL11</f>
        <v>1.8032391922240799E-2</v>
      </c>
      <c r="AJ11" s="80">
        <v>0.49099999999999999</v>
      </c>
      <c r="AK11" s="82">
        <v>1.06</v>
      </c>
      <c r="AL11" s="83">
        <f>AJ11*AK11</f>
        <v>0.52046000000000003</v>
      </c>
      <c r="AM11" s="84">
        <f>AE11*AL11</f>
        <v>1.8216100000000002</v>
      </c>
      <c r="AN11" s="85">
        <f t="shared" ref="AN11:AN16" si="3">S11-AM11</f>
        <v>0</v>
      </c>
      <c r="AP11" s="86" t="s">
        <v>47</v>
      </c>
      <c r="AQ11" s="87">
        <v>0.2</v>
      </c>
      <c r="AR11" s="88" t="s">
        <v>47</v>
      </c>
      <c r="AS11" s="89">
        <v>0.15</v>
      </c>
    </row>
    <row r="12" spans="1:45" s="52" customFormat="1" ht="12.75">
      <c r="A12" s="652"/>
      <c r="B12" s="90" t="str">
        <f>V12</f>
        <v>KA-79</v>
      </c>
      <c r="C12" s="91" t="str">
        <f t="shared" si="2"/>
        <v>KT</v>
      </c>
      <c r="D12" s="92" t="str">
        <f t="shared" si="2"/>
        <v>SOLID</v>
      </c>
      <c r="E12" s="93" t="str">
        <f t="shared" si="2"/>
        <v>B</v>
      </c>
      <c r="F12" s="665" t="str">
        <f t="shared" si="2"/>
        <v>100 POLYESTER</v>
      </c>
      <c r="G12" s="665">
        <f t="shared" si="2"/>
        <v>0</v>
      </c>
      <c r="H12" s="665">
        <f t="shared" si="2"/>
        <v>0</v>
      </c>
      <c r="I12" s="666">
        <f t="shared" si="2"/>
        <v>0</v>
      </c>
      <c r="J12" s="94" t="str">
        <f>AD12</f>
        <v>SHI-VTN</v>
      </c>
      <c r="K12" s="95">
        <f t="shared" ref="K12:M15" si="4">AE12</f>
        <v>0.7</v>
      </c>
      <c r="L12" s="96">
        <f t="shared" si="4"/>
        <v>60</v>
      </c>
      <c r="M12" s="96">
        <f t="shared" si="4"/>
        <v>95</v>
      </c>
      <c r="N12" s="71">
        <f>L12*M12*2.54*91.44/10000000</f>
        <v>0.13238683200000001</v>
      </c>
      <c r="O12" s="72">
        <f>VLOOKUP($J$12,$AP$11:$AQ$21,2,FALSE)*N12*R12</f>
        <v>5.4560320298496015E-3</v>
      </c>
      <c r="P12" s="71">
        <f>AL12</f>
        <v>0.51516000000000006</v>
      </c>
      <c r="Q12" s="73">
        <v>1</v>
      </c>
      <c r="R12" s="74">
        <f>P12*Q12</f>
        <v>0.51516000000000006</v>
      </c>
      <c r="S12" s="97">
        <f>K12*R12</f>
        <v>0.36061200000000004</v>
      </c>
      <c r="U12" s="659"/>
      <c r="V12" s="98" t="s">
        <v>48</v>
      </c>
      <c r="W12" s="99" t="s">
        <v>49</v>
      </c>
      <c r="X12" s="100" t="s">
        <v>43</v>
      </c>
      <c r="Y12" s="100" t="s">
        <v>50</v>
      </c>
      <c r="Z12" s="613" t="s">
        <v>51</v>
      </c>
      <c r="AA12" s="613"/>
      <c r="AB12" s="613"/>
      <c r="AC12" s="614"/>
      <c r="AD12" s="101" t="s">
        <v>52</v>
      </c>
      <c r="AE12" s="102">
        <v>0.7</v>
      </c>
      <c r="AF12" s="103">
        <v>60</v>
      </c>
      <c r="AG12" s="103">
        <v>95</v>
      </c>
      <c r="AH12" s="104">
        <f>AF12*AG12*2.54*91.44/10000000</f>
        <v>0.13238683200000001</v>
      </c>
      <c r="AI12" s="105">
        <f>VLOOKUP($AD$11,$AR$11:$AS$21,2,FALSE)*AH12*AL12</f>
        <v>1.0230060055968002E-2</v>
      </c>
      <c r="AJ12" s="104">
        <v>0.48599999999999999</v>
      </c>
      <c r="AK12" s="106">
        <v>1.06</v>
      </c>
      <c r="AL12" s="107">
        <f>AJ12*AK12</f>
        <v>0.51516000000000006</v>
      </c>
      <c r="AM12" s="108">
        <f>AE12*AL12</f>
        <v>0.36061200000000004</v>
      </c>
      <c r="AN12" s="85">
        <f t="shared" si="3"/>
        <v>0</v>
      </c>
      <c r="AP12" s="109" t="s">
        <v>53</v>
      </c>
      <c r="AQ12" s="110">
        <v>0.2</v>
      </c>
      <c r="AR12" s="111" t="s">
        <v>53</v>
      </c>
      <c r="AS12" s="112">
        <v>0.14749999999999999</v>
      </c>
    </row>
    <row r="13" spans="1:45" s="52" customFormat="1" ht="12.75">
      <c r="A13" s="652"/>
      <c r="B13" s="113">
        <f>V13</f>
        <v>0</v>
      </c>
      <c r="C13" s="114">
        <f t="shared" si="2"/>
        <v>0</v>
      </c>
      <c r="D13" s="115">
        <f t="shared" si="2"/>
        <v>0</v>
      </c>
      <c r="E13" s="116">
        <f t="shared" si="2"/>
        <v>0</v>
      </c>
      <c r="F13" s="615">
        <f t="shared" si="2"/>
        <v>0</v>
      </c>
      <c r="G13" s="615">
        <f t="shared" si="2"/>
        <v>0</v>
      </c>
      <c r="H13" s="615">
        <f t="shared" si="2"/>
        <v>0</v>
      </c>
      <c r="I13" s="616">
        <f t="shared" si="2"/>
        <v>0</v>
      </c>
      <c r="J13" s="94" t="str">
        <f>AD13</f>
        <v>SHI-VTN</v>
      </c>
      <c r="K13" s="117">
        <f t="shared" si="4"/>
        <v>0</v>
      </c>
      <c r="L13" s="118">
        <f t="shared" si="4"/>
        <v>0</v>
      </c>
      <c r="M13" s="118">
        <f t="shared" si="4"/>
        <v>0</v>
      </c>
      <c r="N13" s="119">
        <f>L13*M13*2.54*91.44/10000000</f>
        <v>0</v>
      </c>
      <c r="O13" s="120">
        <f>VLOOKUP($J$13,$AP$11:$AQ$21,2,FALSE)*N13*R13</f>
        <v>0</v>
      </c>
      <c r="P13" s="119">
        <f>AL13</f>
        <v>0</v>
      </c>
      <c r="Q13" s="121"/>
      <c r="R13" s="74">
        <f>P13*Q13</f>
        <v>0</v>
      </c>
      <c r="S13" s="97">
        <f>K13*R13</f>
        <v>0</v>
      </c>
      <c r="U13" s="659"/>
      <c r="V13" s="90"/>
      <c r="W13" s="91"/>
      <c r="X13" s="122"/>
      <c r="Y13" s="123"/>
      <c r="Z13" s="617"/>
      <c r="AA13" s="618"/>
      <c r="AB13" s="618"/>
      <c r="AC13" s="619"/>
      <c r="AD13" s="124" t="s">
        <v>52</v>
      </c>
      <c r="AE13" s="125"/>
      <c r="AF13" s="126"/>
      <c r="AG13" s="126"/>
      <c r="AH13" s="80">
        <f>AF13*AG13*2.54*91.44/10000000</f>
        <v>0</v>
      </c>
      <c r="AI13" s="81">
        <f>VLOOKUP($AD$11,$AR$11:$AS$21,2,FALSE)*AH13*AL13</f>
        <v>0</v>
      </c>
      <c r="AJ13" s="80"/>
      <c r="AK13" s="82">
        <v>1.06</v>
      </c>
      <c r="AL13" s="83">
        <f>AJ13*AK13</f>
        <v>0</v>
      </c>
      <c r="AM13" s="127">
        <f>AE13*AL13</f>
        <v>0</v>
      </c>
      <c r="AN13" s="85">
        <f t="shared" si="3"/>
        <v>0</v>
      </c>
      <c r="AP13" s="109" t="s">
        <v>54</v>
      </c>
      <c r="AQ13" s="110">
        <v>0.1</v>
      </c>
      <c r="AR13" s="111" t="s">
        <v>54</v>
      </c>
      <c r="AS13" s="112">
        <v>4.9166666666666664E-2</v>
      </c>
    </row>
    <row r="14" spans="1:45" s="52" customFormat="1" ht="12.75">
      <c r="A14" s="652"/>
      <c r="B14" s="113">
        <f>V14</f>
        <v>0</v>
      </c>
      <c r="C14" s="114">
        <f t="shared" si="2"/>
        <v>0</v>
      </c>
      <c r="D14" s="115">
        <f t="shared" si="2"/>
        <v>0</v>
      </c>
      <c r="E14" s="115">
        <f t="shared" si="2"/>
        <v>0</v>
      </c>
      <c r="F14" s="615">
        <f t="shared" si="2"/>
        <v>0</v>
      </c>
      <c r="G14" s="615">
        <f t="shared" si="2"/>
        <v>0</v>
      </c>
      <c r="H14" s="615">
        <f t="shared" si="2"/>
        <v>0</v>
      </c>
      <c r="I14" s="616">
        <f t="shared" si="2"/>
        <v>0</v>
      </c>
      <c r="J14" s="94" t="str">
        <f>AD14</f>
        <v>SHI-VTN</v>
      </c>
      <c r="K14" s="117">
        <f t="shared" si="4"/>
        <v>0</v>
      </c>
      <c r="L14" s="118">
        <f t="shared" si="4"/>
        <v>0</v>
      </c>
      <c r="M14" s="118">
        <f t="shared" si="4"/>
        <v>0</v>
      </c>
      <c r="N14" s="119">
        <f>L14*M14*2.54*91.44/10000000</f>
        <v>0</v>
      </c>
      <c r="O14" s="120">
        <f>VLOOKUP($J$14,$AP$11:$AQ$21,2,FALSE)*N14*R14</f>
        <v>0</v>
      </c>
      <c r="P14" s="119">
        <f>AL14</f>
        <v>0</v>
      </c>
      <c r="Q14" s="121"/>
      <c r="R14" s="74">
        <f>P14*Q14</f>
        <v>0</v>
      </c>
      <c r="S14" s="128">
        <f>K14*R14</f>
        <v>0</v>
      </c>
      <c r="U14" s="659"/>
      <c r="V14" s="98"/>
      <c r="W14" s="99"/>
      <c r="X14" s="100"/>
      <c r="Y14" s="100"/>
      <c r="Z14" s="613"/>
      <c r="AA14" s="613"/>
      <c r="AB14" s="613"/>
      <c r="AC14" s="614"/>
      <c r="AD14" s="101" t="s">
        <v>52</v>
      </c>
      <c r="AE14" s="102"/>
      <c r="AF14" s="103"/>
      <c r="AG14" s="103"/>
      <c r="AH14" s="104">
        <f>AF14*AG14*2.54*91.44/10000000</f>
        <v>0</v>
      </c>
      <c r="AI14" s="105">
        <f>VLOOKUP($AD$11,$AR$11:$AS$21,2,FALSE)*AH14*AL14</f>
        <v>0</v>
      </c>
      <c r="AJ14" s="129"/>
      <c r="AK14" s="106"/>
      <c r="AL14" s="107">
        <f>AJ14*AK14</f>
        <v>0</v>
      </c>
      <c r="AM14" s="108">
        <f>AE14*AL14</f>
        <v>0</v>
      </c>
      <c r="AN14" s="85">
        <f t="shared" si="3"/>
        <v>0</v>
      </c>
      <c r="AP14" s="109" t="s">
        <v>55</v>
      </c>
      <c r="AQ14" s="110">
        <v>7.0000000000000007E-2</v>
      </c>
      <c r="AR14" s="111" t="s">
        <v>55</v>
      </c>
      <c r="AS14" s="112">
        <v>2.1666666666666667E-2</v>
      </c>
    </row>
    <row r="15" spans="1:45" s="52" customFormat="1" ht="13.5" thickBot="1">
      <c r="A15" s="653"/>
      <c r="B15" s="130">
        <f>V15</f>
        <v>0</v>
      </c>
      <c r="C15" s="131">
        <f t="shared" si="2"/>
        <v>0</v>
      </c>
      <c r="D15" s="132">
        <f t="shared" si="2"/>
        <v>0</v>
      </c>
      <c r="E15" s="133">
        <f t="shared" si="2"/>
        <v>0</v>
      </c>
      <c r="F15" s="667">
        <f t="shared" si="2"/>
        <v>0</v>
      </c>
      <c r="G15" s="667">
        <f t="shared" si="2"/>
        <v>0</v>
      </c>
      <c r="H15" s="667">
        <f t="shared" si="2"/>
        <v>0</v>
      </c>
      <c r="I15" s="668">
        <f t="shared" si="2"/>
        <v>0</v>
      </c>
      <c r="J15" s="134" t="str">
        <f>AD15</f>
        <v>SHI-VTN</v>
      </c>
      <c r="K15" s="135">
        <f t="shared" si="4"/>
        <v>0</v>
      </c>
      <c r="L15" s="136">
        <f t="shared" si="4"/>
        <v>0</v>
      </c>
      <c r="M15" s="136">
        <f t="shared" si="4"/>
        <v>0</v>
      </c>
      <c r="N15" s="137">
        <f>L15*M15*2.54*91.44/10000000</f>
        <v>0</v>
      </c>
      <c r="O15" s="138">
        <f>VLOOKUP($J$15,$AP$11:$AQ$21,2,FALSE)*N15*R15</f>
        <v>0</v>
      </c>
      <c r="P15" s="137">
        <f>AL15</f>
        <v>0</v>
      </c>
      <c r="Q15" s="139"/>
      <c r="R15" s="140">
        <f>P15*Q15</f>
        <v>0</v>
      </c>
      <c r="S15" s="141">
        <f>K15*R15</f>
        <v>0</v>
      </c>
      <c r="U15" s="660"/>
      <c r="V15" s="130"/>
      <c r="W15" s="131"/>
      <c r="X15" s="132"/>
      <c r="Y15" s="133"/>
      <c r="Z15" s="667"/>
      <c r="AA15" s="667"/>
      <c r="AB15" s="667"/>
      <c r="AC15" s="668"/>
      <c r="AD15" s="142" t="s">
        <v>52</v>
      </c>
      <c r="AE15" s="135"/>
      <c r="AF15" s="143"/>
      <c r="AG15" s="143"/>
      <c r="AH15" s="144">
        <f>AF15*AG15*2.54*91.44/10000000</f>
        <v>0</v>
      </c>
      <c r="AI15" s="145">
        <f>VLOOKUP($AD$12,$AR$11:$AS$21,2,FALSE)*AH15*AL15</f>
        <v>0</v>
      </c>
      <c r="AJ15" s="144"/>
      <c r="AK15" s="146"/>
      <c r="AL15" s="147">
        <f>AJ15*AK15</f>
        <v>0</v>
      </c>
      <c r="AM15" s="148">
        <f>AE15*AL15</f>
        <v>0</v>
      </c>
      <c r="AN15" s="85">
        <f t="shared" si="3"/>
        <v>0</v>
      </c>
      <c r="AP15" s="109" t="s">
        <v>56</v>
      </c>
      <c r="AQ15" s="110">
        <v>0.1</v>
      </c>
      <c r="AR15" s="111" t="s">
        <v>56</v>
      </c>
      <c r="AS15" s="112">
        <v>0.04</v>
      </c>
    </row>
    <row r="16" spans="1:45" s="52" customFormat="1" ht="13.5" thickBot="1">
      <c r="G16" s="149"/>
      <c r="H16" s="149"/>
      <c r="I16" s="149"/>
      <c r="J16" s="149"/>
      <c r="K16" s="149"/>
      <c r="L16" s="149"/>
      <c r="M16" s="149"/>
      <c r="N16" s="149"/>
      <c r="O16" s="150">
        <f>SUM(O11:O15)</f>
        <v>2.9499221259504004E-2</v>
      </c>
      <c r="P16" s="149"/>
      <c r="Q16" s="149"/>
      <c r="R16" s="149" t="s">
        <v>57</v>
      </c>
      <c r="S16" s="151">
        <f>SUM(S11:S15)</f>
        <v>2.1822220000000003</v>
      </c>
      <c r="AA16" s="149"/>
      <c r="AB16" s="149"/>
      <c r="AC16" s="149"/>
      <c r="AD16" s="149"/>
      <c r="AE16" s="149"/>
      <c r="AF16" s="149"/>
      <c r="AG16" s="149"/>
      <c r="AH16" s="149"/>
      <c r="AI16" s="152">
        <f>SUM(AI11:AI15)</f>
        <v>2.82624519782088E-2</v>
      </c>
      <c r="AJ16" s="149"/>
      <c r="AK16" s="149"/>
      <c r="AL16" s="149" t="s">
        <v>57</v>
      </c>
      <c r="AM16" s="153">
        <f>SUM(AM11:AM15)</f>
        <v>2.1822220000000003</v>
      </c>
      <c r="AN16" s="154">
        <f t="shared" si="3"/>
        <v>0</v>
      </c>
      <c r="AP16" s="155" t="s">
        <v>52</v>
      </c>
      <c r="AQ16" s="110">
        <v>0.08</v>
      </c>
      <c r="AR16" s="156" t="s">
        <v>52</v>
      </c>
      <c r="AS16" s="112">
        <v>2.5833333333333333E-2</v>
      </c>
    </row>
    <row r="17" spans="1:54" s="15" customFormat="1" ht="13.5" thickBot="1">
      <c r="G17" s="33"/>
      <c r="H17" s="33"/>
      <c r="I17" s="33"/>
      <c r="J17" s="33"/>
      <c r="K17" s="149"/>
      <c r="L17" s="149"/>
      <c r="M17" s="149"/>
      <c r="N17" s="149"/>
      <c r="O17" s="149"/>
      <c r="P17" s="149"/>
      <c r="Q17" s="149"/>
      <c r="R17" s="149"/>
      <c r="S17" s="157"/>
      <c r="AA17" s="33"/>
      <c r="AB17" s="33"/>
      <c r="AC17" s="33"/>
      <c r="AD17" s="33"/>
      <c r="AE17" s="149"/>
      <c r="AF17" s="149"/>
      <c r="AG17" s="149"/>
      <c r="AH17" s="149"/>
      <c r="AI17" s="149"/>
      <c r="AJ17" s="149"/>
      <c r="AK17" s="149"/>
      <c r="AL17" s="149"/>
      <c r="AM17" s="158">
        <f>AM16/AM66</f>
        <v>0.43490094225503467</v>
      </c>
      <c r="AN17" s="159"/>
      <c r="AP17" s="109" t="s">
        <v>58</v>
      </c>
      <c r="AQ17" s="110">
        <v>0.1</v>
      </c>
      <c r="AR17" s="111" t="s">
        <v>58</v>
      </c>
      <c r="AS17" s="112">
        <v>0.05</v>
      </c>
      <c r="AY17" s="52"/>
      <c r="AZ17" s="52"/>
      <c r="BA17" s="52"/>
      <c r="BB17" s="52"/>
    </row>
    <row r="18" spans="1:54" s="52" customFormat="1" ht="12.75" customHeight="1" thickBot="1">
      <c r="A18" s="651" t="s">
        <v>59</v>
      </c>
      <c r="B18" s="596" t="s">
        <v>60</v>
      </c>
      <c r="C18" s="597"/>
      <c r="D18" s="597" t="s">
        <v>61</v>
      </c>
      <c r="E18" s="597"/>
      <c r="F18" s="597" t="s">
        <v>19</v>
      </c>
      <c r="G18" s="597"/>
      <c r="H18" s="597"/>
      <c r="I18" s="597"/>
      <c r="J18" s="598" t="s">
        <v>62</v>
      </c>
      <c r="K18" s="596"/>
      <c r="L18" s="160"/>
      <c r="M18" s="160"/>
      <c r="N18" s="160"/>
      <c r="O18" s="160"/>
      <c r="P18" s="160"/>
      <c r="Q18" s="161"/>
      <c r="R18" s="58" t="s">
        <v>63</v>
      </c>
      <c r="S18" s="162" t="s">
        <v>37</v>
      </c>
      <c r="U18" s="658" t="s">
        <v>59</v>
      </c>
      <c r="V18" s="596" t="s">
        <v>60</v>
      </c>
      <c r="W18" s="597"/>
      <c r="X18" s="597" t="s">
        <v>61</v>
      </c>
      <c r="Y18" s="597"/>
      <c r="Z18" s="597" t="s">
        <v>19</v>
      </c>
      <c r="AA18" s="597"/>
      <c r="AB18" s="597"/>
      <c r="AC18" s="597"/>
      <c r="AD18" s="598" t="s">
        <v>62</v>
      </c>
      <c r="AE18" s="596"/>
      <c r="AF18" s="160"/>
      <c r="AG18" s="160"/>
      <c r="AH18" s="160"/>
      <c r="AI18" s="160"/>
      <c r="AJ18" s="160"/>
      <c r="AK18" s="58" t="s">
        <v>63</v>
      </c>
      <c r="AL18" s="58" t="s">
        <v>64</v>
      </c>
      <c r="AM18" s="162" t="s">
        <v>37</v>
      </c>
      <c r="AN18" s="163"/>
      <c r="AP18" s="109" t="s">
        <v>65</v>
      </c>
      <c r="AQ18" s="110">
        <v>0.08</v>
      </c>
      <c r="AR18" s="111" t="s">
        <v>65</v>
      </c>
      <c r="AS18" s="112">
        <v>2.5833333333333333E-2</v>
      </c>
    </row>
    <row r="19" spans="1:54" s="15" customFormat="1" ht="12.75">
      <c r="A19" s="652"/>
      <c r="B19" s="690">
        <f>V19</f>
        <v>0</v>
      </c>
      <c r="C19" s="621"/>
      <c r="D19" s="691" t="str">
        <f t="shared" ref="D19:D33" si="5">X19</f>
        <v xml:space="preserve">FTY </v>
      </c>
      <c r="E19" s="621"/>
      <c r="F19" s="599" t="str">
        <f t="shared" ref="F19:F33" si="6">Z19</f>
        <v xml:space="preserve">THREAD </v>
      </c>
      <c r="G19" s="600"/>
      <c r="H19" s="600">
        <f t="shared" ref="H19:H33" si="7">AB19</f>
        <v>0</v>
      </c>
      <c r="I19" s="601"/>
      <c r="J19" s="164">
        <v>0.1</v>
      </c>
      <c r="K19" s="165" t="str">
        <f>AE19</f>
        <v>/ PC</v>
      </c>
      <c r="L19" s="166"/>
      <c r="M19" s="166"/>
      <c r="N19" s="166"/>
      <c r="O19" s="166"/>
      <c r="P19" s="166"/>
      <c r="Q19" s="167"/>
      <c r="R19" s="168">
        <v>1.1000000000000001</v>
      </c>
      <c r="S19" s="169">
        <f>J19*R19</f>
        <v>0.11000000000000001</v>
      </c>
      <c r="U19" s="659"/>
      <c r="V19" s="620"/>
      <c r="W19" s="621"/>
      <c r="X19" s="691" t="s">
        <v>66</v>
      </c>
      <c r="Y19" s="621"/>
      <c r="Z19" s="599" t="s">
        <v>67</v>
      </c>
      <c r="AA19" s="600"/>
      <c r="AB19" s="600"/>
      <c r="AC19" s="601"/>
      <c r="AD19" s="170">
        <v>0.05</v>
      </c>
      <c r="AE19" s="165" t="s">
        <v>68</v>
      </c>
      <c r="AF19" s="166"/>
      <c r="AG19" s="166"/>
      <c r="AH19" s="166"/>
      <c r="AI19" s="166"/>
      <c r="AJ19" s="166"/>
      <c r="AK19" s="171">
        <v>1</v>
      </c>
      <c r="AL19" s="172">
        <v>0.1</v>
      </c>
      <c r="AM19" s="173">
        <f>AD19*AK19*(1+AL19)</f>
        <v>5.5000000000000007E-2</v>
      </c>
      <c r="AN19" s="85">
        <f>S19-AM19</f>
        <v>5.5000000000000007E-2</v>
      </c>
      <c r="AP19" s="109" t="s">
        <v>69</v>
      </c>
      <c r="AQ19" s="110">
        <v>0.12</v>
      </c>
      <c r="AR19" s="111" t="s">
        <v>69</v>
      </c>
      <c r="AS19" s="112">
        <v>6.6666666666666666E-2</v>
      </c>
      <c r="AY19" s="52"/>
      <c r="AZ19" s="52"/>
      <c r="BA19" s="52"/>
      <c r="BB19" s="52"/>
    </row>
    <row r="20" spans="1:54" s="15" customFormat="1" ht="12.75">
      <c r="A20" s="652"/>
      <c r="B20" s="669" t="str">
        <f t="shared" ref="B20:B33" si="8">V20</f>
        <v>Z-12</v>
      </c>
      <c r="C20" s="624"/>
      <c r="D20" s="625" t="str">
        <f t="shared" si="5"/>
        <v>MAJUEL</v>
      </c>
      <c r="E20" s="624"/>
      <c r="F20" s="626" t="str">
        <f t="shared" si="6"/>
        <v xml:space="preserve">BRA CUP </v>
      </c>
      <c r="G20" s="627"/>
      <c r="H20" s="627">
        <f t="shared" si="7"/>
        <v>0</v>
      </c>
      <c r="I20" s="628"/>
      <c r="J20" s="164">
        <v>0.27</v>
      </c>
      <c r="K20" s="174" t="str">
        <f t="shared" ref="K20:K33" si="9">AE20</f>
        <v>/ PC</v>
      </c>
      <c r="L20" s="175"/>
      <c r="M20" s="175"/>
      <c r="N20" s="175"/>
      <c r="O20" s="175"/>
      <c r="P20" s="175"/>
      <c r="Q20" s="176"/>
      <c r="R20" s="177">
        <v>1.1000000000000001</v>
      </c>
      <c r="S20" s="178">
        <f t="shared" ref="S20:S33" si="10">J20*R20</f>
        <v>0.29700000000000004</v>
      </c>
      <c r="U20" s="659"/>
      <c r="V20" s="623" t="s">
        <v>70</v>
      </c>
      <c r="W20" s="624"/>
      <c r="X20" s="625" t="s">
        <v>71</v>
      </c>
      <c r="Y20" s="624"/>
      <c r="Z20" s="626" t="s">
        <v>72</v>
      </c>
      <c r="AA20" s="627"/>
      <c r="AB20" s="627"/>
      <c r="AC20" s="628"/>
      <c r="AD20" s="170">
        <v>0.27</v>
      </c>
      <c r="AE20" s="174" t="s">
        <v>68</v>
      </c>
      <c r="AF20" s="175"/>
      <c r="AG20" s="175"/>
      <c r="AH20" s="175"/>
      <c r="AI20" s="175"/>
      <c r="AJ20" s="175"/>
      <c r="AK20" s="179">
        <v>1</v>
      </c>
      <c r="AL20" s="180">
        <v>0.1</v>
      </c>
      <c r="AM20" s="181">
        <f t="shared" ref="AM20:AM33" si="11">AD20*AK20*(1+AL20)</f>
        <v>0.29700000000000004</v>
      </c>
      <c r="AN20" s="85">
        <f t="shared" ref="AN20:AN33" si="12">S20-AM20</f>
        <v>0</v>
      </c>
      <c r="AP20" s="109" t="s">
        <v>73</v>
      </c>
      <c r="AQ20" s="110">
        <v>0.1</v>
      </c>
      <c r="AR20" s="111" t="s">
        <v>73</v>
      </c>
      <c r="AS20" s="112">
        <v>0.05</v>
      </c>
      <c r="AY20" s="52"/>
      <c r="AZ20" s="52"/>
      <c r="BA20" s="52"/>
      <c r="BB20" s="52"/>
    </row>
    <row r="21" spans="1:54" s="15" customFormat="1" ht="13.5" thickBot="1">
      <c r="A21" s="652"/>
      <c r="B21" s="670" t="str">
        <f t="shared" si="8"/>
        <v>N171 0.60MM</v>
      </c>
      <c r="C21" s="671"/>
      <c r="D21" s="692" t="str">
        <f t="shared" si="5"/>
        <v>SAMSUNG</v>
      </c>
      <c r="E21" s="671"/>
      <c r="F21" s="675" t="str">
        <f t="shared" si="6"/>
        <v>RAW RUBBER 5/16"</v>
      </c>
      <c r="G21" s="676"/>
      <c r="H21" s="676">
        <f t="shared" si="7"/>
        <v>0</v>
      </c>
      <c r="I21" s="677"/>
      <c r="J21" s="164">
        <v>1.6E-2</v>
      </c>
      <c r="K21" s="174" t="str">
        <f t="shared" si="9"/>
        <v>/ PC</v>
      </c>
      <c r="L21" s="175"/>
      <c r="M21" s="175"/>
      <c r="N21" s="175"/>
      <c r="O21" s="175"/>
      <c r="P21" s="175"/>
      <c r="Q21" s="176"/>
      <c r="R21" s="177">
        <v>9.3000000000000007</v>
      </c>
      <c r="S21" s="182">
        <f t="shared" si="10"/>
        <v>0.14880000000000002</v>
      </c>
      <c r="U21" s="659"/>
      <c r="V21" s="623" t="s">
        <v>74</v>
      </c>
      <c r="W21" s="624"/>
      <c r="X21" s="625" t="s">
        <v>75</v>
      </c>
      <c r="Y21" s="624"/>
      <c r="Z21" s="626" t="s">
        <v>76</v>
      </c>
      <c r="AA21" s="627"/>
      <c r="AB21" s="627"/>
      <c r="AC21" s="628"/>
      <c r="AD21" s="170">
        <v>1.5599999999999999E-2</v>
      </c>
      <c r="AE21" s="174" t="s">
        <v>68</v>
      </c>
      <c r="AF21" s="175" t="s">
        <v>77</v>
      </c>
      <c r="AG21" s="175"/>
      <c r="AH21" s="175"/>
      <c r="AI21" s="175"/>
      <c r="AJ21" s="175"/>
      <c r="AK21" s="179">
        <v>7.7</v>
      </c>
      <c r="AL21" s="180">
        <v>0.1</v>
      </c>
      <c r="AM21" s="181">
        <f t="shared" si="11"/>
        <v>0.132132</v>
      </c>
      <c r="AN21" s="85">
        <f t="shared" si="12"/>
        <v>1.6668000000000016E-2</v>
      </c>
      <c r="AP21" s="183" t="s">
        <v>78</v>
      </c>
      <c r="AQ21" s="184">
        <v>0.1</v>
      </c>
      <c r="AR21" s="185" t="s">
        <v>78</v>
      </c>
      <c r="AS21" s="186">
        <v>0.05</v>
      </c>
      <c r="AY21" s="52"/>
      <c r="AZ21" s="52"/>
      <c r="BA21" s="52"/>
      <c r="BB21" s="52"/>
    </row>
    <row r="22" spans="1:54" s="15" customFormat="1" ht="12.75">
      <c r="A22" s="652"/>
      <c r="B22" s="670" t="str">
        <f t="shared" si="8"/>
        <v>CLEAR RUBBER</v>
      </c>
      <c r="C22" s="671"/>
      <c r="D22" s="692" t="str">
        <f t="shared" si="5"/>
        <v>JCA</v>
      </c>
      <c r="E22" s="671"/>
      <c r="F22" s="675" t="str">
        <f t="shared" si="6"/>
        <v>MOBILON TAPE 1/4" (JBA-0635)</v>
      </c>
      <c r="G22" s="676"/>
      <c r="H22" s="676">
        <f t="shared" si="7"/>
        <v>0</v>
      </c>
      <c r="I22" s="677"/>
      <c r="J22" s="164">
        <v>0.05</v>
      </c>
      <c r="K22" s="174" t="str">
        <f t="shared" si="9"/>
        <v>/ PC</v>
      </c>
      <c r="L22" s="175"/>
      <c r="M22" s="175"/>
      <c r="N22" s="175"/>
      <c r="O22" s="175"/>
      <c r="P22" s="175"/>
      <c r="Q22" s="176"/>
      <c r="R22" s="177">
        <v>1.4</v>
      </c>
      <c r="S22" s="182">
        <f t="shared" si="10"/>
        <v>6.9999999999999993E-2</v>
      </c>
      <c r="U22" s="659"/>
      <c r="V22" s="623" t="s">
        <v>79</v>
      </c>
      <c r="W22" s="624"/>
      <c r="X22" s="625" t="s">
        <v>80</v>
      </c>
      <c r="Y22" s="624"/>
      <c r="Z22" s="187" t="s">
        <v>81</v>
      </c>
      <c r="AA22" s="188"/>
      <c r="AB22" s="188"/>
      <c r="AC22" s="189"/>
      <c r="AD22" s="170">
        <v>4.4499999999999998E-2</v>
      </c>
      <c r="AE22" s="174" t="s">
        <v>68</v>
      </c>
      <c r="AF22" s="175" t="s">
        <v>82</v>
      </c>
      <c r="AG22" s="175"/>
      <c r="AH22" s="175"/>
      <c r="AI22" s="175"/>
      <c r="AJ22" s="175"/>
      <c r="AK22" s="179">
        <v>1.1100000000000001</v>
      </c>
      <c r="AL22" s="180">
        <v>0.1</v>
      </c>
      <c r="AM22" s="181">
        <f t="shared" si="11"/>
        <v>5.4334500000000008E-2</v>
      </c>
      <c r="AN22" s="85">
        <f t="shared" si="12"/>
        <v>1.5665499999999985E-2</v>
      </c>
      <c r="AP22" s="190"/>
      <c r="AY22" s="52"/>
      <c r="AZ22" s="52"/>
      <c r="BA22" s="52"/>
      <c r="BB22" s="52"/>
    </row>
    <row r="23" spans="1:54" s="15" customFormat="1" ht="12.75">
      <c r="A23" s="652"/>
      <c r="B23" s="670">
        <f t="shared" si="8"/>
        <v>0</v>
      </c>
      <c r="C23" s="671"/>
      <c r="D23" s="692">
        <f t="shared" si="5"/>
        <v>0</v>
      </c>
      <c r="E23" s="671"/>
      <c r="F23" s="675">
        <f t="shared" si="6"/>
        <v>0</v>
      </c>
      <c r="G23" s="676"/>
      <c r="H23" s="676">
        <f t="shared" si="7"/>
        <v>0</v>
      </c>
      <c r="I23" s="677"/>
      <c r="J23" s="164"/>
      <c r="K23" s="174" t="str">
        <f t="shared" si="9"/>
        <v>/ PC</v>
      </c>
      <c r="L23" s="175"/>
      <c r="M23" s="175"/>
      <c r="N23" s="175"/>
      <c r="O23" s="175"/>
      <c r="P23" s="175"/>
      <c r="Q23" s="176"/>
      <c r="R23" s="191"/>
      <c r="S23" s="182">
        <f t="shared" si="10"/>
        <v>0</v>
      </c>
      <c r="U23" s="659"/>
      <c r="V23" s="623"/>
      <c r="W23" s="624"/>
      <c r="X23" s="625"/>
      <c r="Y23" s="624"/>
      <c r="Z23" s="626"/>
      <c r="AA23" s="627"/>
      <c r="AB23" s="627"/>
      <c r="AC23" s="628"/>
      <c r="AD23" s="170"/>
      <c r="AE23" s="174" t="s">
        <v>68</v>
      </c>
      <c r="AF23" s="175"/>
      <c r="AG23" s="175"/>
      <c r="AH23" s="175"/>
      <c r="AI23" s="175"/>
      <c r="AJ23" s="175"/>
      <c r="AK23" s="179"/>
      <c r="AL23" s="180">
        <v>0.2</v>
      </c>
      <c r="AM23" s="181">
        <f t="shared" si="11"/>
        <v>0</v>
      </c>
      <c r="AN23" s="85">
        <f t="shared" si="12"/>
        <v>0</v>
      </c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</row>
    <row r="24" spans="1:54" s="15" customFormat="1" ht="12.75">
      <c r="A24" s="652"/>
      <c r="B24" s="694">
        <f t="shared" si="8"/>
        <v>0</v>
      </c>
      <c r="C24" s="671"/>
      <c r="D24" s="692">
        <f t="shared" si="5"/>
        <v>0</v>
      </c>
      <c r="E24" s="671"/>
      <c r="F24" s="675">
        <f t="shared" si="6"/>
        <v>0</v>
      </c>
      <c r="G24" s="676"/>
      <c r="H24" s="676">
        <f t="shared" si="7"/>
        <v>0</v>
      </c>
      <c r="I24" s="677"/>
      <c r="J24" s="164"/>
      <c r="K24" s="174" t="str">
        <f t="shared" si="9"/>
        <v>/ PC</v>
      </c>
      <c r="L24" s="175"/>
      <c r="M24" s="175"/>
      <c r="N24" s="175"/>
      <c r="O24" s="175"/>
      <c r="P24" s="175"/>
      <c r="Q24" s="176"/>
      <c r="R24" s="177"/>
      <c r="S24" s="182">
        <f t="shared" si="10"/>
        <v>0</v>
      </c>
      <c r="U24" s="659"/>
      <c r="V24" s="623"/>
      <c r="W24" s="624"/>
      <c r="X24" s="625"/>
      <c r="Y24" s="624"/>
      <c r="Z24" s="626"/>
      <c r="AA24" s="627"/>
      <c r="AB24" s="627"/>
      <c r="AC24" s="628"/>
      <c r="AD24" s="170"/>
      <c r="AE24" s="174" t="s">
        <v>68</v>
      </c>
      <c r="AF24" s="175"/>
      <c r="AG24" s="175"/>
      <c r="AH24" s="175"/>
      <c r="AI24" s="175"/>
      <c r="AJ24" s="175"/>
      <c r="AK24" s="179"/>
      <c r="AL24" s="180">
        <v>0.2</v>
      </c>
      <c r="AM24" s="181">
        <f t="shared" si="11"/>
        <v>0</v>
      </c>
      <c r="AN24" s="85">
        <f t="shared" si="12"/>
        <v>0</v>
      </c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</row>
    <row r="25" spans="1:54" s="15" customFormat="1" ht="12.75">
      <c r="A25" s="652"/>
      <c r="B25" s="694">
        <f t="shared" si="8"/>
        <v>0</v>
      </c>
      <c r="C25" s="671"/>
      <c r="D25" s="692">
        <f t="shared" si="5"/>
        <v>0</v>
      </c>
      <c r="E25" s="671"/>
      <c r="F25" s="675">
        <f t="shared" si="6"/>
        <v>0</v>
      </c>
      <c r="G25" s="676"/>
      <c r="H25" s="676">
        <f t="shared" si="7"/>
        <v>0</v>
      </c>
      <c r="I25" s="677"/>
      <c r="J25" s="164"/>
      <c r="K25" s="174" t="str">
        <f t="shared" si="9"/>
        <v>/ PC</v>
      </c>
      <c r="L25" s="175"/>
      <c r="M25" s="175"/>
      <c r="N25" s="175"/>
      <c r="O25" s="175"/>
      <c r="P25" s="175"/>
      <c r="Q25" s="176"/>
      <c r="R25" s="192"/>
      <c r="S25" s="182">
        <f t="shared" si="10"/>
        <v>0</v>
      </c>
      <c r="U25" s="659"/>
      <c r="V25" s="623"/>
      <c r="W25" s="624"/>
      <c r="X25" s="625"/>
      <c r="Y25" s="624"/>
      <c r="Z25" s="193"/>
      <c r="AA25" s="194"/>
      <c r="AB25" s="194"/>
      <c r="AC25" s="195"/>
      <c r="AD25" s="170"/>
      <c r="AE25" s="174" t="s">
        <v>68</v>
      </c>
      <c r="AF25" s="175"/>
      <c r="AG25" s="175"/>
      <c r="AH25" s="175"/>
      <c r="AI25" s="175"/>
      <c r="AJ25" s="175"/>
      <c r="AK25" s="179"/>
      <c r="AL25" s="180">
        <v>0.2</v>
      </c>
      <c r="AM25" s="181">
        <f t="shared" si="11"/>
        <v>0</v>
      </c>
      <c r="AN25" s="85">
        <f t="shared" si="12"/>
        <v>0</v>
      </c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</row>
    <row r="26" spans="1:54" s="15" customFormat="1" ht="12.75">
      <c r="A26" s="652"/>
      <c r="B26" s="672">
        <f t="shared" si="8"/>
        <v>0</v>
      </c>
      <c r="C26" s="673"/>
      <c r="D26" s="674">
        <f t="shared" si="5"/>
        <v>0</v>
      </c>
      <c r="E26" s="673"/>
      <c r="F26" s="675">
        <f t="shared" si="6"/>
        <v>0</v>
      </c>
      <c r="G26" s="676"/>
      <c r="H26" s="676">
        <f t="shared" si="7"/>
        <v>0</v>
      </c>
      <c r="I26" s="677"/>
      <c r="J26" s="164"/>
      <c r="K26" s="174" t="str">
        <f t="shared" si="9"/>
        <v>/ PC</v>
      </c>
      <c r="L26" s="175"/>
      <c r="M26" s="175"/>
      <c r="N26" s="175"/>
      <c r="O26" s="175"/>
      <c r="P26" s="175"/>
      <c r="Q26" s="176"/>
      <c r="R26" s="196"/>
      <c r="S26" s="182">
        <f t="shared" si="10"/>
        <v>0</v>
      </c>
      <c r="U26" s="659"/>
      <c r="V26" s="623"/>
      <c r="W26" s="624"/>
      <c r="X26" s="692"/>
      <c r="Y26" s="671"/>
      <c r="Z26" s="187"/>
      <c r="AA26" s="188"/>
      <c r="AB26" s="188"/>
      <c r="AC26" s="189"/>
      <c r="AD26" s="170"/>
      <c r="AE26" s="174" t="s">
        <v>68</v>
      </c>
      <c r="AF26" s="175"/>
      <c r="AG26" s="175"/>
      <c r="AH26" s="175"/>
      <c r="AI26" s="175"/>
      <c r="AJ26" s="175"/>
      <c r="AK26" s="179"/>
      <c r="AL26" s="180">
        <v>0.2</v>
      </c>
      <c r="AM26" s="181">
        <f t="shared" si="11"/>
        <v>0</v>
      </c>
      <c r="AN26" s="85">
        <f t="shared" si="12"/>
        <v>0</v>
      </c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</row>
    <row r="27" spans="1:54" s="197" customFormat="1" ht="12.75">
      <c r="A27" s="652"/>
      <c r="B27" s="672">
        <f t="shared" si="8"/>
        <v>0</v>
      </c>
      <c r="C27" s="673"/>
      <c r="D27" s="674">
        <f t="shared" si="5"/>
        <v>0</v>
      </c>
      <c r="E27" s="673"/>
      <c r="F27" s="675">
        <f t="shared" si="6"/>
        <v>0</v>
      </c>
      <c r="G27" s="676"/>
      <c r="H27" s="676">
        <f t="shared" si="7"/>
        <v>0</v>
      </c>
      <c r="I27" s="677"/>
      <c r="J27" s="164"/>
      <c r="K27" s="174" t="str">
        <f t="shared" si="9"/>
        <v>/ PC</v>
      </c>
      <c r="L27" s="175"/>
      <c r="M27" s="175"/>
      <c r="N27" s="175"/>
      <c r="O27" s="175"/>
      <c r="P27" s="175"/>
      <c r="Q27" s="176"/>
      <c r="R27" s="196"/>
      <c r="S27" s="182">
        <f t="shared" si="10"/>
        <v>0</v>
      </c>
      <c r="U27" s="659"/>
      <c r="V27" s="694"/>
      <c r="W27" s="671"/>
      <c r="X27" s="692"/>
      <c r="Y27" s="671"/>
      <c r="Z27" s="626"/>
      <c r="AA27" s="627"/>
      <c r="AB27" s="627"/>
      <c r="AC27" s="628"/>
      <c r="AD27" s="170"/>
      <c r="AE27" s="174" t="s">
        <v>68</v>
      </c>
      <c r="AF27" s="175"/>
      <c r="AG27" s="175"/>
      <c r="AH27" s="175"/>
      <c r="AI27" s="175"/>
      <c r="AJ27" s="175"/>
      <c r="AK27" s="179"/>
      <c r="AL27" s="180">
        <v>0.2</v>
      </c>
      <c r="AM27" s="181">
        <f t="shared" si="11"/>
        <v>0</v>
      </c>
      <c r="AN27" s="85">
        <f t="shared" si="12"/>
        <v>0</v>
      </c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</row>
    <row r="28" spans="1:54" s="197" customFormat="1" ht="12.75">
      <c r="A28" s="652"/>
      <c r="B28" s="697">
        <f t="shared" si="8"/>
        <v>0</v>
      </c>
      <c r="C28" s="673"/>
      <c r="D28" s="674">
        <f t="shared" si="5"/>
        <v>0</v>
      </c>
      <c r="E28" s="673"/>
      <c r="F28" s="698">
        <f t="shared" si="6"/>
        <v>0</v>
      </c>
      <c r="G28" s="699"/>
      <c r="H28" s="699">
        <f t="shared" si="7"/>
        <v>0</v>
      </c>
      <c r="I28" s="700"/>
      <c r="J28" s="164"/>
      <c r="K28" s="174" t="str">
        <f t="shared" si="9"/>
        <v>/ PC</v>
      </c>
      <c r="L28" s="175"/>
      <c r="M28" s="175"/>
      <c r="N28" s="175"/>
      <c r="O28" s="175"/>
      <c r="P28" s="175"/>
      <c r="Q28" s="176"/>
      <c r="R28" s="196"/>
      <c r="S28" s="182">
        <f t="shared" si="10"/>
        <v>0</v>
      </c>
      <c r="U28" s="659"/>
      <c r="V28" s="696"/>
      <c r="W28" s="679"/>
      <c r="X28" s="692"/>
      <c r="Y28" s="671"/>
      <c r="Z28" s="626"/>
      <c r="AA28" s="627"/>
      <c r="AB28" s="627"/>
      <c r="AC28" s="628"/>
      <c r="AD28" s="170"/>
      <c r="AE28" s="174" t="s">
        <v>68</v>
      </c>
      <c r="AF28" s="175"/>
      <c r="AG28" s="175"/>
      <c r="AH28" s="175"/>
      <c r="AI28" s="175"/>
      <c r="AJ28" s="175"/>
      <c r="AK28" s="179"/>
      <c r="AL28" s="180">
        <v>0.2</v>
      </c>
      <c r="AM28" s="181">
        <f t="shared" si="11"/>
        <v>0</v>
      </c>
      <c r="AN28" s="85">
        <f t="shared" si="12"/>
        <v>0</v>
      </c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</row>
    <row r="29" spans="1:54" s="197" customFormat="1" ht="12.75">
      <c r="A29" s="652"/>
      <c r="B29" s="678">
        <f t="shared" si="8"/>
        <v>0</v>
      </c>
      <c r="C29" s="679"/>
      <c r="D29" s="680">
        <f t="shared" si="5"/>
        <v>0</v>
      </c>
      <c r="E29" s="679"/>
      <c r="F29" s="681">
        <f t="shared" si="6"/>
        <v>0</v>
      </c>
      <c r="G29" s="682"/>
      <c r="H29" s="682">
        <f t="shared" si="7"/>
        <v>0</v>
      </c>
      <c r="I29" s="683"/>
      <c r="J29" s="164"/>
      <c r="K29" s="174" t="str">
        <f t="shared" si="9"/>
        <v>/ PC</v>
      </c>
      <c r="L29" s="175"/>
      <c r="M29" s="175" t="s">
        <v>83</v>
      </c>
      <c r="N29" s="175"/>
      <c r="O29" s="175"/>
      <c r="P29" s="175"/>
      <c r="Q29" s="176"/>
      <c r="R29" s="177"/>
      <c r="S29" s="178">
        <f t="shared" si="10"/>
        <v>0</v>
      </c>
      <c r="U29" s="659"/>
      <c r="V29" s="772"/>
      <c r="W29" s="773"/>
      <c r="X29" s="774"/>
      <c r="Y29" s="773"/>
      <c r="Z29" s="775"/>
      <c r="AA29" s="776"/>
      <c r="AB29" s="776"/>
      <c r="AC29" s="777"/>
      <c r="AD29" s="170"/>
      <c r="AE29" s="174" t="s">
        <v>68</v>
      </c>
      <c r="AF29" s="175"/>
      <c r="AG29" s="175"/>
      <c r="AH29" s="175"/>
      <c r="AI29" s="175"/>
      <c r="AJ29" s="175"/>
      <c r="AK29" s="179"/>
      <c r="AL29" s="180">
        <v>0.1</v>
      </c>
      <c r="AM29" s="181">
        <f t="shared" si="11"/>
        <v>0</v>
      </c>
      <c r="AN29" s="85">
        <f t="shared" si="12"/>
        <v>0</v>
      </c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</row>
    <row r="30" spans="1:54" s="197" customFormat="1" ht="12.75">
      <c r="A30" s="652"/>
      <c r="B30" s="678">
        <f t="shared" si="8"/>
        <v>0</v>
      </c>
      <c r="C30" s="679"/>
      <c r="D30" s="674">
        <f t="shared" si="5"/>
        <v>0</v>
      </c>
      <c r="E30" s="673"/>
      <c r="F30" s="698">
        <f t="shared" si="6"/>
        <v>0</v>
      </c>
      <c r="G30" s="699"/>
      <c r="H30" s="699">
        <f t="shared" si="7"/>
        <v>0</v>
      </c>
      <c r="I30" s="700"/>
      <c r="J30" s="164"/>
      <c r="K30" s="174" t="str">
        <f t="shared" si="9"/>
        <v>/ PC</v>
      </c>
      <c r="L30" s="175"/>
      <c r="M30" s="175"/>
      <c r="N30" s="175"/>
      <c r="O30" s="175"/>
      <c r="P30" s="175"/>
      <c r="Q30" s="176"/>
      <c r="R30" s="177"/>
      <c r="S30" s="178">
        <f t="shared" si="10"/>
        <v>0</v>
      </c>
      <c r="U30" s="659"/>
      <c r="V30" s="678"/>
      <c r="W30" s="679"/>
      <c r="X30" s="674"/>
      <c r="Y30" s="673"/>
      <c r="Z30" s="775"/>
      <c r="AA30" s="776"/>
      <c r="AB30" s="776"/>
      <c r="AC30" s="777"/>
      <c r="AD30" s="170"/>
      <c r="AE30" s="174" t="s">
        <v>68</v>
      </c>
      <c r="AF30" s="175"/>
      <c r="AG30" s="175"/>
      <c r="AH30" s="175"/>
      <c r="AI30" s="175"/>
      <c r="AJ30" s="175"/>
      <c r="AK30" s="179"/>
      <c r="AL30" s="180">
        <v>0.1</v>
      </c>
      <c r="AM30" s="181">
        <f t="shared" si="11"/>
        <v>0</v>
      </c>
      <c r="AN30" s="85">
        <f t="shared" si="12"/>
        <v>0</v>
      </c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</row>
    <row r="31" spans="1:54" s="197" customFormat="1" ht="12.75">
      <c r="A31" s="652"/>
      <c r="B31" s="678">
        <f t="shared" si="8"/>
        <v>0</v>
      </c>
      <c r="C31" s="679"/>
      <c r="D31" s="680">
        <f t="shared" si="5"/>
        <v>0</v>
      </c>
      <c r="E31" s="679"/>
      <c r="F31" s="681">
        <f t="shared" si="6"/>
        <v>0</v>
      </c>
      <c r="G31" s="682"/>
      <c r="H31" s="682">
        <f t="shared" si="7"/>
        <v>0</v>
      </c>
      <c r="I31" s="683"/>
      <c r="J31" s="164"/>
      <c r="K31" s="174" t="str">
        <f t="shared" si="9"/>
        <v>/ PC</v>
      </c>
      <c r="L31" s="175"/>
      <c r="M31" s="175"/>
      <c r="N31" s="175"/>
      <c r="O31" s="175"/>
      <c r="P31" s="175"/>
      <c r="Q31" s="176"/>
      <c r="R31" s="177"/>
      <c r="S31" s="178">
        <f t="shared" si="10"/>
        <v>0</v>
      </c>
      <c r="U31" s="659"/>
      <c r="V31" s="678"/>
      <c r="W31" s="679"/>
      <c r="X31" s="680"/>
      <c r="Y31" s="679"/>
      <c r="Z31" s="775"/>
      <c r="AA31" s="776"/>
      <c r="AB31" s="776"/>
      <c r="AC31" s="777"/>
      <c r="AD31" s="170"/>
      <c r="AE31" s="174" t="s">
        <v>68</v>
      </c>
      <c r="AF31" s="175"/>
      <c r="AG31" s="175"/>
      <c r="AH31" s="175"/>
      <c r="AI31" s="175"/>
      <c r="AJ31" s="175"/>
      <c r="AK31" s="179"/>
      <c r="AL31" s="180">
        <v>0.1</v>
      </c>
      <c r="AM31" s="181">
        <f t="shared" si="11"/>
        <v>0</v>
      </c>
      <c r="AN31" s="85">
        <f t="shared" si="12"/>
        <v>0</v>
      </c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</row>
    <row r="32" spans="1:54" s="197" customFormat="1" ht="12.75">
      <c r="A32" s="652"/>
      <c r="B32" s="678">
        <f t="shared" si="8"/>
        <v>0</v>
      </c>
      <c r="C32" s="679"/>
      <c r="D32" s="680">
        <f t="shared" si="5"/>
        <v>0</v>
      </c>
      <c r="E32" s="679"/>
      <c r="F32" s="681">
        <f t="shared" si="6"/>
        <v>0</v>
      </c>
      <c r="G32" s="682"/>
      <c r="H32" s="682">
        <f t="shared" si="7"/>
        <v>0</v>
      </c>
      <c r="I32" s="683"/>
      <c r="J32" s="164"/>
      <c r="K32" s="198" t="str">
        <f t="shared" si="9"/>
        <v>/ PC</v>
      </c>
      <c r="L32" s="199"/>
      <c r="M32" s="199"/>
      <c r="N32" s="199"/>
      <c r="O32" s="199"/>
      <c r="P32" s="199"/>
      <c r="Q32" s="200"/>
      <c r="R32" s="201"/>
      <c r="S32" s="202">
        <f t="shared" si="10"/>
        <v>0</v>
      </c>
      <c r="U32" s="659"/>
      <c r="V32" s="678"/>
      <c r="W32" s="679"/>
      <c r="X32" s="680"/>
      <c r="Y32" s="679"/>
      <c r="Z32" s="680"/>
      <c r="AA32" s="678"/>
      <c r="AB32" s="678"/>
      <c r="AC32" s="679"/>
      <c r="AD32" s="170"/>
      <c r="AE32" s="198" t="s">
        <v>68</v>
      </c>
      <c r="AF32" s="199"/>
      <c r="AG32" s="199"/>
      <c r="AH32" s="199"/>
      <c r="AI32" s="199"/>
      <c r="AJ32" s="199"/>
      <c r="AK32" s="203"/>
      <c r="AL32" s="204">
        <v>0.1</v>
      </c>
      <c r="AM32" s="205">
        <f t="shared" si="11"/>
        <v>0</v>
      </c>
      <c r="AN32" s="85">
        <f t="shared" si="12"/>
        <v>0</v>
      </c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</row>
    <row r="33" spans="1:54" s="15" customFormat="1" ht="13.5" thickBot="1">
      <c r="A33" s="653"/>
      <c r="B33" s="684">
        <f t="shared" si="8"/>
        <v>0</v>
      </c>
      <c r="C33" s="685"/>
      <c r="D33" s="686">
        <f t="shared" si="5"/>
        <v>0</v>
      </c>
      <c r="E33" s="685"/>
      <c r="F33" s="687">
        <f t="shared" si="6"/>
        <v>0</v>
      </c>
      <c r="G33" s="688"/>
      <c r="H33" s="688">
        <f t="shared" si="7"/>
        <v>0</v>
      </c>
      <c r="I33" s="689"/>
      <c r="J33" s="206"/>
      <c r="K33" s="207" t="str">
        <f t="shared" si="9"/>
        <v>/ PC</v>
      </c>
      <c r="L33" s="208"/>
      <c r="M33" s="208"/>
      <c r="N33" s="208"/>
      <c r="O33" s="208"/>
      <c r="P33" s="208"/>
      <c r="Q33" s="209"/>
      <c r="R33" s="210"/>
      <c r="S33" s="211">
        <f t="shared" si="10"/>
        <v>0</v>
      </c>
      <c r="U33" s="660"/>
      <c r="V33" s="684"/>
      <c r="W33" s="685"/>
      <c r="X33" s="686"/>
      <c r="Y33" s="685"/>
      <c r="Z33" s="687"/>
      <c r="AA33" s="688"/>
      <c r="AB33" s="688"/>
      <c r="AC33" s="689"/>
      <c r="AD33" s="212"/>
      <c r="AE33" s="207" t="s">
        <v>68</v>
      </c>
      <c r="AF33" s="208"/>
      <c r="AG33" s="208"/>
      <c r="AH33" s="208"/>
      <c r="AI33" s="208"/>
      <c r="AJ33" s="208"/>
      <c r="AK33" s="213"/>
      <c r="AL33" s="214">
        <v>0.1</v>
      </c>
      <c r="AM33" s="215">
        <f t="shared" si="11"/>
        <v>0</v>
      </c>
      <c r="AN33" s="85">
        <f t="shared" si="12"/>
        <v>0</v>
      </c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</row>
    <row r="34" spans="1:54" s="15" customFormat="1" ht="13.5" thickBot="1">
      <c r="A34" s="33"/>
      <c r="B34" s="33"/>
      <c r="C34" s="33"/>
      <c r="D34" s="33"/>
      <c r="E34" s="33"/>
      <c r="F34" s="33"/>
      <c r="G34" s="216"/>
      <c r="H34" s="216"/>
      <c r="I34" s="216"/>
      <c r="J34" s="216"/>
      <c r="K34" s="217"/>
      <c r="L34" s="217"/>
      <c r="M34" s="217"/>
      <c r="N34" s="217"/>
      <c r="O34" s="217"/>
      <c r="P34" s="217"/>
      <c r="Q34" s="217"/>
      <c r="R34" s="149" t="s">
        <v>57</v>
      </c>
      <c r="S34" s="218">
        <f>SUM(S19:S33)</f>
        <v>0.62580000000000002</v>
      </c>
      <c r="U34" s="33"/>
      <c r="V34" s="33"/>
      <c r="W34" s="33"/>
      <c r="X34" s="33"/>
      <c r="Y34" s="33"/>
      <c r="Z34" s="33"/>
      <c r="AA34" s="216"/>
      <c r="AB34" s="216"/>
      <c r="AC34" s="216"/>
      <c r="AD34" s="216"/>
      <c r="AE34" s="217"/>
      <c r="AF34" s="217"/>
      <c r="AG34" s="217"/>
      <c r="AH34" s="217"/>
      <c r="AI34" s="217"/>
      <c r="AJ34" s="217"/>
      <c r="AK34" s="217"/>
      <c r="AL34" s="149" t="s">
        <v>57</v>
      </c>
      <c r="AM34" s="219">
        <f>SUM(AM19:AM33)</f>
        <v>0.53846649999999996</v>
      </c>
      <c r="AN34" s="154">
        <f>S34-AM34</f>
        <v>8.7333500000000064E-2</v>
      </c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</row>
    <row r="35" spans="1:54" s="197" customFormat="1" ht="13.5" thickBot="1">
      <c r="K35" s="220"/>
      <c r="L35" s="220"/>
      <c r="M35" s="220"/>
      <c r="N35" s="220"/>
      <c r="O35" s="220"/>
      <c r="P35" s="220"/>
      <c r="Q35" s="220"/>
      <c r="R35" s="221"/>
      <c r="S35" s="222"/>
      <c r="AE35" s="220"/>
      <c r="AF35" s="220"/>
      <c r="AG35" s="220"/>
      <c r="AH35" s="220"/>
      <c r="AI35" s="220"/>
      <c r="AJ35" s="220"/>
      <c r="AK35" s="220"/>
      <c r="AL35" s="221"/>
      <c r="AM35" s="158">
        <f>AM34/AM66</f>
        <v>0.10731244952290399</v>
      </c>
      <c r="AN35" s="159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</row>
    <row r="36" spans="1:54" s="52" customFormat="1" ht="12.75" customHeight="1" thickBot="1">
      <c r="A36" s="651" t="s">
        <v>84</v>
      </c>
      <c r="B36" s="703" t="s">
        <v>60</v>
      </c>
      <c r="C36" s="704"/>
      <c r="D36" s="705" t="s">
        <v>61</v>
      </c>
      <c r="E36" s="704"/>
      <c r="F36" s="705" t="s">
        <v>19</v>
      </c>
      <c r="G36" s="706"/>
      <c r="H36" s="706"/>
      <c r="I36" s="704"/>
      <c r="J36" s="705" t="s">
        <v>62</v>
      </c>
      <c r="K36" s="704"/>
      <c r="L36" s="223"/>
      <c r="M36" s="223"/>
      <c r="N36" s="223"/>
      <c r="O36" s="223"/>
      <c r="P36" s="223"/>
      <c r="Q36" s="160"/>
      <c r="R36" s="224" t="s">
        <v>63</v>
      </c>
      <c r="S36" s="225" t="s">
        <v>37</v>
      </c>
      <c r="U36" s="651" t="s">
        <v>84</v>
      </c>
      <c r="V36" s="703" t="s">
        <v>60</v>
      </c>
      <c r="W36" s="704"/>
      <c r="X36" s="705" t="s">
        <v>61</v>
      </c>
      <c r="Y36" s="704"/>
      <c r="Z36" s="705" t="s">
        <v>19</v>
      </c>
      <c r="AA36" s="706"/>
      <c r="AB36" s="706"/>
      <c r="AC36" s="704"/>
      <c r="AD36" s="705" t="s">
        <v>62</v>
      </c>
      <c r="AE36" s="704"/>
      <c r="AF36" s="223"/>
      <c r="AG36" s="223"/>
      <c r="AH36" s="223"/>
      <c r="AI36" s="223"/>
      <c r="AJ36" s="223"/>
      <c r="AK36" s="58" t="s">
        <v>63</v>
      </c>
      <c r="AL36" s="224" t="s">
        <v>85</v>
      </c>
      <c r="AM36" s="162" t="s">
        <v>37</v>
      </c>
      <c r="AN36" s="163"/>
    </row>
    <row r="37" spans="1:54" s="15" customFormat="1" ht="12.75">
      <c r="A37" s="701"/>
      <c r="B37" s="716" t="str">
        <f>V37</f>
        <v>NBOS27468</v>
      </c>
      <c r="C37" s="717"/>
      <c r="D37" s="717" t="str">
        <f t="shared" ref="D37:D44" si="13">X37</f>
        <v>RPAC</v>
      </c>
      <c r="E37" s="717"/>
      <c r="F37" s="718" t="str">
        <f t="shared" ref="F37:F44" si="14">Z37</f>
        <v>INTEGRATED MAIN/CARE LABEL</v>
      </c>
      <c r="G37" s="718"/>
      <c r="H37" s="718">
        <f t="shared" ref="H37:H44" si="15">AB37</f>
        <v>0</v>
      </c>
      <c r="I37" s="718"/>
      <c r="J37" s="226">
        <v>2.35E-2</v>
      </c>
      <c r="K37" s="165" t="str">
        <f>AE37</f>
        <v>/ PC</v>
      </c>
      <c r="L37" s="166"/>
      <c r="M37" s="166"/>
      <c r="N37" s="166"/>
      <c r="O37" s="166"/>
      <c r="P37" s="166"/>
      <c r="Q37" s="227"/>
      <c r="R37" s="228">
        <v>1.05</v>
      </c>
      <c r="S37" s="229">
        <f>J37*R37</f>
        <v>2.4675000000000002E-2</v>
      </c>
      <c r="U37" s="701"/>
      <c r="V37" s="620" t="s">
        <v>86</v>
      </c>
      <c r="W37" s="621"/>
      <c r="X37" s="691" t="s">
        <v>87</v>
      </c>
      <c r="Y37" s="621"/>
      <c r="Z37" s="230" t="s">
        <v>88</v>
      </c>
      <c r="AA37" s="231"/>
      <c r="AB37" s="231"/>
      <c r="AC37" s="232"/>
      <c r="AD37" s="226">
        <v>2.35E-2</v>
      </c>
      <c r="AE37" s="165" t="s">
        <v>68</v>
      </c>
      <c r="AF37" s="233">
        <v>23.51</v>
      </c>
      <c r="AG37" s="234">
        <f>AF37/1000</f>
        <v>2.3510000000000003E-2</v>
      </c>
      <c r="AH37" s="166"/>
      <c r="AI37" s="166"/>
      <c r="AJ37" s="166"/>
      <c r="AK37" s="235">
        <v>1</v>
      </c>
      <c r="AL37" s="236">
        <v>0.05</v>
      </c>
      <c r="AM37" s="229">
        <f>AD37*AK37*(1+AL37)</f>
        <v>2.4675000000000002E-2</v>
      </c>
      <c r="AN37" s="85">
        <f t="shared" ref="AN37:AN44" si="16">S37-AM37</f>
        <v>0</v>
      </c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</row>
    <row r="38" spans="1:54" s="15" customFormat="1" ht="12.75">
      <c r="A38" s="701"/>
      <c r="B38" s="707" t="str">
        <f t="shared" ref="B38:B44" si="17">V38</f>
        <v>NB0S27501</v>
      </c>
      <c r="C38" s="708"/>
      <c r="D38" s="708" t="str">
        <f t="shared" si="13"/>
        <v>RPAC</v>
      </c>
      <c r="E38" s="708"/>
      <c r="F38" s="709" t="str">
        <f t="shared" si="14"/>
        <v>SECONDARY TAG</v>
      </c>
      <c r="G38" s="709"/>
      <c r="H38" s="709">
        <f t="shared" si="15"/>
        <v>0</v>
      </c>
      <c r="I38" s="709"/>
      <c r="J38" s="237">
        <v>1.201E-2</v>
      </c>
      <c r="K38" s="174" t="str">
        <f t="shared" ref="J38:K44" si="18">AE38</f>
        <v>/ PC</v>
      </c>
      <c r="L38" s="175"/>
      <c r="M38" s="175"/>
      <c r="N38" s="175"/>
      <c r="O38" s="175"/>
      <c r="P38" s="175"/>
      <c r="Q38" s="238"/>
      <c r="R38" s="239">
        <v>1.05</v>
      </c>
      <c r="S38" s="240">
        <f t="shared" ref="S38:S44" si="19">J38*R38</f>
        <v>1.26105E-2</v>
      </c>
      <c r="U38" s="701"/>
      <c r="V38" s="623" t="s">
        <v>89</v>
      </c>
      <c r="W38" s="624"/>
      <c r="X38" s="625" t="s">
        <v>87</v>
      </c>
      <c r="Y38" s="624"/>
      <c r="Z38" s="187" t="s">
        <v>90</v>
      </c>
      <c r="AA38" s="188"/>
      <c r="AB38" s="188"/>
      <c r="AC38" s="189"/>
      <c r="AD38" s="237">
        <v>1.201E-2</v>
      </c>
      <c r="AE38" s="174" t="s">
        <v>68</v>
      </c>
      <c r="AF38" s="241">
        <v>12.01</v>
      </c>
      <c r="AG38" s="242">
        <f>AF38/1000</f>
        <v>1.201E-2</v>
      </c>
      <c r="AH38" s="175"/>
      <c r="AI38" s="175"/>
      <c r="AJ38" s="175"/>
      <c r="AK38" s="243">
        <v>1</v>
      </c>
      <c r="AL38" s="244">
        <v>0.05</v>
      </c>
      <c r="AM38" s="240">
        <f t="shared" ref="AM38:AM44" si="20">AD38*AK38*(1+AL38)</f>
        <v>1.26105E-2</v>
      </c>
      <c r="AN38" s="85">
        <f t="shared" si="16"/>
        <v>0</v>
      </c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</row>
    <row r="39" spans="1:54" s="15" customFormat="1" ht="12.75">
      <c r="A39" s="701"/>
      <c r="B39" s="707" t="str">
        <f t="shared" si="17"/>
        <v>NBJR27660RFID</v>
      </c>
      <c r="C39" s="708"/>
      <c r="D39" s="708" t="str">
        <f t="shared" si="13"/>
        <v>RPAC</v>
      </c>
      <c r="E39" s="708"/>
      <c r="F39" s="709" t="str">
        <f t="shared" si="14"/>
        <v>PRIMARY HANG TAG (RFID TAG)</v>
      </c>
      <c r="G39" s="709"/>
      <c r="H39" s="709">
        <f t="shared" si="15"/>
        <v>0</v>
      </c>
      <c r="I39" s="709"/>
      <c r="J39" s="237">
        <v>7.4899999999999994E-2</v>
      </c>
      <c r="K39" s="174" t="str">
        <f t="shared" si="18"/>
        <v>/ PC</v>
      </c>
      <c r="L39" s="175"/>
      <c r="M39" s="175"/>
      <c r="N39" s="175"/>
      <c r="O39" s="175"/>
      <c r="P39" s="175"/>
      <c r="Q39" s="238"/>
      <c r="R39" s="239">
        <v>1.05</v>
      </c>
      <c r="S39" s="240">
        <f t="shared" si="19"/>
        <v>7.8644999999999993E-2</v>
      </c>
      <c r="U39" s="701"/>
      <c r="V39" s="623" t="s">
        <v>91</v>
      </c>
      <c r="W39" s="624"/>
      <c r="X39" s="625" t="s">
        <v>87</v>
      </c>
      <c r="Y39" s="624"/>
      <c r="Z39" s="187" t="s">
        <v>92</v>
      </c>
      <c r="AA39" s="188"/>
      <c r="AB39" s="188"/>
      <c r="AC39" s="189"/>
      <c r="AD39" s="237">
        <v>7.4899999999999994E-2</v>
      </c>
      <c r="AE39" s="174" t="s">
        <v>68</v>
      </c>
      <c r="AF39" s="241">
        <v>74.89</v>
      </c>
      <c r="AG39" s="242">
        <f t="shared" ref="AG39:AG40" si="21">AF39/1000</f>
        <v>7.4889999999999998E-2</v>
      </c>
      <c r="AH39" s="175"/>
      <c r="AI39" s="175"/>
      <c r="AJ39" s="175"/>
      <c r="AK39" s="243">
        <v>1</v>
      </c>
      <c r="AL39" s="244">
        <v>0.05</v>
      </c>
      <c r="AM39" s="240">
        <f t="shared" si="20"/>
        <v>7.8644999999999993E-2</v>
      </c>
      <c r="AN39" s="85">
        <f t="shared" si="16"/>
        <v>0</v>
      </c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</row>
    <row r="40" spans="1:54" s="15" customFormat="1" ht="12.75">
      <c r="A40" s="701"/>
      <c r="B40" s="707" t="str">
        <f t="shared" si="17"/>
        <v>GENA30137</v>
      </c>
      <c r="C40" s="708"/>
      <c r="D40" s="708" t="str">
        <f t="shared" si="13"/>
        <v>RPAC</v>
      </c>
      <c r="E40" s="708"/>
      <c r="F40" s="709" t="str">
        <f t="shared" si="14"/>
        <v>SIZING CHART TAG</v>
      </c>
      <c r="G40" s="709"/>
      <c r="H40" s="709">
        <f t="shared" si="15"/>
        <v>0</v>
      </c>
      <c r="I40" s="709"/>
      <c r="J40" s="237">
        <v>1.8499999999999999E-2</v>
      </c>
      <c r="K40" s="174" t="str">
        <f t="shared" si="18"/>
        <v>/ PC</v>
      </c>
      <c r="L40" s="175"/>
      <c r="M40" s="175"/>
      <c r="N40" s="175"/>
      <c r="O40" s="175"/>
      <c r="P40" s="175"/>
      <c r="Q40" s="238"/>
      <c r="R40" s="239">
        <v>1.05</v>
      </c>
      <c r="S40" s="240">
        <f t="shared" si="19"/>
        <v>1.9425000000000001E-2</v>
      </c>
      <c r="U40" s="701"/>
      <c r="V40" s="623" t="s">
        <v>93</v>
      </c>
      <c r="W40" s="624"/>
      <c r="X40" s="625" t="s">
        <v>87</v>
      </c>
      <c r="Y40" s="624"/>
      <c r="Z40" s="187" t="s">
        <v>94</v>
      </c>
      <c r="AA40" s="188"/>
      <c r="AB40" s="188"/>
      <c r="AC40" s="189"/>
      <c r="AD40" s="237">
        <v>1.8499999999999999E-2</v>
      </c>
      <c r="AE40" s="174" t="s">
        <v>68</v>
      </c>
      <c r="AF40" s="241">
        <v>18.510000000000002</v>
      </c>
      <c r="AG40" s="242">
        <f t="shared" si="21"/>
        <v>1.8510000000000002E-2</v>
      </c>
      <c r="AH40" s="175"/>
      <c r="AI40" s="175"/>
      <c r="AJ40" s="175"/>
      <c r="AK40" s="243">
        <v>1</v>
      </c>
      <c r="AL40" s="244">
        <v>0.05</v>
      </c>
      <c r="AM40" s="240">
        <f t="shared" si="20"/>
        <v>1.9425000000000001E-2</v>
      </c>
      <c r="AN40" s="85">
        <f t="shared" si="16"/>
        <v>0</v>
      </c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</row>
    <row r="41" spans="1:54" s="15" customFormat="1" ht="12.75">
      <c r="A41" s="701"/>
      <c r="B41" s="707">
        <f t="shared" si="17"/>
        <v>0</v>
      </c>
      <c r="C41" s="708"/>
      <c r="D41" s="708">
        <f t="shared" si="13"/>
        <v>0</v>
      </c>
      <c r="E41" s="708"/>
      <c r="F41" s="709">
        <f t="shared" si="14"/>
        <v>0</v>
      </c>
      <c r="G41" s="709"/>
      <c r="H41" s="709">
        <f t="shared" si="15"/>
        <v>0</v>
      </c>
      <c r="I41" s="709"/>
      <c r="J41" s="245">
        <f t="shared" si="18"/>
        <v>0</v>
      </c>
      <c r="K41" s="174" t="str">
        <f t="shared" si="18"/>
        <v>/ PC</v>
      </c>
      <c r="L41" s="175"/>
      <c r="M41" s="175"/>
      <c r="N41" s="175"/>
      <c r="O41" s="175"/>
      <c r="P41" s="175"/>
      <c r="Q41" s="238"/>
      <c r="R41" s="239"/>
      <c r="S41" s="240">
        <f t="shared" si="19"/>
        <v>0</v>
      </c>
      <c r="U41" s="701"/>
      <c r="V41" s="246"/>
      <c r="W41" s="247"/>
      <c r="X41" s="248"/>
      <c r="Y41" s="247"/>
      <c r="Z41" s="187"/>
      <c r="AA41" s="188"/>
      <c r="AB41" s="188"/>
      <c r="AC41" s="189"/>
      <c r="AD41" s="237"/>
      <c r="AE41" s="174" t="s">
        <v>68</v>
      </c>
      <c r="AF41" s="175"/>
      <c r="AG41" s="242"/>
      <c r="AH41" s="175"/>
      <c r="AI41" s="175"/>
      <c r="AJ41" s="175"/>
      <c r="AK41" s="243"/>
      <c r="AL41" s="244">
        <v>0.02</v>
      </c>
      <c r="AM41" s="240">
        <f t="shared" si="20"/>
        <v>0</v>
      </c>
      <c r="AN41" s="85">
        <f t="shared" si="16"/>
        <v>0</v>
      </c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</row>
    <row r="42" spans="1:54" s="15" customFormat="1" ht="12.75">
      <c r="A42" s="701"/>
      <c r="B42" s="707">
        <f t="shared" si="17"/>
        <v>0</v>
      </c>
      <c r="C42" s="708"/>
      <c r="D42" s="708">
        <f t="shared" si="13"/>
        <v>0</v>
      </c>
      <c r="E42" s="708"/>
      <c r="F42" s="709">
        <f t="shared" si="14"/>
        <v>0</v>
      </c>
      <c r="G42" s="709"/>
      <c r="H42" s="709">
        <f t="shared" si="15"/>
        <v>0</v>
      </c>
      <c r="I42" s="709"/>
      <c r="J42" s="245">
        <f t="shared" si="18"/>
        <v>0</v>
      </c>
      <c r="K42" s="174" t="str">
        <f t="shared" si="18"/>
        <v>/ PC</v>
      </c>
      <c r="L42" s="175"/>
      <c r="M42" s="175"/>
      <c r="N42" s="175"/>
      <c r="O42" s="175"/>
      <c r="P42" s="175"/>
      <c r="Q42" s="238"/>
      <c r="R42" s="239"/>
      <c r="S42" s="249">
        <f t="shared" si="19"/>
        <v>0</v>
      </c>
      <c r="U42" s="701"/>
      <c r="V42" s="246"/>
      <c r="W42" s="247"/>
      <c r="X42" s="248"/>
      <c r="Y42" s="247"/>
      <c r="Z42" s="187"/>
      <c r="AA42" s="188"/>
      <c r="AB42" s="188"/>
      <c r="AC42" s="189"/>
      <c r="AD42" s="237"/>
      <c r="AE42" s="174" t="s">
        <v>68</v>
      </c>
      <c r="AF42" s="175"/>
      <c r="AG42" s="242"/>
      <c r="AH42" s="175"/>
      <c r="AI42" s="175"/>
      <c r="AJ42" s="175"/>
      <c r="AK42" s="243"/>
      <c r="AL42" s="244">
        <v>0.02</v>
      </c>
      <c r="AM42" s="249">
        <f t="shared" si="20"/>
        <v>0</v>
      </c>
      <c r="AN42" s="85">
        <f t="shared" si="16"/>
        <v>0</v>
      </c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</row>
    <row r="43" spans="1:54" s="197" customFormat="1" ht="12.75">
      <c r="A43" s="701"/>
      <c r="B43" s="710">
        <f t="shared" si="17"/>
        <v>0</v>
      </c>
      <c r="C43" s="711"/>
      <c r="D43" s="711">
        <f t="shared" si="13"/>
        <v>0</v>
      </c>
      <c r="E43" s="711"/>
      <c r="F43" s="712">
        <f t="shared" si="14"/>
        <v>0</v>
      </c>
      <c r="G43" s="712"/>
      <c r="H43" s="712">
        <f t="shared" si="15"/>
        <v>0</v>
      </c>
      <c r="I43" s="712"/>
      <c r="J43" s="250">
        <f t="shared" si="18"/>
        <v>0</v>
      </c>
      <c r="K43" s="251">
        <f t="shared" si="18"/>
        <v>0</v>
      </c>
      <c r="L43" s="252"/>
      <c r="M43" s="252"/>
      <c r="N43" s="252"/>
      <c r="O43" s="252"/>
      <c r="P43" s="252"/>
      <c r="Q43" s="238"/>
      <c r="R43" s="239"/>
      <c r="S43" s="253">
        <f t="shared" si="19"/>
        <v>0</v>
      </c>
      <c r="U43" s="701"/>
      <c r="V43" s="254"/>
      <c r="W43" s="255"/>
      <c r="X43" s="248"/>
      <c r="Y43" s="247"/>
      <c r="Z43" s="187"/>
      <c r="AA43" s="188"/>
      <c r="AB43" s="188"/>
      <c r="AC43" s="189"/>
      <c r="AD43" s="237"/>
      <c r="AE43" s="251"/>
      <c r="AF43" s="252"/>
      <c r="AG43" s="256"/>
      <c r="AH43" s="252"/>
      <c r="AI43" s="252"/>
      <c r="AJ43" s="252"/>
      <c r="AK43" s="243"/>
      <c r="AL43" s="244">
        <v>0.02</v>
      </c>
      <c r="AM43" s="253">
        <f t="shared" si="20"/>
        <v>0</v>
      </c>
      <c r="AN43" s="85">
        <f t="shared" si="16"/>
        <v>0</v>
      </c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</row>
    <row r="44" spans="1:54" s="197" customFormat="1" ht="13.5" thickBot="1">
      <c r="A44" s="702"/>
      <c r="B44" s="713">
        <f t="shared" si="17"/>
        <v>0</v>
      </c>
      <c r="C44" s="714"/>
      <c r="D44" s="714">
        <f t="shared" si="13"/>
        <v>0</v>
      </c>
      <c r="E44" s="714"/>
      <c r="F44" s="715">
        <f t="shared" si="14"/>
        <v>0</v>
      </c>
      <c r="G44" s="715"/>
      <c r="H44" s="715">
        <f t="shared" si="15"/>
        <v>0</v>
      </c>
      <c r="I44" s="715"/>
      <c r="J44" s="257">
        <f t="shared" si="18"/>
        <v>0</v>
      </c>
      <c r="K44" s="258">
        <f t="shared" si="18"/>
        <v>0</v>
      </c>
      <c r="L44" s="259"/>
      <c r="M44" s="259"/>
      <c r="N44" s="259"/>
      <c r="O44" s="259"/>
      <c r="P44" s="259"/>
      <c r="Q44" s="260"/>
      <c r="R44" s="261"/>
      <c r="S44" s="262">
        <f t="shared" si="19"/>
        <v>0</v>
      </c>
      <c r="U44" s="702"/>
      <c r="V44" s="263"/>
      <c r="W44" s="264"/>
      <c r="X44" s="265"/>
      <c r="Y44" s="264"/>
      <c r="Z44" s="266"/>
      <c r="AA44" s="267"/>
      <c r="AB44" s="267"/>
      <c r="AC44" s="268"/>
      <c r="AD44" s="269"/>
      <c r="AE44" s="258"/>
      <c r="AF44" s="259"/>
      <c r="AG44" s="270"/>
      <c r="AH44" s="259"/>
      <c r="AI44" s="259"/>
      <c r="AJ44" s="259"/>
      <c r="AK44" s="271"/>
      <c r="AL44" s="272">
        <v>0.02</v>
      </c>
      <c r="AM44" s="262">
        <f t="shared" si="20"/>
        <v>0</v>
      </c>
      <c r="AN44" s="85">
        <f t="shared" si="16"/>
        <v>0</v>
      </c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</row>
    <row r="45" spans="1:54" s="15" customFormat="1" ht="13.5" thickBot="1">
      <c r="A45" s="33"/>
      <c r="B45" s="33"/>
      <c r="C45" s="33"/>
      <c r="D45" s="33"/>
      <c r="E45" s="33"/>
      <c r="F45" s="33"/>
      <c r="G45" s="216"/>
      <c r="H45" s="216"/>
      <c r="I45" s="216"/>
      <c r="J45" s="216"/>
      <c r="K45" s="217"/>
      <c r="L45" s="217"/>
      <c r="M45" s="217"/>
      <c r="N45" s="217"/>
      <c r="O45" s="217"/>
      <c r="P45" s="217"/>
      <c r="Q45" s="217"/>
      <c r="R45" s="149" t="s">
        <v>57</v>
      </c>
      <c r="S45" s="273">
        <f>SUM(S37:S44)</f>
        <v>0.13535549999999999</v>
      </c>
      <c r="U45" s="33"/>
      <c r="V45" s="33"/>
      <c r="W45" s="33"/>
      <c r="X45" s="33"/>
      <c r="Y45" s="33"/>
      <c r="Z45" s="33"/>
      <c r="AA45" s="216"/>
      <c r="AB45" s="216"/>
      <c r="AC45" s="216"/>
      <c r="AD45" s="216"/>
      <c r="AE45" s="217"/>
      <c r="AF45" s="217"/>
      <c r="AG45" s="217"/>
      <c r="AH45" s="217"/>
      <c r="AI45" s="217"/>
      <c r="AJ45" s="217"/>
      <c r="AK45" s="217"/>
      <c r="AL45" s="149" t="s">
        <v>57</v>
      </c>
      <c r="AM45" s="274">
        <f>SUM(AM37:AM44)</f>
        <v>0.13535549999999999</v>
      </c>
      <c r="AN45" s="154">
        <f>S45-AM45</f>
        <v>0</v>
      </c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4" s="197" customFormat="1" ht="13.5" thickBot="1">
      <c r="K46" s="220"/>
      <c r="L46" s="220"/>
      <c r="M46" s="220"/>
      <c r="N46" s="220"/>
      <c r="O46" s="220"/>
      <c r="P46" s="220"/>
      <c r="Q46" s="220"/>
      <c r="R46" s="221"/>
      <c r="S46" s="222"/>
      <c r="AE46" s="220"/>
      <c r="AF46" s="220"/>
      <c r="AG46" s="220"/>
      <c r="AH46" s="220"/>
      <c r="AI46" s="220"/>
      <c r="AJ46" s="220"/>
      <c r="AK46" s="220"/>
      <c r="AL46" s="221"/>
      <c r="AM46" s="158">
        <f>AM45/AM66</f>
        <v>2.6975364783876861E-2</v>
      </c>
      <c r="AN46" s="159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4" s="52" customFormat="1" ht="12.75" customHeight="1" thickBot="1">
      <c r="A47" s="651" t="s">
        <v>95</v>
      </c>
      <c r="B47" s="730" t="s">
        <v>60</v>
      </c>
      <c r="C47" s="596"/>
      <c r="D47" s="598" t="s">
        <v>61</v>
      </c>
      <c r="E47" s="596"/>
      <c r="F47" s="720" t="s">
        <v>19</v>
      </c>
      <c r="G47" s="720"/>
      <c r="H47" s="720"/>
      <c r="I47" s="596"/>
      <c r="J47" s="598" t="s">
        <v>62</v>
      </c>
      <c r="K47" s="596"/>
      <c r="L47" s="223"/>
      <c r="M47" s="223"/>
      <c r="N47" s="223"/>
      <c r="O47" s="223"/>
      <c r="P47" s="223"/>
      <c r="Q47" s="160"/>
      <c r="R47" s="224" t="s">
        <v>63</v>
      </c>
      <c r="S47" s="225" t="s">
        <v>37</v>
      </c>
      <c r="U47" s="651" t="s">
        <v>95</v>
      </c>
      <c r="V47" s="730" t="s">
        <v>60</v>
      </c>
      <c r="W47" s="596"/>
      <c r="X47" s="598" t="s">
        <v>61</v>
      </c>
      <c r="Y47" s="596"/>
      <c r="Z47" s="720" t="s">
        <v>19</v>
      </c>
      <c r="AA47" s="720"/>
      <c r="AB47" s="720"/>
      <c r="AC47" s="596"/>
      <c r="AD47" s="598" t="s">
        <v>62</v>
      </c>
      <c r="AE47" s="596"/>
      <c r="AF47" s="223"/>
      <c r="AG47" s="223"/>
      <c r="AH47" s="223"/>
      <c r="AI47" s="223"/>
      <c r="AJ47" s="223"/>
      <c r="AK47" s="58" t="s">
        <v>63</v>
      </c>
      <c r="AL47" s="224" t="s">
        <v>85</v>
      </c>
      <c r="AM47" s="162" t="s">
        <v>37</v>
      </c>
      <c r="AN47" s="163"/>
    </row>
    <row r="48" spans="1:54" s="15" customFormat="1" ht="12.75">
      <c r="A48" s="652"/>
      <c r="B48" s="731" t="str">
        <f>V48</f>
        <v>WP8312</v>
      </c>
      <c r="C48" s="732"/>
      <c r="D48" s="733">
        <f t="shared" ref="D48:D55" si="22">X48</f>
        <v>0</v>
      </c>
      <c r="E48" s="732"/>
      <c r="F48" s="734" t="str">
        <f t="shared" ref="F48:F55" si="23">Z48</f>
        <v>HANGER</v>
      </c>
      <c r="G48" s="734"/>
      <c r="H48" s="734">
        <f t="shared" ref="H48:H55" si="24">AB48</f>
        <v>0</v>
      </c>
      <c r="I48" s="734"/>
      <c r="J48" s="275">
        <v>0.10299999999999999</v>
      </c>
      <c r="K48" s="276" t="str">
        <f>AE48</f>
        <v>/ PC</v>
      </c>
      <c r="L48" s="277"/>
      <c r="M48" s="277"/>
      <c r="N48" s="277"/>
      <c r="O48" s="277"/>
      <c r="P48" s="277"/>
      <c r="Q48" s="227"/>
      <c r="R48" s="228">
        <v>1.05</v>
      </c>
      <c r="S48" s="229">
        <f>J48*R48</f>
        <v>0.10815</v>
      </c>
      <c r="U48" s="652"/>
      <c r="V48" s="778" t="s">
        <v>96</v>
      </c>
      <c r="W48" s="722"/>
      <c r="X48" s="721"/>
      <c r="Y48" s="722"/>
      <c r="Z48" s="230" t="s">
        <v>97</v>
      </c>
      <c r="AA48" s="231"/>
      <c r="AB48" s="231"/>
      <c r="AC48" s="232"/>
      <c r="AD48" s="278">
        <v>0.10299999999999999</v>
      </c>
      <c r="AE48" s="279" t="s">
        <v>68</v>
      </c>
      <c r="AF48" s="277"/>
      <c r="AG48" s="277"/>
      <c r="AH48" s="277"/>
      <c r="AI48" s="277"/>
      <c r="AJ48" s="277"/>
      <c r="AK48" s="235">
        <v>1</v>
      </c>
      <c r="AL48" s="236">
        <v>0.02</v>
      </c>
      <c r="AM48" s="229">
        <f>AD48*AK48*(1+AL48)</f>
        <v>0.10506</v>
      </c>
      <c r="AN48" s="85">
        <f t="shared" ref="AN48:AN55" si="25">S48-AM48</f>
        <v>3.0899999999999955E-3</v>
      </c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s="15" customFormat="1" ht="12.75">
      <c r="A49" s="652"/>
      <c r="B49" s="723" t="str">
        <f t="shared" ref="B49:B55" si="26">V49</f>
        <v>WMS17</v>
      </c>
      <c r="C49" s="724"/>
      <c r="D49" s="725">
        <f t="shared" si="22"/>
        <v>0</v>
      </c>
      <c r="E49" s="726"/>
      <c r="F49" s="719" t="str">
        <f t="shared" si="23"/>
        <v>SIZER</v>
      </c>
      <c r="G49" s="719"/>
      <c r="H49" s="719">
        <f t="shared" si="24"/>
        <v>0</v>
      </c>
      <c r="I49" s="719"/>
      <c r="J49" s="280">
        <v>7.0000000000000001E-3</v>
      </c>
      <c r="K49" s="281" t="str">
        <f t="shared" ref="K49:K55" si="27">AE49</f>
        <v>/ PC</v>
      </c>
      <c r="L49" s="282"/>
      <c r="M49" s="282"/>
      <c r="N49" s="282"/>
      <c r="O49" s="282"/>
      <c r="P49" s="282"/>
      <c r="Q49" s="238"/>
      <c r="R49" s="239">
        <v>1.05</v>
      </c>
      <c r="S49" s="240">
        <f t="shared" ref="S49:S55" si="28">J49*R49</f>
        <v>7.3500000000000006E-3</v>
      </c>
      <c r="U49" s="652"/>
      <c r="V49" s="727" t="s">
        <v>98</v>
      </c>
      <c r="W49" s="728"/>
      <c r="X49" s="729"/>
      <c r="Y49" s="728"/>
      <c r="Z49" s="187" t="s">
        <v>99</v>
      </c>
      <c r="AA49" s="188"/>
      <c r="AB49" s="188"/>
      <c r="AC49" s="189"/>
      <c r="AD49" s="283">
        <v>7.0000000000000001E-3</v>
      </c>
      <c r="AE49" s="284" t="s">
        <v>68</v>
      </c>
      <c r="AF49" s="282"/>
      <c r="AG49" s="282"/>
      <c r="AH49" s="282"/>
      <c r="AI49" s="282"/>
      <c r="AJ49" s="282"/>
      <c r="AK49" s="243">
        <v>1</v>
      </c>
      <c r="AL49" s="244">
        <v>0.02</v>
      </c>
      <c r="AM49" s="240">
        <f t="shared" ref="AM49:AM55" si="29">AD49*AK49*(1+AL49)</f>
        <v>7.1400000000000005E-3</v>
      </c>
      <c r="AN49" s="85">
        <f t="shared" si="25"/>
        <v>2.1000000000000012E-4</v>
      </c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s="15" customFormat="1" ht="12.75">
      <c r="A50" s="652"/>
      <c r="B50" s="696">
        <f t="shared" si="26"/>
        <v>0</v>
      </c>
      <c r="C50" s="678"/>
      <c r="D50" s="680" t="str">
        <f t="shared" si="22"/>
        <v>FTY</v>
      </c>
      <c r="E50" s="679"/>
      <c r="F50" s="719" t="str">
        <f t="shared" si="23"/>
        <v>TAG PIN</v>
      </c>
      <c r="G50" s="719"/>
      <c r="H50" s="719">
        <f t="shared" si="24"/>
        <v>0</v>
      </c>
      <c r="I50" s="719"/>
      <c r="J50" s="250">
        <v>0.01</v>
      </c>
      <c r="K50" s="281" t="str">
        <f t="shared" si="27"/>
        <v>/ PC</v>
      </c>
      <c r="L50" s="282"/>
      <c r="M50" s="282"/>
      <c r="N50" s="282"/>
      <c r="O50" s="282"/>
      <c r="P50" s="282"/>
      <c r="Q50" s="238"/>
      <c r="R50" s="239">
        <v>1.05</v>
      </c>
      <c r="S50" s="240">
        <f t="shared" si="28"/>
        <v>1.0500000000000001E-2</v>
      </c>
      <c r="U50" s="652"/>
      <c r="V50" s="623"/>
      <c r="W50" s="624"/>
      <c r="X50" s="625" t="s">
        <v>100</v>
      </c>
      <c r="Y50" s="624"/>
      <c r="Z50" s="187" t="s">
        <v>101</v>
      </c>
      <c r="AA50" s="188"/>
      <c r="AB50" s="188"/>
      <c r="AC50" s="189"/>
      <c r="AD50" s="283">
        <v>5.0000000000000001E-3</v>
      </c>
      <c r="AE50" s="284" t="s">
        <v>68</v>
      </c>
      <c r="AF50" s="282"/>
      <c r="AG50" s="282"/>
      <c r="AH50" s="282"/>
      <c r="AI50" s="282"/>
      <c r="AJ50" s="282"/>
      <c r="AK50" s="243">
        <v>1</v>
      </c>
      <c r="AL50" s="244">
        <v>0.02</v>
      </c>
      <c r="AM50" s="240">
        <f t="shared" si="29"/>
        <v>5.1000000000000004E-3</v>
      </c>
      <c r="AN50" s="85">
        <f t="shared" si="25"/>
        <v>5.4000000000000003E-3</v>
      </c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s="15" customFormat="1" ht="12.75">
      <c r="A51" s="652"/>
      <c r="B51" s="696">
        <f t="shared" si="26"/>
        <v>0</v>
      </c>
      <c r="C51" s="678"/>
      <c r="D51" s="680" t="str">
        <f t="shared" si="22"/>
        <v>FTY</v>
      </c>
      <c r="E51" s="679"/>
      <c r="F51" s="719" t="str">
        <f t="shared" si="23"/>
        <v>POLY BAG</v>
      </c>
      <c r="G51" s="719"/>
      <c r="H51" s="719">
        <f t="shared" si="24"/>
        <v>0</v>
      </c>
      <c r="I51" s="719"/>
      <c r="J51" s="250">
        <v>0.04</v>
      </c>
      <c r="K51" s="281" t="str">
        <f t="shared" si="27"/>
        <v>/ PC</v>
      </c>
      <c r="L51" s="282"/>
      <c r="M51" s="282"/>
      <c r="N51" s="282"/>
      <c r="O51" s="282"/>
      <c r="P51" s="282"/>
      <c r="Q51" s="238"/>
      <c r="R51" s="239">
        <v>1.02</v>
      </c>
      <c r="S51" s="240">
        <f t="shared" si="28"/>
        <v>4.0800000000000003E-2</v>
      </c>
      <c r="U51" s="652"/>
      <c r="V51" s="623"/>
      <c r="W51" s="624"/>
      <c r="X51" s="625" t="s">
        <v>100</v>
      </c>
      <c r="Y51" s="624"/>
      <c r="Z51" s="187" t="s">
        <v>102</v>
      </c>
      <c r="AA51" s="188"/>
      <c r="AB51" s="188"/>
      <c r="AC51" s="189"/>
      <c r="AD51" s="283">
        <v>0.03</v>
      </c>
      <c r="AE51" s="284" t="s">
        <v>68</v>
      </c>
      <c r="AF51" s="282"/>
      <c r="AG51" s="282"/>
      <c r="AH51" s="282"/>
      <c r="AI51" s="282"/>
      <c r="AJ51" s="282"/>
      <c r="AK51" s="243">
        <v>1</v>
      </c>
      <c r="AL51" s="244">
        <v>0.02</v>
      </c>
      <c r="AM51" s="240">
        <f t="shared" si="29"/>
        <v>3.0599999999999999E-2</v>
      </c>
      <c r="AN51" s="85">
        <f t="shared" si="25"/>
        <v>1.0200000000000004E-2</v>
      </c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s="15" customFormat="1" ht="12.75">
      <c r="A52" s="652"/>
      <c r="B52" s="696">
        <f t="shared" si="26"/>
        <v>0</v>
      </c>
      <c r="C52" s="678"/>
      <c r="D52" s="680" t="str">
        <f t="shared" si="22"/>
        <v>FTY</v>
      </c>
      <c r="E52" s="679"/>
      <c r="F52" s="719" t="str">
        <f t="shared" si="23"/>
        <v>HYGIENIC LINER</v>
      </c>
      <c r="G52" s="719"/>
      <c r="H52" s="719">
        <f t="shared" si="24"/>
        <v>0</v>
      </c>
      <c r="I52" s="719"/>
      <c r="J52" s="250">
        <v>0.02</v>
      </c>
      <c r="K52" s="281" t="str">
        <f t="shared" si="27"/>
        <v>/ PC</v>
      </c>
      <c r="L52" s="282"/>
      <c r="M52" s="282"/>
      <c r="N52" s="282"/>
      <c r="O52" s="282"/>
      <c r="P52" s="282"/>
      <c r="Q52" s="238"/>
      <c r="R52" s="239">
        <v>1.02</v>
      </c>
      <c r="S52" s="240">
        <f t="shared" si="28"/>
        <v>2.0400000000000001E-2</v>
      </c>
      <c r="U52" s="652"/>
      <c r="V52" s="623"/>
      <c r="W52" s="624"/>
      <c r="X52" s="625" t="s">
        <v>100</v>
      </c>
      <c r="Y52" s="624"/>
      <c r="Z52" s="187" t="s">
        <v>103</v>
      </c>
      <c r="AA52" s="188"/>
      <c r="AB52" s="188"/>
      <c r="AC52" s="189"/>
      <c r="AD52" s="283">
        <v>1.7500000000000002E-2</v>
      </c>
      <c r="AE52" s="284" t="s">
        <v>68</v>
      </c>
      <c r="AF52" s="282"/>
      <c r="AG52" s="282"/>
      <c r="AH52" s="282"/>
      <c r="AI52" s="282"/>
      <c r="AJ52" s="282"/>
      <c r="AK52" s="243">
        <v>1</v>
      </c>
      <c r="AL52" s="244">
        <v>0.02</v>
      </c>
      <c r="AM52" s="240">
        <f t="shared" si="29"/>
        <v>1.7850000000000001E-2</v>
      </c>
      <c r="AN52" s="85">
        <f t="shared" si="25"/>
        <v>2.5500000000000002E-3</v>
      </c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 s="197" customFormat="1" ht="12.75">
      <c r="A53" s="652"/>
      <c r="B53" s="696">
        <f t="shared" si="26"/>
        <v>0</v>
      </c>
      <c r="C53" s="678"/>
      <c r="D53" s="680" t="str">
        <f t="shared" si="22"/>
        <v>FTY</v>
      </c>
      <c r="E53" s="679"/>
      <c r="F53" s="719" t="str">
        <f t="shared" si="23"/>
        <v>ALL CARTON STICKERS</v>
      </c>
      <c r="G53" s="719"/>
      <c r="H53" s="719">
        <f t="shared" si="24"/>
        <v>0</v>
      </c>
      <c r="I53" s="719"/>
      <c r="J53" s="250">
        <v>0.01</v>
      </c>
      <c r="K53" s="281" t="str">
        <f t="shared" si="27"/>
        <v>/ PC</v>
      </c>
      <c r="L53" s="282"/>
      <c r="M53" s="282"/>
      <c r="N53" s="282"/>
      <c r="O53" s="282"/>
      <c r="P53" s="282"/>
      <c r="Q53" s="238"/>
      <c r="R53" s="239">
        <v>1.02</v>
      </c>
      <c r="S53" s="249">
        <f t="shared" si="28"/>
        <v>1.0200000000000001E-2</v>
      </c>
      <c r="U53" s="652"/>
      <c r="V53" s="623"/>
      <c r="W53" s="624"/>
      <c r="X53" s="625" t="s">
        <v>100</v>
      </c>
      <c r="Y53" s="624"/>
      <c r="Z53" s="187" t="s">
        <v>104</v>
      </c>
      <c r="AA53" s="188"/>
      <c r="AB53" s="188"/>
      <c r="AC53" s="189"/>
      <c r="AD53" s="283">
        <v>0.01</v>
      </c>
      <c r="AE53" s="284" t="s">
        <v>68</v>
      </c>
      <c r="AF53" s="282"/>
      <c r="AG53" s="282"/>
      <c r="AH53" s="282"/>
      <c r="AI53" s="282"/>
      <c r="AJ53" s="282"/>
      <c r="AK53" s="243">
        <v>1</v>
      </c>
      <c r="AL53" s="244">
        <v>0.02</v>
      </c>
      <c r="AM53" s="249">
        <f t="shared" si="29"/>
        <v>1.0200000000000001E-2</v>
      </c>
      <c r="AN53" s="85">
        <f t="shared" si="25"/>
        <v>0</v>
      </c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s="197" customFormat="1" ht="12.75">
      <c r="A54" s="652"/>
      <c r="B54" s="696">
        <f t="shared" si="26"/>
        <v>0</v>
      </c>
      <c r="C54" s="678"/>
      <c r="D54" s="680" t="str">
        <f t="shared" si="22"/>
        <v>FTY</v>
      </c>
      <c r="E54" s="679"/>
      <c r="F54" s="719" t="str">
        <f t="shared" si="23"/>
        <v>ALL BOXES</v>
      </c>
      <c r="G54" s="719"/>
      <c r="H54" s="719">
        <f t="shared" si="24"/>
        <v>0</v>
      </c>
      <c r="I54" s="719"/>
      <c r="J54" s="250">
        <v>0.11</v>
      </c>
      <c r="K54" s="281" t="str">
        <f t="shared" si="27"/>
        <v>/ PC</v>
      </c>
      <c r="L54" s="282"/>
      <c r="M54" s="282"/>
      <c r="N54" s="282"/>
      <c r="O54" s="282"/>
      <c r="P54" s="282"/>
      <c r="Q54" s="238"/>
      <c r="R54" s="239">
        <v>1.02</v>
      </c>
      <c r="S54" s="253">
        <f t="shared" si="28"/>
        <v>0.11220000000000001</v>
      </c>
      <c r="U54" s="652"/>
      <c r="V54" s="623"/>
      <c r="W54" s="624"/>
      <c r="X54" s="625" t="s">
        <v>100</v>
      </c>
      <c r="Y54" s="624"/>
      <c r="Z54" s="187" t="s">
        <v>105</v>
      </c>
      <c r="AA54" s="188"/>
      <c r="AB54" s="188"/>
      <c r="AC54" s="189"/>
      <c r="AD54" s="285"/>
      <c r="AE54" s="284" t="s">
        <v>68</v>
      </c>
      <c r="AF54" s="282"/>
      <c r="AG54" s="282"/>
      <c r="AH54" s="282"/>
      <c r="AI54" s="282"/>
      <c r="AJ54" s="282"/>
      <c r="AK54" s="243">
        <v>1</v>
      </c>
      <c r="AL54" s="244">
        <v>0.02</v>
      </c>
      <c r="AM54" s="253">
        <f t="shared" si="29"/>
        <v>0</v>
      </c>
      <c r="AN54" s="85">
        <f t="shared" si="25"/>
        <v>0.11220000000000001</v>
      </c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s="197" customFormat="1" ht="13.5" thickBot="1">
      <c r="A55" s="653"/>
      <c r="B55" s="713">
        <f t="shared" si="26"/>
        <v>0</v>
      </c>
      <c r="C55" s="714"/>
      <c r="D55" s="714">
        <f t="shared" si="22"/>
        <v>0</v>
      </c>
      <c r="E55" s="714"/>
      <c r="F55" s="715">
        <f t="shared" si="23"/>
        <v>0</v>
      </c>
      <c r="G55" s="715"/>
      <c r="H55" s="715">
        <f t="shared" si="24"/>
        <v>0</v>
      </c>
      <c r="I55" s="715"/>
      <c r="J55" s="257"/>
      <c r="K55" s="286" t="str">
        <f t="shared" si="27"/>
        <v>/ PC</v>
      </c>
      <c r="L55" s="287"/>
      <c r="M55" s="287"/>
      <c r="N55" s="287"/>
      <c r="O55" s="287"/>
      <c r="P55" s="287"/>
      <c r="Q55" s="260"/>
      <c r="R55" s="261">
        <v>1.02</v>
      </c>
      <c r="S55" s="262">
        <f t="shared" si="28"/>
        <v>0</v>
      </c>
      <c r="U55" s="653"/>
      <c r="V55" s="779"/>
      <c r="W55" s="780"/>
      <c r="X55" s="288"/>
      <c r="Y55" s="289"/>
      <c r="Z55" s="290"/>
      <c r="AA55" s="291"/>
      <c r="AB55" s="291"/>
      <c r="AC55" s="292"/>
      <c r="AD55" s="293"/>
      <c r="AE55" s="294" t="s">
        <v>68</v>
      </c>
      <c r="AF55" s="287"/>
      <c r="AG55" s="287"/>
      <c r="AH55" s="287"/>
      <c r="AI55" s="287"/>
      <c r="AJ55" s="287"/>
      <c r="AK55" s="271"/>
      <c r="AL55" s="272">
        <v>0.02</v>
      </c>
      <c r="AM55" s="262">
        <f t="shared" si="29"/>
        <v>0</v>
      </c>
      <c r="AN55" s="85">
        <f t="shared" si="25"/>
        <v>0</v>
      </c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s="15" customFormat="1" ht="13.5" thickBot="1">
      <c r="A56" s="33"/>
      <c r="B56" s="33"/>
      <c r="C56" s="33"/>
      <c r="D56" s="33"/>
      <c r="E56" s="33"/>
      <c r="F56" s="33"/>
      <c r="G56" s="216"/>
      <c r="H56" s="216"/>
      <c r="I56" s="216"/>
      <c r="J56" s="216"/>
      <c r="K56" s="217"/>
      <c r="L56" s="295">
        <f>SUM(L48:L55)</f>
        <v>0</v>
      </c>
      <c r="M56" s="296"/>
      <c r="N56" s="295">
        <f>SUM(N48:N55)</f>
        <v>0</v>
      </c>
      <c r="O56" s="217"/>
      <c r="P56" s="217"/>
      <c r="Q56" s="217"/>
      <c r="R56" s="149" t="s">
        <v>57</v>
      </c>
      <c r="S56" s="273">
        <f>SUM(S48:S55)</f>
        <v>0.30960000000000004</v>
      </c>
      <c r="U56" s="33"/>
      <c r="V56" s="33"/>
      <c r="W56" s="33"/>
      <c r="X56" s="33"/>
      <c r="Y56" s="33"/>
      <c r="Z56" s="33"/>
      <c r="AA56" s="216"/>
      <c r="AB56" s="216"/>
      <c r="AC56" s="216"/>
      <c r="AD56" s="216"/>
      <c r="AE56" s="217"/>
      <c r="AF56" s="217"/>
      <c r="AG56" s="217"/>
      <c r="AH56" s="217"/>
      <c r="AI56" s="217"/>
      <c r="AJ56" s="217"/>
      <c r="AK56" s="217"/>
      <c r="AL56" s="149" t="s">
        <v>57</v>
      </c>
      <c r="AM56" s="274">
        <f>SUM(AM48:AM55)</f>
        <v>0.17595</v>
      </c>
      <c r="AN56" s="154">
        <f>S56-AM56</f>
        <v>0.13365000000000005</v>
      </c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s="15" customFormat="1" ht="13.5" thickBot="1">
      <c r="A57" s="297"/>
      <c r="B57" s="297"/>
      <c r="G57" s="33"/>
      <c r="H57" s="33"/>
      <c r="I57" s="33"/>
      <c r="J57" s="33"/>
      <c r="K57" s="26"/>
      <c r="L57" s="26"/>
      <c r="M57" s="26"/>
      <c r="N57" s="26"/>
      <c r="O57" s="26"/>
      <c r="P57" s="26"/>
      <c r="Q57" s="26"/>
      <c r="R57" s="149"/>
      <c r="S57" s="298"/>
      <c r="U57" s="297"/>
      <c r="V57" s="297"/>
      <c r="AA57" s="33"/>
      <c r="AB57" s="33"/>
      <c r="AC57" s="33"/>
      <c r="AD57" s="33"/>
      <c r="AE57" s="26"/>
      <c r="AF57" s="26"/>
      <c r="AG57" s="26"/>
      <c r="AH57" s="26"/>
      <c r="AI57" s="26"/>
      <c r="AJ57" s="26"/>
      <c r="AK57" s="26"/>
      <c r="AL57" s="149"/>
      <c r="AM57" s="158">
        <f>AM56/AM66</f>
        <v>3.5065552812579719E-2</v>
      </c>
      <c r="AN57" s="159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s="52" customFormat="1" ht="12.75" customHeight="1" thickBot="1">
      <c r="A58" s="651" t="s">
        <v>106</v>
      </c>
      <c r="B58" s="730" t="s">
        <v>60</v>
      </c>
      <c r="C58" s="720"/>
      <c r="D58" s="720"/>
      <c r="E58" s="598" t="s">
        <v>19</v>
      </c>
      <c r="F58" s="720"/>
      <c r="G58" s="720"/>
      <c r="H58" s="720"/>
      <c r="I58" s="596"/>
      <c r="J58" s="598" t="s">
        <v>62</v>
      </c>
      <c r="K58" s="720"/>
      <c r="L58" s="299"/>
      <c r="M58" s="223"/>
      <c r="N58" s="223"/>
      <c r="O58" s="223"/>
      <c r="P58" s="223"/>
      <c r="Q58" s="223"/>
      <c r="R58" s="300" t="s">
        <v>63</v>
      </c>
      <c r="S58" s="162" t="s">
        <v>37</v>
      </c>
      <c r="U58" s="658" t="s">
        <v>106</v>
      </c>
      <c r="V58" s="730" t="s">
        <v>60</v>
      </c>
      <c r="W58" s="720"/>
      <c r="X58" s="720"/>
      <c r="Y58" s="598" t="s">
        <v>19</v>
      </c>
      <c r="Z58" s="720"/>
      <c r="AA58" s="720"/>
      <c r="AB58" s="720"/>
      <c r="AC58" s="596"/>
      <c r="AD58" s="598" t="s">
        <v>62</v>
      </c>
      <c r="AE58" s="720"/>
      <c r="AF58" s="299"/>
      <c r="AG58" s="223"/>
      <c r="AH58" s="223"/>
      <c r="AI58" s="223"/>
      <c r="AJ58" s="223"/>
      <c r="AK58" s="223"/>
      <c r="AL58" s="300" t="s">
        <v>63</v>
      </c>
      <c r="AM58" s="162" t="s">
        <v>37</v>
      </c>
      <c r="AN58" s="163"/>
    </row>
    <row r="59" spans="1:53" s="15" customFormat="1" ht="12.75">
      <c r="A59" s="701"/>
      <c r="B59" s="744" t="s">
        <v>106</v>
      </c>
      <c r="C59" s="745"/>
      <c r="D59" s="745"/>
      <c r="E59" s="734" t="s">
        <v>107</v>
      </c>
      <c r="F59" s="734"/>
      <c r="G59" s="734"/>
      <c r="H59" s="734"/>
      <c r="I59" s="734"/>
      <c r="J59" s="301">
        <v>1.75</v>
      </c>
      <c r="K59" s="302" t="s">
        <v>108</v>
      </c>
      <c r="L59" s="303">
        <v>999</v>
      </c>
      <c r="M59" s="166"/>
      <c r="N59" s="166"/>
      <c r="O59" s="166"/>
      <c r="P59" s="166"/>
      <c r="Q59" s="166"/>
      <c r="R59" s="304">
        <v>1</v>
      </c>
      <c r="S59" s="75">
        <f>J59*R59</f>
        <v>1.75</v>
      </c>
      <c r="U59" s="742"/>
      <c r="V59" s="744" t="s">
        <v>106</v>
      </c>
      <c r="W59" s="745"/>
      <c r="X59" s="745"/>
      <c r="Y59" s="734" t="s">
        <v>107</v>
      </c>
      <c r="Z59" s="734"/>
      <c r="AA59" s="734"/>
      <c r="AB59" s="734"/>
      <c r="AC59" s="734"/>
      <c r="AD59" s="305">
        <v>1.8</v>
      </c>
      <c r="AE59" s="302" t="s">
        <v>108</v>
      </c>
      <c r="AF59" s="306" t="s">
        <v>109</v>
      </c>
      <c r="AG59" s="307"/>
      <c r="AH59" s="308" t="s">
        <v>110</v>
      </c>
      <c r="AI59" s="309"/>
      <c r="AJ59" s="309"/>
      <c r="AK59" s="166"/>
      <c r="AL59" s="304">
        <v>1</v>
      </c>
      <c r="AM59" s="84">
        <f>AD59*AL59</f>
        <v>1.8</v>
      </c>
      <c r="AN59" s="85">
        <f t="shared" ref="AN59:AN64" si="30">S59-AM59</f>
        <v>-5.0000000000000044E-2</v>
      </c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s="15" customFormat="1" ht="12.75">
      <c r="A60" s="701"/>
      <c r="B60" s="735"/>
      <c r="C60" s="736"/>
      <c r="D60" s="680"/>
      <c r="E60" s="719" t="s">
        <v>111</v>
      </c>
      <c r="F60" s="719"/>
      <c r="G60" s="719"/>
      <c r="H60" s="719"/>
      <c r="I60" s="719"/>
      <c r="J60" s="310">
        <v>0.49</v>
      </c>
      <c r="K60" s="199" t="s">
        <v>108</v>
      </c>
      <c r="L60" s="311"/>
      <c r="M60" s="312">
        <f>J60/S66</f>
        <v>8.8400142342270005E-2</v>
      </c>
      <c r="N60" s="199"/>
      <c r="O60" s="199"/>
      <c r="P60" s="199"/>
      <c r="Q60" s="199"/>
      <c r="R60" s="313">
        <v>1</v>
      </c>
      <c r="S60" s="128">
        <f>J60*R60</f>
        <v>0.49</v>
      </c>
      <c r="U60" s="742"/>
      <c r="V60" s="735"/>
      <c r="W60" s="736"/>
      <c r="X60" s="680"/>
      <c r="Y60" s="719" t="s">
        <v>112</v>
      </c>
      <c r="Z60" s="719"/>
      <c r="AA60" s="719"/>
      <c r="AB60" s="719"/>
      <c r="AC60" s="719"/>
      <c r="AD60" s="314">
        <f>VLOOKUP($AB$4,AP3:AQ7,2,FALSE)</f>
        <v>0</v>
      </c>
      <c r="AE60" s="199" t="s">
        <v>108</v>
      </c>
      <c r="AF60" s="315"/>
      <c r="AG60" s="316"/>
      <c r="AH60" s="199"/>
      <c r="AI60" s="199"/>
      <c r="AJ60" s="199"/>
      <c r="AK60" s="199"/>
      <c r="AL60" s="313">
        <v>1</v>
      </c>
      <c r="AM60" s="205">
        <f>AD60*AL60</f>
        <v>0</v>
      </c>
      <c r="AN60" s="85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s="15" customFormat="1" ht="12.75">
      <c r="A61" s="701"/>
      <c r="B61" s="735"/>
      <c r="C61" s="736"/>
      <c r="D61" s="680"/>
      <c r="E61" s="719" t="s">
        <v>113</v>
      </c>
      <c r="F61" s="719"/>
      <c r="G61" s="719"/>
      <c r="H61" s="719"/>
      <c r="I61" s="719"/>
      <c r="J61" s="310">
        <v>0.05</v>
      </c>
      <c r="K61" s="199" t="s">
        <v>108</v>
      </c>
      <c r="L61" s="317"/>
      <c r="M61" s="199"/>
      <c r="N61" s="199"/>
      <c r="O61" s="199"/>
      <c r="P61" s="199"/>
      <c r="Q61" s="199"/>
      <c r="R61" s="313">
        <v>1</v>
      </c>
      <c r="S61" s="128">
        <f>J61*R61</f>
        <v>0.05</v>
      </c>
      <c r="U61" s="742"/>
      <c r="V61" s="735"/>
      <c r="W61" s="736"/>
      <c r="X61" s="680"/>
      <c r="Y61" s="719" t="s">
        <v>114</v>
      </c>
      <c r="Z61" s="719"/>
      <c r="AA61" s="719"/>
      <c r="AB61" s="719"/>
      <c r="AC61" s="719"/>
      <c r="AD61" s="318">
        <f>VLOOKUP($AB$4,AP3:AR7,3,FALSE)</f>
        <v>2.3E-2</v>
      </c>
      <c r="AE61" s="199" t="s">
        <v>108</v>
      </c>
      <c r="AF61" s="319"/>
      <c r="AG61" s="199"/>
      <c r="AH61" s="199"/>
      <c r="AI61" s="199"/>
      <c r="AJ61" s="199"/>
      <c r="AK61" s="199"/>
      <c r="AL61" s="313">
        <v>1</v>
      </c>
      <c r="AM61" s="320">
        <f>AM67*AD61</f>
        <v>0.12748848250000003</v>
      </c>
      <c r="AN61" s="85">
        <f>S60-AM61-AM60</f>
        <v>0.36251151749999999</v>
      </c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s="15" customFormat="1" ht="12.75">
      <c r="A62" s="701"/>
      <c r="B62" s="735"/>
      <c r="C62" s="736"/>
      <c r="D62" s="680"/>
      <c r="E62" s="737"/>
      <c r="F62" s="737"/>
      <c r="G62" s="737"/>
      <c r="H62" s="737"/>
      <c r="I62" s="737"/>
      <c r="J62" s="310"/>
      <c r="K62" s="199"/>
      <c r="L62" s="321"/>
      <c r="M62" s="175"/>
      <c r="N62" s="175"/>
      <c r="O62" s="175"/>
      <c r="P62" s="175"/>
      <c r="Q62" s="175"/>
      <c r="R62" s="322"/>
      <c r="S62" s="128">
        <f>J62*R62</f>
        <v>0</v>
      </c>
      <c r="U62" s="742"/>
      <c r="V62" s="735"/>
      <c r="W62" s="736"/>
      <c r="X62" s="680"/>
      <c r="Y62" s="719" t="s">
        <v>115</v>
      </c>
      <c r="Z62" s="719"/>
      <c r="AA62" s="719"/>
      <c r="AB62" s="719"/>
      <c r="AC62" s="719"/>
      <c r="AD62" s="323">
        <f>AI16+0.01+0.02</f>
        <v>5.8262451978208799E-2</v>
      </c>
      <c r="AE62" s="199" t="s">
        <v>108</v>
      </c>
      <c r="AF62" s="321"/>
      <c r="AG62" s="175"/>
      <c r="AH62" s="175"/>
      <c r="AI62" s="175"/>
      <c r="AJ62" s="175"/>
      <c r="AK62" s="175"/>
      <c r="AL62" s="322">
        <v>1</v>
      </c>
      <c r="AM62" s="320">
        <f>AD62*AL62</f>
        <v>5.8262451978208799E-2</v>
      </c>
      <c r="AN62" s="85">
        <f>S61-AM62</f>
        <v>-8.2624519782087957E-3</v>
      </c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s="15" customFormat="1" ht="13.5" thickBot="1">
      <c r="A63" s="702"/>
      <c r="B63" s="738"/>
      <c r="C63" s="739"/>
      <c r="D63" s="740"/>
      <c r="E63" s="741"/>
      <c r="F63" s="741"/>
      <c r="G63" s="741"/>
      <c r="H63" s="741"/>
      <c r="I63" s="741"/>
      <c r="J63" s="324"/>
      <c r="K63" s="325"/>
      <c r="L63" s="326"/>
      <c r="M63" s="325"/>
      <c r="N63" s="325"/>
      <c r="O63" s="325"/>
      <c r="P63" s="325"/>
      <c r="Q63" s="325"/>
      <c r="R63" s="261"/>
      <c r="S63" s="141"/>
      <c r="U63" s="743"/>
      <c r="V63" s="738"/>
      <c r="W63" s="739"/>
      <c r="X63" s="740"/>
      <c r="Y63" s="741"/>
      <c r="Z63" s="741"/>
      <c r="AA63" s="741"/>
      <c r="AB63" s="741"/>
      <c r="AC63" s="741"/>
      <c r="AD63" s="324"/>
      <c r="AE63" s="325"/>
      <c r="AF63" s="326"/>
      <c r="AG63" s="325"/>
      <c r="AH63" s="325"/>
      <c r="AI63" s="325"/>
      <c r="AJ63" s="325"/>
      <c r="AK63" s="325"/>
      <c r="AL63" s="261"/>
      <c r="AM63" s="148"/>
      <c r="AN63" s="85">
        <f t="shared" si="30"/>
        <v>0</v>
      </c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s="15" customFormat="1" ht="13.5" thickBot="1">
      <c r="A64" s="33"/>
      <c r="B64" s="33"/>
      <c r="C64" s="33"/>
      <c r="D64" s="33"/>
      <c r="E64" s="33"/>
      <c r="F64" s="33"/>
      <c r="K64" s="13"/>
      <c r="L64" s="13"/>
      <c r="M64" s="13"/>
      <c r="N64" s="13"/>
      <c r="O64" s="13"/>
      <c r="P64" s="13"/>
      <c r="Q64" s="13"/>
      <c r="R64" s="149" t="s">
        <v>57</v>
      </c>
      <c r="S64" s="327">
        <f>SUM(S59:S63)</f>
        <v>2.29</v>
      </c>
      <c r="U64" s="33"/>
      <c r="V64" s="33"/>
      <c r="W64" s="33"/>
      <c r="X64" s="33"/>
      <c r="Y64" s="33"/>
      <c r="Z64" s="33"/>
      <c r="AE64" s="13"/>
      <c r="AF64" s="13"/>
      <c r="AG64" s="13"/>
      <c r="AH64" s="13"/>
      <c r="AI64" s="13"/>
      <c r="AJ64" s="13"/>
      <c r="AK64" s="13"/>
      <c r="AL64" s="149" t="s">
        <v>57</v>
      </c>
      <c r="AM64" s="328">
        <f>SUM(AM59:AM63)</f>
        <v>1.9857509344782089</v>
      </c>
      <c r="AN64" s="154">
        <f t="shared" si="30"/>
        <v>0.3042490655217911</v>
      </c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1:53" s="15" customFormat="1" ht="12.75">
      <c r="A65" s="33"/>
      <c r="F65" s="33"/>
      <c r="G65" s="33"/>
      <c r="H65" s="33"/>
      <c r="I65" s="33"/>
      <c r="K65" s="13"/>
      <c r="L65" s="13"/>
      <c r="M65" s="13"/>
      <c r="N65" s="13"/>
      <c r="O65" s="13"/>
      <c r="P65" s="13"/>
      <c r="Q65" s="13"/>
      <c r="R65" s="329"/>
      <c r="S65" s="330"/>
      <c r="U65" s="33"/>
      <c r="Z65" s="33"/>
      <c r="AA65" s="33"/>
      <c r="AB65" s="33"/>
      <c r="AC65" s="33"/>
      <c r="AE65" s="13"/>
      <c r="AF65" s="13"/>
      <c r="AG65" s="13"/>
      <c r="AH65" s="13"/>
      <c r="AI65" s="13"/>
      <c r="AJ65" s="13"/>
      <c r="AK65" s="13"/>
      <c r="AL65" s="329"/>
      <c r="AM65" s="158">
        <f>AM64/AM66</f>
        <v>0.39574569062560477</v>
      </c>
      <c r="AN65" s="159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1:53" s="15" customFormat="1" ht="13.5" thickBot="1">
      <c r="K66" s="13"/>
      <c r="L66" s="13"/>
      <c r="M66" s="13"/>
      <c r="N66" s="13"/>
      <c r="O66" s="13"/>
      <c r="P66" s="13"/>
      <c r="Q66" s="13"/>
      <c r="R66" s="331" t="s">
        <v>116</v>
      </c>
      <c r="S66" s="332">
        <f>SUM(S16,S34,S45,S56,S64)</f>
        <v>5.542977500000001</v>
      </c>
      <c r="AE66" s="13"/>
      <c r="AF66" s="13"/>
      <c r="AG66" s="13"/>
      <c r="AH66" s="333" t="s">
        <v>117</v>
      </c>
      <c r="AI66" s="334">
        <f>AM67-AM66</f>
        <v>0.52523256552179198</v>
      </c>
      <c r="AJ66" s="335">
        <f>AI66/AM67</f>
        <v>9.4756395010045028E-2</v>
      </c>
      <c r="AK66" s="13"/>
      <c r="AL66" s="331" t="s">
        <v>118</v>
      </c>
      <c r="AM66" s="332">
        <f>SUM(AM16,AM34,AM45,AM56,AM64)</f>
        <v>5.017744934478209</v>
      </c>
      <c r="AN66" s="336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1:53" s="15" customFormat="1" ht="13.5" thickBot="1">
      <c r="R67" s="337"/>
      <c r="S67" s="338"/>
      <c r="AL67" s="331" t="s">
        <v>116</v>
      </c>
      <c r="AM67" s="332">
        <f>S66</f>
        <v>5.542977500000001</v>
      </c>
      <c r="AN67" s="18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1:53" s="15" customFormat="1" ht="13.5" thickBot="1">
      <c r="K68" s="13"/>
      <c r="L68" s="13"/>
      <c r="M68" s="13"/>
      <c r="N68" s="13"/>
      <c r="O68" s="13"/>
      <c r="P68" s="13"/>
      <c r="Q68" s="13"/>
      <c r="R68" s="339" t="s">
        <v>119</v>
      </c>
      <c r="S68" s="334"/>
      <c r="V68" s="340"/>
      <c r="AE68" s="13"/>
      <c r="AF68" s="13"/>
      <c r="AG68" s="13"/>
      <c r="AH68" s="13"/>
      <c r="AI68" s="13"/>
      <c r="AJ68" s="13"/>
      <c r="AL68" s="333" t="s">
        <v>120</v>
      </c>
      <c r="AM68" s="341">
        <v>0.249</v>
      </c>
      <c r="AN68" s="336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1:53" s="15" customFormat="1" ht="13.5" thickBot="1">
      <c r="AL69" s="333" t="s">
        <v>121</v>
      </c>
      <c r="AM69" s="332">
        <f>AM70*0.1</f>
        <v>1.9989999999999999</v>
      </c>
      <c r="AN69" s="34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1:53" s="15" customFormat="1" ht="13.5" thickBot="1">
      <c r="AL70" s="331" t="s">
        <v>122</v>
      </c>
      <c r="AM70" s="332">
        <v>19.989999999999998</v>
      </c>
      <c r="AN70" s="336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1:53" s="15" customFormat="1" ht="13.5" thickBot="1">
      <c r="AL71" s="333" t="s">
        <v>123</v>
      </c>
      <c r="AM71" s="341">
        <f>(AM70-(AM67+(AM67*AM68)+0.1+AM69))/AM70</f>
        <v>0.54866538781890939</v>
      </c>
      <c r="AN71" s="18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1:53" s="15" customFormat="1" ht="12.75" customHeight="1">
      <c r="A72" s="343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781" t="s">
        <v>124</v>
      </c>
      <c r="AF72" s="782"/>
      <c r="AG72" s="782"/>
      <c r="AH72" s="782"/>
      <c r="AI72" s="782"/>
      <c r="AJ72" s="782"/>
      <c r="AK72" s="782"/>
      <c r="AL72" s="782"/>
      <c r="AM72" s="783"/>
      <c r="AN72" s="345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1:53" s="15" customFormat="1" ht="12.75">
      <c r="A73" s="346"/>
      <c r="AE73" s="347" t="s">
        <v>125</v>
      </c>
      <c r="AF73" s="348" t="s">
        <v>126</v>
      </c>
      <c r="AG73" s="348" t="s">
        <v>127</v>
      </c>
      <c r="AH73" s="348" t="s">
        <v>128</v>
      </c>
      <c r="AI73" s="784" t="s">
        <v>129</v>
      </c>
      <c r="AJ73" s="349" t="s">
        <v>130</v>
      </c>
      <c r="AK73" s="349" t="s">
        <v>131</v>
      </c>
      <c r="AL73" s="348" t="s">
        <v>132</v>
      </c>
      <c r="AM73" s="786" t="s">
        <v>133</v>
      </c>
      <c r="AN73" s="345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1:53" s="15" customFormat="1" ht="12.75" customHeight="1">
      <c r="A74" s="346"/>
      <c r="C74" s="33"/>
      <c r="D74" s="33"/>
      <c r="W74" s="33"/>
      <c r="X74" s="33"/>
      <c r="AE74" s="347" t="s">
        <v>134</v>
      </c>
      <c r="AF74" s="348" t="s">
        <v>135</v>
      </c>
      <c r="AG74" s="348" t="s">
        <v>127</v>
      </c>
      <c r="AH74" s="348" t="s">
        <v>136</v>
      </c>
      <c r="AI74" s="785"/>
      <c r="AJ74" s="348" t="s">
        <v>127</v>
      </c>
      <c r="AK74" s="348" t="s">
        <v>137</v>
      </c>
      <c r="AL74" s="348" t="s">
        <v>132</v>
      </c>
      <c r="AM74" s="787"/>
      <c r="AN74" s="345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1:53" s="15" customFormat="1" ht="12.75">
      <c r="A75" s="346"/>
      <c r="K75" s="13"/>
      <c r="L75" s="13"/>
      <c r="M75" s="13"/>
      <c r="N75" s="13"/>
      <c r="O75" s="13"/>
      <c r="P75" s="13"/>
      <c r="Q75" s="13"/>
      <c r="R75" s="26"/>
      <c r="S75" s="52"/>
      <c r="AD75" s="350" t="s">
        <v>138</v>
      </c>
      <c r="AE75" s="351">
        <v>5</v>
      </c>
      <c r="AF75" s="352">
        <v>32</v>
      </c>
      <c r="AG75" s="353">
        <v>12</v>
      </c>
      <c r="AH75" s="354">
        <f t="shared" ref="AH75:AH88" si="31">(AE75+(AF75/36))/AG75</f>
        <v>0.49074074074074076</v>
      </c>
      <c r="AI75" s="355">
        <v>0</v>
      </c>
      <c r="AJ75" s="355">
        <v>0</v>
      </c>
      <c r="AK75" s="355">
        <v>0</v>
      </c>
      <c r="AL75" s="355">
        <f t="shared" ref="AL75:AL82" si="32">SUM(AI75:AK75)+1</f>
        <v>1</v>
      </c>
      <c r="AM75" s="356">
        <f t="shared" ref="AM75:AM88" si="33">AH75*AL75</f>
        <v>0.49074074074074076</v>
      </c>
      <c r="AN75" s="357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1:53" s="15" customFormat="1" ht="12.75">
      <c r="A76" s="346"/>
      <c r="K76" s="13"/>
      <c r="L76" s="13"/>
      <c r="M76" s="13"/>
      <c r="N76" s="13"/>
      <c r="O76" s="13"/>
      <c r="P76" s="13"/>
      <c r="Q76" s="13"/>
      <c r="R76" s="26"/>
      <c r="S76" s="52"/>
      <c r="AD76" s="350" t="s">
        <v>139</v>
      </c>
      <c r="AE76" s="351">
        <v>5</v>
      </c>
      <c r="AF76" s="352">
        <v>30</v>
      </c>
      <c r="AG76" s="353">
        <v>12</v>
      </c>
      <c r="AH76" s="354">
        <f t="shared" si="31"/>
        <v>0.4861111111111111</v>
      </c>
      <c r="AI76" s="355">
        <v>0</v>
      </c>
      <c r="AJ76" s="355">
        <v>0</v>
      </c>
      <c r="AK76" s="355">
        <v>0</v>
      </c>
      <c r="AL76" s="355">
        <f t="shared" si="32"/>
        <v>1</v>
      </c>
      <c r="AM76" s="356">
        <f t="shared" si="33"/>
        <v>0.4861111111111111</v>
      </c>
      <c r="AN76" s="357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1:53" s="15" customFormat="1" ht="12.75">
      <c r="A77" s="346"/>
      <c r="K77" s="13"/>
      <c r="L77" s="13"/>
      <c r="M77" s="13"/>
      <c r="N77" s="13"/>
      <c r="O77" s="13"/>
      <c r="P77" s="13"/>
      <c r="Q77" s="13"/>
      <c r="R77" s="13"/>
      <c r="S77" s="221"/>
      <c r="AE77" s="351"/>
      <c r="AF77" s="352"/>
      <c r="AG77" s="353">
        <v>9</v>
      </c>
      <c r="AH77" s="354">
        <f t="shared" si="31"/>
        <v>0</v>
      </c>
      <c r="AI77" s="355">
        <v>0</v>
      </c>
      <c r="AJ77" s="355">
        <v>0</v>
      </c>
      <c r="AK77" s="355">
        <v>0</v>
      </c>
      <c r="AL77" s="355">
        <f t="shared" si="32"/>
        <v>1</v>
      </c>
      <c r="AM77" s="356">
        <f t="shared" si="33"/>
        <v>0</v>
      </c>
      <c r="AN77" s="357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1:53" s="15" customFormat="1" ht="12.75">
      <c r="A78" s="346"/>
      <c r="K78" s="13"/>
      <c r="L78" s="13"/>
      <c r="M78" s="13"/>
      <c r="N78" s="13"/>
      <c r="O78" s="13"/>
      <c r="P78" s="13"/>
      <c r="Q78" s="13"/>
      <c r="R78" s="13"/>
      <c r="S78" s="52"/>
      <c r="AE78" s="351"/>
      <c r="AF78" s="352"/>
      <c r="AG78" s="353">
        <v>9</v>
      </c>
      <c r="AH78" s="354">
        <f t="shared" si="31"/>
        <v>0</v>
      </c>
      <c r="AI78" s="355">
        <v>0</v>
      </c>
      <c r="AJ78" s="355">
        <v>0</v>
      </c>
      <c r="AK78" s="355">
        <v>0</v>
      </c>
      <c r="AL78" s="355">
        <f t="shared" si="32"/>
        <v>1</v>
      </c>
      <c r="AM78" s="356">
        <f t="shared" si="33"/>
        <v>0</v>
      </c>
      <c r="AN78" s="357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1:53" s="197" customFormat="1" ht="12.75">
      <c r="A79" s="346"/>
      <c r="B79" s="15"/>
      <c r="C79" s="15"/>
      <c r="D79" s="15"/>
      <c r="E79" s="15"/>
      <c r="F79" s="15"/>
      <c r="G79" s="15"/>
      <c r="H79" s="15"/>
      <c r="I79" s="15"/>
      <c r="J79" s="15"/>
      <c r="K79" s="13"/>
      <c r="L79" s="13"/>
      <c r="M79" s="13"/>
      <c r="N79" s="13"/>
      <c r="O79" s="13"/>
      <c r="P79" s="13"/>
      <c r="Q79" s="13"/>
      <c r="R79" s="13"/>
      <c r="S79" s="52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351"/>
      <c r="AF79" s="352"/>
      <c r="AG79" s="353">
        <v>9</v>
      </c>
      <c r="AH79" s="354">
        <f t="shared" si="31"/>
        <v>0</v>
      </c>
      <c r="AI79" s="355">
        <v>0</v>
      </c>
      <c r="AJ79" s="355">
        <v>0</v>
      </c>
      <c r="AK79" s="355">
        <v>0</v>
      </c>
      <c r="AL79" s="355">
        <f t="shared" si="32"/>
        <v>1</v>
      </c>
      <c r="AM79" s="356">
        <f t="shared" si="33"/>
        <v>0</v>
      </c>
      <c r="AN79" s="357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1:53" s="197" customFormat="1" ht="12.75">
      <c r="A80" s="346"/>
      <c r="B80" s="15"/>
      <c r="C80" s="15"/>
      <c r="D80" s="15"/>
      <c r="E80" s="15"/>
      <c r="F80" s="15"/>
      <c r="G80" s="15"/>
      <c r="H80" s="15"/>
      <c r="I80" s="15"/>
      <c r="J80" s="15"/>
      <c r="K80" s="13"/>
      <c r="L80" s="13"/>
      <c r="M80" s="13"/>
      <c r="N80" s="13"/>
      <c r="O80" s="13"/>
      <c r="P80" s="13"/>
      <c r="Q80" s="13"/>
      <c r="R80" s="13"/>
      <c r="S80" s="52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358"/>
      <c r="AF80" s="359"/>
      <c r="AG80" s="360">
        <v>10</v>
      </c>
      <c r="AH80" s="361">
        <f t="shared" si="31"/>
        <v>0</v>
      </c>
      <c r="AI80" s="362">
        <v>0</v>
      </c>
      <c r="AJ80" s="362">
        <v>0</v>
      </c>
      <c r="AK80" s="362">
        <v>0</v>
      </c>
      <c r="AL80" s="362">
        <f t="shared" si="32"/>
        <v>1</v>
      </c>
      <c r="AM80" s="363">
        <f t="shared" si="33"/>
        <v>0</v>
      </c>
      <c r="AN80" s="357"/>
    </row>
    <row r="81" spans="1:40" s="197" customFormat="1" ht="12.75">
      <c r="A81" s="346"/>
      <c r="B81" s="15"/>
      <c r="C81" s="15"/>
      <c r="D81" s="15"/>
      <c r="E81" s="15"/>
      <c r="F81" s="15"/>
      <c r="G81" s="15"/>
      <c r="H81" s="15"/>
      <c r="I81" s="15"/>
      <c r="J81" s="15"/>
      <c r="K81" s="13"/>
      <c r="L81" s="13"/>
      <c r="M81" s="13"/>
      <c r="N81" s="13"/>
      <c r="O81" s="13"/>
      <c r="P81" s="13"/>
      <c r="Q81" s="13"/>
      <c r="R81" s="13"/>
      <c r="S81" s="52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358"/>
      <c r="AF81" s="359"/>
      <c r="AG81" s="360">
        <v>10</v>
      </c>
      <c r="AH81" s="361">
        <f t="shared" si="31"/>
        <v>0</v>
      </c>
      <c r="AI81" s="362">
        <v>0</v>
      </c>
      <c r="AJ81" s="362">
        <v>0</v>
      </c>
      <c r="AK81" s="362">
        <v>0</v>
      </c>
      <c r="AL81" s="362">
        <f t="shared" si="32"/>
        <v>1</v>
      </c>
      <c r="AM81" s="363">
        <f t="shared" si="33"/>
        <v>0</v>
      </c>
      <c r="AN81" s="357"/>
    </row>
    <row r="82" spans="1:40" s="197" customFormat="1" ht="12.75">
      <c r="A82" s="346"/>
      <c r="B82" s="15"/>
      <c r="C82" s="15"/>
      <c r="D82" s="15"/>
      <c r="E82" s="15"/>
      <c r="F82" s="15"/>
      <c r="G82" s="15"/>
      <c r="H82" s="15"/>
      <c r="I82" s="15"/>
      <c r="J82" s="15"/>
      <c r="K82" s="13"/>
      <c r="L82" s="13"/>
      <c r="M82" s="13"/>
      <c r="N82" s="13"/>
      <c r="O82" s="13"/>
      <c r="P82" s="13"/>
      <c r="Q82" s="13"/>
      <c r="R82" s="13"/>
      <c r="S82" s="52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358"/>
      <c r="AF82" s="359"/>
      <c r="AG82" s="360">
        <v>10</v>
      </c>
      <c r="AH82" s="361">
        <f t="shared" si="31"/>
        <v>0</v>
      </c>
      <c r="AI82" s="362">
        <v>0</v>
      </c>
      <c r="AJ82" s="362">
        <v>0</v>
      </c>
      <c r="AK82" s="362">
        <v>0</v>
      </c>
      <c r="AL82" s="362">
        <f t="shared" si="32"/>
        <v>1</v>
      </c>
      <c r="AM82" s="363">
        <f t="shared" si="33"/>
        <v>0</v>
      </c>
      <c r="AN82" s="357"/>
    </row>
    <row r="83" spans="1:40" s="197" customFormat="1" ht="12.75">
      <c r="A83" s="346"/>
      <c r="B83" s="15"/>
      <c r="C83" s="15"/>
      <c r="D83" s="15"/>
      <c r="E83" s="15"/>
      <c r="F83" s="15"/>
      <c r="G83" s="15"/>
      <c r="H83" s="15"/>
      <c r="I83" s="15"/>
      <c r="J83" s="15"/>
      <c r="K83" s="13"/>
      <c r="L83" s="13"/>
      <c r="M83" s="13"/>
      <c r="N83" s="13"/>
      <c r="O83" s="13"/>
      <c r="P83" s="13"/>
      <c r="Q83" s="13"/>
      <c r="R83" s="13"/>
      <c r="S83" s="52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358"/>
      <c r="AF83" s="359"/>
      <c r="AG83" s="360">
        <v>10</v>
      </c>
      <c r="AH83" s="361">
        <f t="shared" si="31"/>
        <v>0</v>
      </c>
      <c r="AI83" s="362">
        <v>0</v>
      </c>
      <c r="AJ83" s="362">
        <v>0</v>
      </c>
      <c r="AK83" s="362">
        <v>0</v>
      </c>
      <c r="AL83" s="362">
        <f t="shared" ref="AL83" si="34">SUM(AI83:AK83)+1</f>
        <v>1</v>
      </c>
      <c r="AM83" s="363">
        <f t="shared" si="33"/>
        <v>0</v>
      </c>
      <c r="AN83" s="357"/>
    </row>
    <row r="84" spans="1:40" s="197" customFormat="1" ht="12.75">
      <c r="A84" s="346"/>
      <c r="B84" s="15"/>
      <c r="C84" s="15"/>
      <c r="D84" s="15"/>
      <c r="E84" s="15"/>
      <c r="F84" s="15"/>
      <c r="G84" s="15"/>
      <c r="H84" s="15"/>
      <c r="I84" s="15"/>
      <c r="J84" s="15"/>
      <c r="K84" s="13"/>
      <c r="L84" s="13"/>
      <c r="M84" s="13"/>
      <c r="N84" s="13"/>
      <c r="O84" s="13"/>
      <c r="P84" s="13"/>
      <c r="Q84" s="13"/>
      <c r="R84" s="13"/>
      <c r="S84" s="52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364"/>
      <c r="AF84" s="365"/>
      <c r="AG84" s="366">
        <v>10</v>
      </c>
      <c r="AH84" s="367">
        <f t="shared" si="31"/>
        <v>0</v>
      </c>
      <c r="AI84" s="368">
        <v>0.1</v>
      </c>
      <c r="AJ84" s="368">
        <v>0</v>
      </c>
      <c r="AK84" s="368">
        <v>0</v>
      </c>
      <c r="AL84" s="368">
        <v>1.1499999999999999</v>
      </c>
      <c r="AM84" s="369">
        <f t="shared" si="33"/>
        <v>0</v>
      </c>
      <c r="AN84" s="357"/>
    </row>
    <row r="85" spans="1:40" s="197" customFormat="1" ht="12.75">
      <c r="A85" s="346"/>
      <c r="B85" s="15"/>
      <c r="C85" s="15"/>
      <c r="D85" s="15"/>
      <c r="E85" s="15"/>
      <c r="F85" s="15"/>
      <c r="G85" s="15"/>
      <c r="H85" s="15"/>
      <c r="I85" s="15"/>
      <c r="J85" s="15"/>
      <c r="K85" s="13"/>
      <c r="L85" s="13"/>
      <c r="M85" s="13"/>
      <c r="N85" s="13"/>
      <c r="O85" s="13"/>
      <c r="P85" s="13"/>
      <c r="Q85" s="13"/>
      <c r="R85" s="13"/>
      <c r="S85" s="52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364"/>
      <c r="AF85" s="365"/>
      <c r="AG85" s="366">
        <v>10</v>
      </c>
      <c r="AH85" s="367">
        <f t="shared" si="31"/>
        <v>0</v>
      </c>
      <c r="AI85" s="368">
        <v>0.15</v>
      </c>
      <c r="AJ85" s="368">
        <v>0</v>
      </c>
      <c r="AK85" s="368">
        <v>0</v>
      </c>
      <c r="AL85" s="368">
        <f t="shared" ref="AL85:AL88" si="35">SUM(AI85:AK85)+1</f>
        <v>1.1499999999999999</v>
      </c>
      <c r="AM85" s="369">
        <f t="shared" si="33"/>
        <v>0</v>
      </c>
      <c r="AN85" s="357"/>
    </row>
    <row r="86" spans="1:40" s="197" customFormat="1" ht="12.75">
      <c r="A86" s="346"/>
      <c r="B86" s="15"/>
      <c r="C86" s="15"/>
      <c r="D86" s="15"/>
      <c r="E86" s="15"/>
      <c r="F86" s="15"/>
      <c r="G86" s="15"/>
      <c r="H86" s="15"/>
      <c r="I86" s="15"/>
      <c r="J86" s="15"/>
      <c r="K86" s="13"/>
      <c r="L86" s="13"/>
      <c r="M86" s="13"/>
      <c r="N86" s="13"/>
      <c r="O86" s="13"/>
      <c r="P86" s="13"/>
      <c r="Q86" s="13"/>
      <c r="R86" s="13"/>
      <c r="S86" s="52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364"/>
      <c r="AF86" s="365"/>
      <c r="AG86" s="366">
        <v>10</v>
      </c>
      <c r="AH86" s="367">
        <f t="shared" si="31"/>
        <v>0</v>
      </c>
      <c r="AI86" s="368">
        <v>0.15</v>
      </c>
      <c r="AJ86" s="368">
        <v>0</v>
      </c>
      <c r="AK86" s="368">
        <v>0</v>
      </c>
      <c r="AL86" s="368">
        <f t="shared" si="35"/>
        <v>1.1499999999999999</v>
      </c>
      <c r="AM86" s="369">
        <f t="shared" si="33"/>
        <v>0</v>
      </c>
      <c r="AN86" s="357"/>
    </row>
    <row r="87" spans="1:40" s="197" customFormat="1" ht="12.75">
      <c r="A87" s="346"/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3"/>
      <c r="M87" s="13"/>
      <c r="N87" s="13"/>
      <c r="O87" s="13"/>
      <c r="P87" s="13"/>
      <c r="Q87" s="13"/>
      <c r="R87" s="13"/>
      <c r="S87" s="52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364"/>
      <c r="AF87" s="365"/>
      <c r="AG87" s="366">
        <v>10</v>
      </c>
      <c r="AH87" s="367">
        <f t="shared" si="31"/>
        <v>0</v>
      </c>
      <c r="AI87" s="368">
        <v>0.15</v>
      </c>
      <c r="AJ87" s="368">
        <v>0</v>
      </c>
      <c r="AK87" s="368">
        <v>0</v>
      </c>
      <c r="AL87" s="368">
        <f t="shared" si="35"/>
        <v>1.1499999999999999</v>
      </c>
      <c r="AM87" s="369">
        <f t="shared" si="33"/>
        <v>0</v>
      </c>
      <c r="AN87" s="357"/>
    </row>
    <row r="88" spans="1:40" s="197" customFormat="1" ht="12.75">
      <c r="A88" s="346"/>
      <c r="B88" s="15"/>
      <c r="C88" s="15"/>
      <c r="D88" s="15"/>
      <c r="E88" s="15"/>
      <c r="F88" s="15"/>
      <c r="G88" s="15"/>
      <c r="H88" s="15"/>
      <c r="I88" s="15"/>
      <c r="J88" s="15"/>
      <c r="K88" s="13"/>
      <c r="L88" s="13"/>
      <c r="M88" s="13"/>
      <c r="N88" s="13"/>
      <c r="O88" s="13"/>
      <c r="P88" s="13"/>
      <c r="Q88" s="13"/>
      <c r="R88" s="13"/>
      <c r="S88" s="52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364"/>
      <c r="AF88" s="365"/>
      <c r="AG88" s="366">
        <v>10</v>
      </c>
      <c r="AH88" s="367">
        <f t="shared" si="31"/>
        <v>0</v>
      </c>
      <c r="AI88" s="368">
        <v>0.15</v>
      </c>
      <c r="AJ88" s="368">
        <v>0</v>
      </c>
      <c r="AK88" s="368">
        <v>0</v>
      </c>
      <c r="AL88" s="368">
        <f t="shared" si="35"/>
        <v>1.1499999999999999</v>
      </c>
      <c r="AM88" s="369">
        <f t="shared" si="33"/>
        <v>0</v>
      </c>
      <c r="AN88" s="357"/>
    </row>
    <row r="89" spans="1:40" s="197" customFormat="1" ht="12.75">
      <c r="A89" s="346"/>
      <c r="B89" s="15"/>
      <c r="C89" s="15"/>
      <c r="D89" s="15"/>
      <c r="E89" s="15"/>
      <c r="F89" s="15"/>
      <c r="G89" s="15"/>
      <c r="H89" s="15"/>
      <c r="I89" s="15"/>
      <c r="J89" s="15"/>
      <c r="K89" s="13"/>
      <c r="L89" s="13"/>
      <c r="M89" s="13"/>
      <c r="N89" s="13"/>
      <c r="O89" s="13"/>
      <c r="P89" s="13"/>
      <c r="Q89" s="13"/>
      <c r="R89" s="13"/>
      <c r="S89" s="52"/>
      <c r="U89" s="15"/>
      <c r="V89" s="15"/>
      <c r="W89" s="15"/>
      <c r="X89" s="15"/>
      <c r="Y89" s="15"/>
      <c r="Z89" s="15"/>
      <c r="AA89" s="15"/>
      <c r="AB89" s="15"/>
      <c r="AC89" s="350"/>
      <c r="AD89" s="350"/>
      <c r="AE89" s="351">
        <v>58</v>
      </c>
      <c r="AF89" s="370">
        <v>1.5</v>
      </c>
      <c r="AG89" s="353">
        <f t="shared" ref="AG89:AG100" si="36">ROUNDDOWN(AE89/AF89,0)</f>
        <v>38</v>
      </c>
      <c r="AH89" s="352">
        <v>23</v>
      </c>
      <c r="AI89" s="371">
        <v>36</v>
      </c>
      <c r="AJ89" s="371">
        <f t="shared" ref="AJ89:AJ100" si="37">AG89</f>
        <v>38</v>
      </c>
      <c r="AK89" s="354">
        <f t="shared" ref="AK89:AK100" si="38">AH89/AI89/AJ89</f>
        <v>1.6812865497076022E-2</v>
      </c>
      <c r="AL89" s="355">
        <v>1.3</v>
      </c>
      <c r="AM89" s="356">
        <f t="shared" ref="AM89:AM100" si="39">AK89*AL89</f>
        <v>2.1856725146198831E-2</v>
      </c>
      <c r="AN89" s="357">
        <f t="shared" ref="AN89:AN100" si="40">AD89*AM89</f>
        <v>0</v>
      </c>
    </row>
    <row r="90" spans="1:40" s="197" customFormat="1" ht="12.75">
      <c r="A90" s="346"/>
      <c r="B90" s="15"/>
      <c r="C90" s="15"/>
      <c r="D90" s="15"/>
      <c r="E90" s="15"/>
      <c r="F90" s="15"/>
      <c r="G90" s="15"/>
      <c r="H90" s="15"/>
      <c r="I90" s="15"/>
      <c r="J90" s="15"/>
      <c r="K90" s="13"/>
      <c r="L90" s="13"/>
      <c r="M90" s="13"/>
      <c r="N90" s="13"/>
      <c r="O90" s="13"/>
      <c r="P90" s="13"/>
      <c r="Q90" s="13"/>
      <c r="R90" s="13"/>
      <c r="S90" s="52"/>
      <c r="U90" s="15"/>
      <c r="V90" s="15"/>
      <c r="W90" s="15"/>
      <c r="X90" s="15"/>
      <c r="Y90" s="15"/>
      <c r="Z90" s="15"/>
      <c r="AA90" s="15"/>
      <c r="AB90" s="15"/>
      <c r="AC90" s="350"/>
      <c r="AD90" s="350"/>
      <c r="AE90" s="351">
        <v>57</v>
      </c>
      <c r="AF90" s="370">
        <v>1.5</v>
      </c>
      <c r="AG90" s="353">
        <f t="shared" si="36"/>
        <v>38</v>
      </c>
      <c r="AH90" s="352">
        <v>60</v>
      </c>
      <c r="AI90" s="371">
        <v>36</v>
      </c>
      <c r="AJ90" s="371">
        <f t="shared" si="37"/>
        <v>38</v>
      </c>
      <c r="AK90" s="354">
        <f t="shared" si="38"/>
        <v>4.3859649122807022E-2</v>
      </c>
      <c r="AL90" s="355">
        <v>1.3</v>
      </c>
      <c r="AM90" s="356">
        <f t="shared" si="39"/>
        <v>5.7017543859649134E-2</v>
      </c>
      <c r="AN90" s="357">
        <f t="shared" si="40"/>
        <v>0</v>
      </c>
    </row>
    <row r="91" spans="1:40" s="197" customFormat="1" ht="12.75">
      <c r="A91" s="346"/>
      <c r="B91" s="15"/>
      <c r="C91" s="15"/>
      <c r="D91" s="15"/>
      <c r="E91" s="15"/>
      <c r="F91" s="15"/>
      <c r="G91" s="15"/>
      <c r="H91" s="15"/>
      <c r="I91" s="15"/>
      <c r="J91" s="15"/>
      <c r="K91" s="13"/>
      <c r="L91" s="13"/>
      <c r="M91" s="13"/>
      <c r="N91" s="13"/>
      <c r="O91" s="13"/>
      <c r="P91" s="13"/>
      <c r="Q91" s="13"/>
      <c r="R91" s="13"/>
      <c r="S91" s="52"/>
      <c r="U91" s="15"/>
      <c r="V91" s="15"/>
      <c r="W91" s="15"/>
      <c r="X91" s="15"/>
      <c r="Y91" s="15"/>
      <c r="Z91" s="15"/>
      <c r="AA91" s="15"/>
      <c r="AB91" s="15"/>
      <c r="AC91" s="15"/>
      <c r="AD91" s="350"/>
      <c r="AE91" s="351">
        <v>57</v>
      </c>
      <c r="AF91" s="370"/>
      <c r="AG91" s="353" t="e">
        <f t="shared" si="36"/>
        <v>#DIV/0!</v>
      </c>
      <c r="AH91" s="352"/>
      <c r="AI91" s="371">
        <v>36</v>
      </c>
      <c r="AJ91" s="371" t="e">
        <f t="shared" si="37"/>
        <v>#DIV/0!</v>
      </c>
      <c r="AK91" s="354" t="e">
        <f t="shared" si="38"/>
        <v>#DIV/0!</v>
      </c>
      <c r="AL91" s="355">
        <v>1.3</v>
      </c>
      <c r="AM91" s="356" t="e">
        <f t="shared" si="39"/>
        <v>#DIV/0!</v>
      </c>
      <c r="AN91" s="357" t="e">
        <f t="shared" si="40"/>
        <v>#DIV/0!</v>
      </c>
    </row>
    <row r="92" spans="1:40" s="197" customFormat="1" ht="12.75">
      <c r="A92" s="346"/>
      <c r="B92" s="15"/>
      <c r="C92" s="15"/>
      <c r="D92" s="15"/>
      <c r="E92" s="15"/>
      <c r="F92" s="15"/>
      <c r="G92" s="15"/>
      <c r="H92" s="15"/>
      <c r="I92" s="15"/>
      <c r="J92" s="15"/>
      <c r="K92" s="13"/>
      <c r="L92" s="13"/>
      <c r="M92" s="13"/>
      <c r="N92" s="13"/>
      <c r="O92" s="13"/>
      <c r="P92" s="13"/>
      <c r="Q92" s="13"/>
      <c r="R92" s="13"/>
      <c r="S92" s="52"/>
      <c r="U92" s="15"/>
      <c r="V92" s="15"/>
      <c r="W92" s="15"/>
      <c r="X92" s="15"/>
      <c r="Y92" s="15"/>
      <c r="Z92" s="15"/>
      <c r="AA92" s="15"/>
      <c r="AB92" s="15"/>
      <c r="AC92" s="15"/>
      <c r="AD92" s="350"/>
      <c r="AE92" s="351">
        <v>57</v>
      </c>
      <c r="AF92" s="370"/>
      <c r="AG92" s="353" t="e">
        <f t="shared" si="36"/>
        <v>#DIV/0!</v>
      </c>
      <c r="AH92" s="352"/>
      <c r="AI92" s="371">
        <v>36</v>
      </c>
      <c r="AJ92" s="371" t="e">
        <f t="shared" si="37"/>
        <v>#DIV/0!</v>
      </c>
      <c r="AK92" s="354" t="e">
        <f t="shared" si="38"/>
        <v>#DIV/0!</v>
      </c>
      <c r="AL92" s="355">
        <v>1.3</v>
      </c>
      <c r="AM92" s="356" t="e">
        <f t="shared" si="39"/>
        <v>#DIV/0!</v>
      </c>
      <c r="AN92" s="357" t="e">
        <f t="shared" si="40"/>
        <v>#DIV/0!</v>
      </c>
    </row>
    <row r="93" spans="1:40" s="197" customFormat="1" ht="12.75">
      <c r="A93" s="346"/>
      <c r="B93" s="15"/>
      <c r="C93" s="15"/>
      <c r="D93" s="15"/>
      <c r="E93" s="15"/>
      <c r="F93" s="15"/>
      <c r="G93" s="15"/>
      <c r="H93" s="15"/>
      <c r="I93" s="15"/>
      <c r="J93" s="15"/>
      <c r="K93" s="13"/>
      <c r="L93" s="13"/>
      <c r="M93" s="13"/>
      <c r="N93" s="13"/>
      <c r="O93" s="13"/>
      <c r="P93" s="13"/>
      <c r="Q93" s="13"/>
      <c r="R93" s="13"/>
      <c r="S93" s="52"/>
      <c r="U93" s="15"/>
      <c r="V93" s="15"/>
      <c r="W93" s="15"/>
      <c r="X93" s="15"/>
      <c r="Y93" s="15"/>
      <c r="Z93" s="15"/>
      <c r="AA93" s="15"/>
      <c r="AB93" s="15"/>
      <c r="AC93" s="15"/>
      <c r="AD93" s="350"/>
      <c r="AE93" s="351">
        <v>57</v>
      </c>
      <c r="AF93" s="370"/>
      <c r="AG93" s="353" t="e">
        <f t="shared" si="36"/>
        <v>#DIV/0!</v>
      </c>
      <c r="AH93" s="352"/>
      <c r="AI93" s="371">
        <v>36</v>
      </c>
      <c r="AJ93" s="371" t="e">
        <f t="shared" si="37"/>
        <v>#DIV/0!</v>
      </c>
      <c r="AK93" s="354" t="e">
        <f t="shared" si="38"/>
        <v>#DIV/0!</v>
      </c>
      <c r="AL93" s="355">
        <v>1.3</v>
      </c>
      <c r="AM93" s="356" t="e">
        <f t="shared" si="39"/>
        <v>#DIV/0!</v>
      </c>
      <c r="AN93" s="357" t="e">
        <f t="shared" si="40"/>
        <v>#DIV/0!</v>
      </c>
    </row>
    <row r="94" spans="1:40" s="197" customFormat="1" ht="12.75">
      <c r="A94" s="346"/>
      <c r="B94" s="15"/>
      <c r="C94" s="15"/>
      <c r="D94" s="15"/>
      <c r="E94" s="15"/>
      <c r="F94" s="15"/>
      <c r="G94" s="15"/>
      <c r="H94" s="15"/>
      <c r="I94" s="15"/>
      <c r="J94" s="15"/>
      <c r="K94" s="13"/>
      <c r="L94" s="13"/>
      <c r="M94" s="13"/>
      <c r="N94" s="13"/>
      <c r="O94" s="13"/>
      <c r="P94" s="13"/>
      <c r="Q94" s="13"/>
      <c r="R94" s="13"/>
      <c r="S94" s="52"/>
      <c r="U94" s="15"/>
      <c r="V94" s="15"/>
      <c r="W94" s="15"/>
      <c r="X94" s="15"/>
      <c r="Y94" s="15"/>
      <c r="Z94" s="15"/>
      <c r="AA94" s="15"/>
      <c r="AB94" s="15"/>
      <c r="AC94" s="15"/>
      <c r="AD94" s="350"/>
      <c r="AE94" s="351">
        <v>58</v>
      </c>
      <c r="AF94" s="352"/>
      <c r="AG94" s="353" t="e">
        <f t="shared" si="36"/>
        <v>#DIV/0!</v>
      </c>
      <c r="AH94" s="352"/>
      <c r="AI94" s="371">
        <v>36</v>
      </c>
      <c r="AJ94" s="371" t="e">
        <f t="shared" si="37"/>
        <v>#DIV/0!</v>
      </c>
      <c r="AK94" s="354" t="e">
        <f t="shared" si="38"/>
        <v>#DIV/0!</v>
      </c>
      <c r="AL94" s="355">
        <v>1.3</v>
      </c>
      <c r="AM94" s="356" t="e">
        <f t="shared" si="39"/>
        <v>#DIV/0!</v>
      </c>
      <c r="AN94" s="357" t="e">
        <f t="shared" si="40"/>
        <v>#DIV/0!</v>
      </c>
    </row>
    <row r="95" spans="1:40" s="15" customFormat="1" ht="12.75">
      <c r="A95" s="346"/>
      <c r="K95" s="13"/>
      <c r="L95" s="13"/>
      <c r="M95" s="13"/>
      <c r="N95" s="13"/>
      <c r="O95" s="13"/>
      <c r="P95" s="13"/>
      <c r="Q95" s="13"/>
      <c r="R95" s="13"/>
      <c r="S95" s="52"/>
      <c r="AD95" s="350"/>
      <c r="AE95" s="351">
        <v>58</v>
      </c>
      <c r="AF95" s="352"/>
      <c r="AG95" s="353" t="e">
        <f t="shared" si="36"/>
        <v>#DIV/0!</v>
      </c>
      <c r="AH95" s="352"/>
      <c r="AI95" s="371">
        <v>36</v>
      </c>
      <c r="AJ95" s="371" t="e">
        <f t="shared" si="37"/>
        <v>#DIV/0!</v>
      </c>
      <c r="AK95" s="354" t="e">
        <f t="shared" si="38"/>
        <v>#DIV/0!</v>
      </c>
      <c r="AL95" s="355">
        <v>1.3</v>
      </c>
      <c r="AM95" s="356" t="e">
        <f t="shared" si="39"/>
        <v>#DIV/0!</v>
      </c>
      <c r="AN95" s="357" t="e">
        <f t="shared" si="40"/>
        <v>#DIV/0!</v>
      </c>
    </row>
    <row r="96" spans="1:40" s="15" customFormat="1" ht="12.75">
      <c r="A96" s="346"/>
      <c r="K96" s="13"/>
      <c r="L96" s="13"/>
      <c r="M96" s="13"/>
      <c r="N96" s="13"/>
      <c r="O96" s="13"/>
      <c r="P96" s="13"/>
      <c r="Q96" s="13"/>
      <c r="R96" s="13"/>
      <c r="S96" s="52"/>
      <c r="AD96" s="350"/>
      <c r="AE96" s="351">
        <v>58</v>
      </c>
      <c r="AF96" s="352"/>
      <c r="AG96" s="353" t="e">
        <f t="shared" si="36"/>
        <v>#DIV/0!</v>
      </c>
      <c r="AH96" s="352"/>
      <c r="AI96" s="371">
        <v>36</v>
      </c>
      <c r="AJ96" s="371" t="e">
        <f t="shared" si="37"/>
        <v>#DIV/0!</v>
      </c>
      <c r="AK96" s="354" t="e">
        <f t="shared" si="38"/>
        <v>#DIV/0!</v>
      </c>
      <c r="AL96" s="355">
        <v>1.3</v>
      </c>
      <c r="AM96" s="356" t="e">
        <f t="shared" si="39"/>
        <v>#DIV/0!</v>
      </c>
      <c r="AN96" s="357" t="e">
        <f t="shared" si="40"/>
        <v>#DIV/0!</v>
      </c>
    </row>
    <row r="97" spans="1:40" s="15" customFormat="1" ht="12.75">
      <c r="A97" s="346"/>
      <c r="K97" s="13"/>
      <c r="L97" s="13"/>
      <c r="M97" s="13"/>
      <c r="N97" s="13"/>
      <c r="O97" s="13"/>
      <c r="P97" s="13"/>
      <c r="Q97" s="13"/>
      <c r="R97" s="13"/>
      <c r="S97" s="52"/>
      <c r="AD97" s="350"/>
      <c r="AE97" s="351">
        <v>58</v>
      </c>
      <c r="AF97" s="352"/>
      <c r="AG97" s="353" t="e">
        <f t="shared" si="36"/>
        <v>#DIV/0!</v>
      </c>
      <c r="AH97" s="370"/>
      <c r="AI97" s="371">
        <v>36</v>
      </c>
      <c r="AJ97" s="371" t="e">
        <f t="shared" si="37"/>
        <v>#DIV/0!</v>
      </c>
      <c r="AK97" s="354" t="e">
        <f t="shared" si="38"/>
        <v>#DIV/0!</v>
      </c>
      <c r="AL97" s="355">
        <v>1.3</v>
      </c>
      <c r="AM97" s="356" t="e">
        <f t="shared" si="39"/>
        <v>#DIV/0!</v>
      </c>
      <c r="AN97" s="357" t="e">
        <f t="shared" si="40"/>
        <v>#DIV/0!</v>
      </c>
    </row>
    <row r="98" spans="1:40" s="15" customFormat="1" ht="12.75">
      <c r="A98" s="346"/>
      <c r="AD98" s="350"/>
      <c r="AE98" s="351">
        <v>58</v>
      </c>
      <c r="AF98" s="352"/>
      <c r="AG98" s="353" t="e">
        <f t="shared" si="36"/>
        <v>#DIV/0!</v>
      </c>
      <c r="AH98" s="370"/>
      <c r="AI98" s="371">
        <v>36</v>
      </c>
      <c r="AJ98" s="371" t="e">
        <f t="shared" si="37"/>
        <v>#DIV/0!</v>
      </c>
      <c r="AK98" s="354" t="e">
        <f t="shared" si="38"/>
        <v>#DIV/0!</v>
      </c>
      <c r="AL98" s="355">
        <v>1.3</v>
      </c>
      <c r="AM98" s="356" t="e">
        <f t="shared" si="39"/>
        <v>#DIV/0!</v>
      </c>
      <c r="AN98" s="357" t="e">
        <f t="shared" si="40"/>
        <v>#DIV/0!</v>
      </c>
    </row>
    <row r="99" spans="1:40" s="15" customFormat="1" ht="12.75">
      <c r="A99" s="346"/>
      <c r="AD99" s="350"/>
      <c r="AE99" s="351">
        <v>58</v>
      </c>
      <c r="AF99" s="352"/>
      <c r="AG99" s="353" t="e">
        <f t="shared" si="36"/>
        <v>#DIV/0!</v>
      </c>
      <c r="AH99" s="370"/>
      <c r="AI99" s="371">
        <v>36</v>
      </c>
      <c r="AJ99" s="371" t="e">
        <f t="shared" si="37"/>
        <v>#DIV/0!</v>
      </c>
      <c r="AK99" s="354" t="e">
        <f t="shared" si="38"/>
        <v>#DIV/0!</v>
      </c>
      <c r="AL99" s="355">
        <v>1.3</v>
      </c>
      <c r="AM99" s="356" t="e">
        <f t="shared" si="39"/>
        <v>#DIV/0!</v>
      </c>
      <c r="AN99" s="357" t="e">
        <f t="shared" si="40"/>
        <v>#DIV/0!</v>
      </c>
    </row>
    <row r="100" spans="1:40" s="15" customFormat="1" ht="13.5" thickBot="1">
      <c r="A100" s="372"/>
      <c r="B100" s="373"/>
      <c r="C100" s="373"/>
      <c r="D100" s="373"/>
      <c r="E100" s="373"/>
      <c r="F100" s="373"/>
      <c r="G100" s="373"/>
      <c r="H100" s="373"/>
      <c r="I100" s="373"/>
      <c r="J100" s="373"/>
      <c r="K100" s="373"/>
      <c r="L100" s="373"/>
      <c r="M100" s="373"/>
      <c r="N100" s="373"/>
      <c r="O100" s="373"/>
      <c r="P100" s="373"/>
      <c r="Q100" s="373"/>
      <c r="R100" s="373"/>
      <c r="S100" s="373"/>
      <c r="T100" s="373"/>
      <c r="U100" s="373"/>
      <c r="V100" s="373"/>
      <c r="W100" s="373"/>
      <c r="X100" s="373"/>
      <c r="Y100" s="373"/>
      <c r="Z100" s="373"/>
      <c r="AA100" s="373"/>
      <c r="AB100" s="373"/>
      <c r="AC100" s="373"/>
      <c r="AD100" s="374"/>
      <c r="AE100" s="375">
        <v>58</v>
      </c>
      <c r="AF100" s="376"/>
      <c r="AG100" s="377" t="e">
        <f t="shared" si="36"/>
        <v>#DIV/0!</v>
      </c>
      <c r="AH100" s="378"/>
      <c r="AI100" s="379">
        <v>36</v>
      </c>
      <c r="AJ100" s="379" t="e">
        <f t="shared" si="37"/>
        <v>#DIV/0!</v>
      </c>
      <c r="AK100" s="380" t="e">
        <f t="shared" si="38"/>
        <v>#DIV/0!</v>
      </c>
      <c r="AL100" s="381">
        <v>1.3</v>
      </c>
      <c r="AM100" s="382" t="e">
        <f t="shared" si="39"/>
        <v>#DIV/0!</v>
      </c>
      <c r="AN100" s="357" t="e">
        <f t="shared" si="40"/>
        <v>#DIV/0!</v>
      </c>
    </row>
    <row r="101" spans="1:40" s="15" customFormat="1" ht="12.75">
      <c r="AB101" s="344"/>
      <c r="AN101" s="345"/>
    </row>
    <row r="102" spans="1:40" s="15" customFormat="1" ht="12.75" customHeight="1">
      <c r="AN102" s="345"/>
    </row>
    <row r="103" spans="1:40" s="15" customFormat="1" ht="12.75">
      <c r="AN103" s="383"/>
    </row>
    <row r="104" spans="1:40" s="15" customFormat="1" ht="12.75">
      <c r="AN104" s="383"/>
    </row>
    <row r="105" spans="1:40" s="15" customFormat="1" ht="12.75">
      <c r="AN105" s="383"/>
    </row>
    <row r="106" spans="1:40" s="15" customFormat="1" ht="12.75">
      <c r="AN106" s="383"/>
    </row>
    <row r="107" spans="1:40" s="15" customFormat="1" ht="12.75">
      <c r="AN107" s="383"/>
    </row>
    <row r="108" spans="1:40" s="15" customFormat="1" ht="12.75">
      <c r="AN108" s="383"/>
    </row>
    <row r="109" spans="1:40" s="15" customFormat="1" ht="12.75">
      <c r="AN109" s="383"/>
    </row>
    <row r="110" spans="1:40" s="15" customFormat="1" ht="12.75">
      <c r="AN110" s="383"/>
    </row>
    <row r="111" spans="1:40" s="15" customFormat="1" ht="12.75">
      <c r="AN111" s="383"/>
    </row>
    <row r="112" spans="1:40" s="15" customFormat="1" ht="12.75">
      <c r="AN112" s="383"/>
    </row>
    <row r="113" spans="11:40" s="15" customFormat="1" ht="12.75">
      <c r="AN113" s="383"/>
    </row>
    <row r="114" spans="11:40" s="15" customFormat="1" ht="12.75">
      <c r="AN114" s="383"/>
    </row>
    <row r="115" spans="11:40" s="15" customFormat="1" ht="12.75">
      <c r="AN115" s="383"/>
    </row>
    <row r="116" spans="11:40" s="15" customFormat="1" ht="12.75">
      <c r="AN116" s="383"/>
    </row>
    <row r="117" spans="11:40" s="15" customFormat="1" ht="12.75">
      <c r="AN117" s="383"/>
    </row>
    <row r="118" spans="11:40" s="15" customFormat="1" ht="12.75">
      <c r="AN118" s="383"/>
    </row>
    <row r="119" spans="11:40" s="15" customFormat="1" ht="12.75">
      <c r="AN119" s="383"/>
    </row>
    <row r="120" spans="11:40" s="15" customFormat="1" ht="12.75">
      <c r="AN120" s="383"/>
    </row>
    <row r="121" spans="11:40" s="15" customFormat="1" ht="12.75">
      <c r="AN121" s="383"/>
    </row>
    <row r="122" spans="11:40" s="15" customFormat="1" ht="12.75">
      <c r="AN122" s="383"/>
    </row>
    <row r="123" spans="11:40" s="15" customFormat="1" ht="12.75">
      <c r="AN123" s="383"/>
    </row>
    <row r="124" spans="11:40" s="15" customFormat="1" ht="12.75">
      <c r="AN124" s="383"/>
    </row>
    <row r="125" spans="11:40" s="15" customFormat="1" ht="12.75">
      <c r="AN125" s="383"/>
    </row>
    <row r="126" spans="11:40" ht="12.75">
      <c r="K126" s="5"/>
      <c r="L126" s="5"/>
      <c r="M126" s="5"/>
      <c r="N126" s="5"/>
      <c r="O126" s="5"/>
      <c r="P126" s="5"/>
      <c r="Q126" s="5"/>
      <c r="R126" s="5"/>
      <c r="S126" s="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383"/>
    </row>
    <row r="127" spans="11:40" ht="12.75">
      <c r="K127" s="5"/>
      <c r="L127" s="5"/>
      <c r="M127" s="5"/>
      <c r="N127" s="5"/>
      <c r="O127" s="5"/>
      <c r="P127" s="5"/>
      <c r="Q127" s="5"/>
      <c r="R127" s="5"/>
      <c r="S127" s="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383"/>
    </row>
    <row r="128" spans="11:40" ht="12.75">
      <c r="K128" s="5"/>
      <c r="L128" s="5"/>
      <c r="M128" s="5"/>
      <c r="N128" s="5"/>
      <c r="O128" s="5"/>
      <c r="P128" s="5"/>
      <c r="Q128" s="5"/>
      <c r="R128" s="5"/>
      <c r="S128" s="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383"/>
    </row>
    <row r="129" spans="11:40" ht="12.75">
      <c r="K129" s="5"/>
      <c r="L129" s="5"/>
      <c r="M129" s="5"/>
      <c r="N129" s="5"/>
      <c r="O129" s="5"/>
      <c r="P129" s="5"/>
      <c r="Q129" s="5"/>
      <c r="R129" s="5"/>
      <c r="S129" s="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383"/>
    </row>
    <row r="130" spans="11:40" ht="12.75">
      <c r="K130" s="5"/>
      <c r="L130" s="5"/>
      <c r="M130" s="5"/>
      <c r="N130" s="5"/>
      <c r="O130" s="5"/>
      <c r="P130" s="5"/>
      <c r="Q130" s="5"/>
      <c r="R130" s="5"/>
      <c r="S130" s="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383"/>
    </row>
    <row r="131" spans="11:40" ht="12.75">
      <c r="K131" s="5"/>
      <c r="L131" s="5"/>
      <c r="M131" s="5"/>
      <c r="N131" s="5"/>
      <c r="O131" s="5"/>
      <c r="P131" s="5"/>
      <c r="Q131" s="5"/>
      <c r="R131" s="5"/>
      <c r="S131" s="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383"/>
    </row>
    <row r="132" spans="11:40" ht="12.75">
      <c r="K132" s="5"/>
      <c r="L132" s="5"/>
      <c r="M132" s="5"/>
      <c r="N132" s="5"/>
      <c r="O132" s="5"/>
      <c r="P132" s="5"/>
      <c r="Q132" s="5"/>
      <c r="R132" s="5"/>
      <c r="S132" s="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383"/>
    </row>
    <row r="133" spans="11:40">
      <c r="K133" s="5"/>
      <c r="L133" s="5"/>
      <c r="M133" s="5"/>
      <c r="N133" s="5"/>
      <c r="O133" s="5"/>
      <c r="P133" s="5"/>
      <c r="Q133" s="5"/>
      <c r="R133" s="5"/>
      <c r="S133" s="5"/>
      <c r="AE133" s="5"/>
      <c r="AF133" s="5"/>
      <c r="AG133" s="5"/>
      <c r="AH133" s="5"/>
      <c r="AI133" s="5"/>
      <c r="AJ133" s="5"/>
      <c r="AK133" s="5"/>
      <c r="AL133" s="5"/>
      <c r="AM133" s="5"/>
      <c r="AN133" s="383"/>
    </row>
    <row r="134" spans="11:40">
      <c r="K134" s="5"/>
      <c r="L134" s="5"/>
      <c r="M134" s="5"/>
      <c r="N134" s="5"/>
      <c r="O134" s="5"/>
      <c r="P134" s="5"/>
      <c r="Q134" s="5"/>
      <c r="R134" s="5"/>
      <c r="S134" s="5"/>
      <c r="AE134" s="5"/>
      <c r="AF134" s="5"/>
      <c r="AG134" s="5"/>
      <c r="AH134" s="5"/>
      <c r="AI134" s="5"/>
      <c r="AJ134" s="5"/>
      <c r="AK134" s="5"/>
      <c r="AL134" s="5"/>
      <c r="AM134" s="5"/>
      <c r="AN134" s="383"/>
    </row>
    <row r="135" spans="11:40">
      <c r="K135" s="5"/>
      <c r="L135" s="5"/>
      <c r="M135" s="5"/>
      <c r="N135" s="5"/>
      <c r="O135" s="5"/>
      <c r="P135" s="5"/>
      <c r="Q135" s="5"/>
      <c r="R135" s="5"/>
      <c r="S135" s="5"/>
      <c r="AE135" s="5"/>
      <c r="AF135" s="5"/>
      <c r="AG135" s="5"/>
      <c r="AH135" s="5"/>
      <c r="AI135" s="5"/>
      <c r="AJ135" s="5"/>
      <c r="AK135" s="5"/>
      <c r="AL135" s="5"/>
      <c r="AM135" s="5"/>
      <c r="AN135" s="383"/>
    </row>
    <row r="136" spans="11:40">
      <c r="K136" s="5"/>
      <c r="L136" s="5"/>
      <c r="M136" s="5"/>
      <c r="N136" s="5"/>
      <c r="O136" s="5"/>
      <c r="P136" s="5"/>
      <c r="Q136" s="5"/>
      <c r="R136" s="5"/>
      <c r="S136" s="5"/>
      <c r="AE136" s="5"/>
      <c r="AF136" s="5"/>
      <c r="AG136" s="5"/>
      <c r="AH136" s="5"/>
      <c r="AI136" s="5"/>
      <c r="AJ136" s="5"/>
      <c r="AK136" s="5"/>
      <c r="AL136" s="5"/>
      <c r="AM136" s="5"/>
      <c r="AN136" s="383"/>
    </row>
    <row r="137" spans="11:40">
      <c r="K137" s="5"/>
      <c r="L137" s="5"/>
      <c r="M137" s="5"/>
      <c r="N137" s="5"/>
      <c r="O137" s="5"/>
      <c r="P137" s="5"/>
      <c r="Q137" s="5"/>
      <c r="R137" s="5"/>
      <c r="S137" s="5"/>
      <c r="AE137" s="5"/>
      <c r="AF137" s="5"/>
      <c r="AG137" s="5"/>
      <c r="AH137" s="5"/>
      <c r="AI137" s="5"/>
      <c r="AJ137" s="5"/>
      <c r="AK137" s="5"/>
      <c r="AL137" s="5"/>
      <c r="AM137" s="5"/>
      <c r="AN137" s="383"/>
    </row>
    <row r="138" spans="11:40">
      <c r="K138" s="5"/>
      <c r="L138" s="5"/>
      <c r="M138" s="5"/>
      <c r="N138" s="5"/>
      <c r="O138" s="5"/>
      <c r="P138" s="5"/>
      <c r="Q138" s="5"/>
      <c r="R138" s="5"/>
      <c r="S138" s="5"/>
      <c r="AE138" s="5"/>
      <c r="AF138" s="5"/>
      <c r="AG138" s="5"/>
      <c r="AH138" s="5"/>
      <c r="AI138" s="5"/>
      <c r="AJ138" s="5"/>
      <c r="AK138" s="5"/>
      <c r="AL138" s="5"/>
      <c r="AM138" s="5"/>
      <c r="AN138" s="383"/>
    </row>
    <row r="139" spans="11:40">
      <c r="K139" s="5"/>
      <c r="L139" s="5"/>
      <c r="M139" s="5"/>
      <c r="N139" s="5"/>
      <c r="O139" s="5"/>
      <c r="P139" s="5"/>
      <c r="Q139" s="5"/>
      <c r="R139" s="5"/>
      <c r="S139" s="5"/>
      <c r="AE139" s="5"/>
      <c r="AF139" s="5"/>
      <c r="AG139" s="5"/>
      <c r="AH139" s="5"/>
      <c r="AI139" s="5"/>
      <c r="AJ139" s="5"/>
      <c r="AK139" s="5"/>
      <c r="AL139" s="5"/>
      <c r="AM139" s="5"/>
      <c r="AN139" s="383"/>
    </row>
  </sheetData>
  <mergeCells count="264">
    <mergeCell ref="V54:W54"/>
    <mergeCell ref="D55:E55"/>
    <mergeCell ref="F55:I55"/>
    <mergeCell ref="Y61:AC61"/>
    <mergeCell ref="Y58:AC58"/>
    <mergeCell ref="AE72:AM72"/>
    <mergeCell ref="AI73:AI74"/>
    <mergeCell ref="AM73:AM74"/>
    <mergeCell ref="B62:D62"/>
    <mergeCell ref="E62:I62"/>
    <mergeCell ref="V62:X62"/>
    <mergeCell ref="Y62:AC62"/>
    <mergeCell ref="B63:D63"/>
    <mergeCell ref="E63:I63"/>
    <mergeCell ref="V63:X63"/>
    <mergeCell ref="Y63:AC63"/>
    <mergeCell ref="AD58:AE58"/>
    <mergeCell ref="B59:D59"/>
    <mergeCell ref="E59:I59"/>
    <mergeCell ref="V59:X59"/>
    <mergeCell ref="Y59:AC59"/>
    <mergeCell ref="Y60:AC60"/>
    <mergeCell ref="A58:A63"/>
    <mergeCell ref="B58:D58"/>
    <mergeCell ref="E58:I58"/>
    <mergeCell ref="J58:K58"/>
    <mergeCell ref="U58:U63"/>
    <mergeCell ref="V58:X58"/>
    <mergeCell ref="A47:A55"/>
    <mergeCell ref="B60:D60"/>
    <mergeCell ref="E60:I60"/>
    <mergeCell ref="V60:X60"/>
    <mergeCell ref="B61:D61"/>
    <mergeCell ref="E61:I61"/>
    <mergeCell ref="V61:X61"/>
    <mergeCell ref="F50:I50"/>
    <mergeCell ref="V50:W50"/>
    <mergeCell ref="X50:Y50"/>
    <mergeCell ref="B51:C51"/>
    <mergeCell ref="X51:Y51"/>
    <mergeCell ref="B52:C52"/>
    <mergeCell ref="D51:E51"/>
    <mergeCell ref="F51:I51"/>
    <mergeCell ref="D52:E52"/>
    <mergeCell ref="F52:I52"/>
    <mergeCell ref="V51:W51"/>
    <mergeCell ref="V52:W52"/>
    <mergeCell ref="X52:Y52"/>
    <mergeCell ref="J47:K47"/>
    <mergeCell ref="U47:U55"/>
    <mergeCell ref="V47:W47"/>
    <mergeCell ref="X47:Y47"/>
    <mergeCell ref="B49:C49"/>
    <mergeCell ref="D49:E49"/>
    <mergeCell ref="F49:I49"/>
    <mergeCell ref="V49:W49"/>
    <mergeCell ref="X49:Y49"/>
    <mergeCell ref="B50:C50"/>
    <mergeCell ref="D50:E50"/>
    <mergeCell ref="B53:C53"/>
    <mergeCell ref="D53:E53"/>
    <mergeCell ref="F53:I53"/>
    <mergeCell ref="V53:W53"/>
    <mergeCell ref="X53:Y53"/>
    <mergeCell ref="B54:C54"/>
    <mergeCell ref="D54:E54"/>
    <mergeCell ref="X54:Y54"/>
    <mergeCell ref="B55:C55"/>
    <mergeCell ref="V55:W55"/>
    <mergeCell ref="F54:I54"/>
    <mergeCell ref="Z47:AC47"/>
    <mergeCell ref="AD47:AE47"/>
    <mergeCell ref="V48:W48"/>
    <mergeCell ref="X48:Y48"/>
    <mergeCell ref="B44:C44"/>
    <mergeCell ref="D44:E44"/>
    <mergeCell ref="F44:I44"/>
    <mergeCell ref="B47:C47"/>
    <mergeCell ref="D47:E47"/>
    <mergeCell ref="F47:I47"/>
    <mergeCell ref="B48:C48"/>
    <mergeCell ref="D48:E48"/>
    <mergeCell ref="F48:I48"/>
    <mergeCell ref="X40:Y40"/>
    <mergeCell ref="B41:C41"/>
    <mergeCell ref="D41:E41"/>
    <mergeCell ref="F41:I41"/>
    <mergeCell ref="V38:W38"/>
    <mergeCell ref="X38:Y38"/>
    <mergeCell ref="B39:C39"/>
    <mergeCell ref="D39:E39"/>
    <mergeCell ref="F39:I39"/>
    <mergeCell ref="V39:W39"/>
    <mergeCell ref="X39:Y39"/>
    <mergeCell ref="D40:E40"/>
    <mergeCell ref="F40:I40"/>
    <mergeCell ref="V40:W40"/>
    <mergeCell ref="V36:W36"/>
    <mergeCell ref="X36:Y36"/>
    <mergeCell ref="Z36:AC36"/>
    <mergeCell ref="AD36:AE36"/>
    <mergeCell ref="B37:C37"/>
    <mergeCell ref="D37:E37"/>
    <mergeCell ref="F37:I37"/>
    <mergeCell ref="V37:W37"/>
    <mergeCell ref="X37:Y37"/>
    <mergeCell ref="A36:A44"/>
    <mergeCell ref="B36:C36"/>
    <mergeCell ref="D36:E36"/>
    <mergeCell ref="F36:I36"/>
    <mergeCell ref="J36:K36"/>
    <mergeCell ref="U36:U44"/>
    <mergeCell ref="B38:C38"/>
    <mergeCell ref="D38:E38"/>
    <mergeCell ref="F38:I38"/>
    <mergeCell ref="B40:C40"/>
    <mergeCell ref="B42:C42"/>
    <mergeCell ref="D42:E42"/>
    <mergeCell ref="F42:I42"/>
    <mergeCell ref="B43:C43"/>
    <mergeCell ref="D43:E43"/>
    <mergeCell ref="F43:I43"/>
    <mergeCell ref="V33:W33"/>
    <mergeCell ref="X33:Y33"/>
    <mergeCell ref="Z33:AC33"/>
    <mergeCell ref="B32:C32"/>
    <mergeCell ref="D32:E32"/>
    <mergeCell ref="F32:I32"/>
    <mergeCell ref="V32:W32"/>
    <mergeCell ref="X32:Y32"/>
    <mergeCell ref="Z32:AC32"/>
    <mergeCell ref="V31:W31"/>
    <mergeCell ref="X31:Y31"/>
    <mergeCell ref="Z31:AC31"/>
    <mergeCell ref="B30:C30"/>
    <mergeCell ref="D30:E30"/>
    <mergeCell ref="F30:I30"/>
    <mergeCell ref="V30:W30"/>
    <mergeCell ref="X30:Y30"/>
    <mergeCell ref="Z30:AC30"/>
    <mergeCell ref="V29:W29"/>
    <mergeCell ref="X29:Y29"/>
    <mergeCell ref="Z29:AC29"/>
    <mergeCell ref="B28:C28"/>
    <mergeCell ref="D28:E28"/>
    <mergeCell ref="F28:I28"/>
    <mergeCell ref="V28:W28"/>
    <mergeCell ref="X28:Y28"/>
    <mergeCell ref="Z28:AC28"/>
    <mergeCell ref="V27:W27"/>
    <mergeCell ref="X27:Y27"/>
    <mergeCell ref="Z27:AC27"/>
    <mergeCell ref="B25:C25"/>
    <mergeCell ref="D25:E25"/>
    <mergeCell ref="F25:I25"/>
    <mergeCell ref="V25:W25"/>
    <mergeCell ref="X25:Y25"/>
    <mergeCell ref="B26:C26"/>
    <mergeCell ref="D26:E26"/>
    <mergeCell ref="F26:I26"/>
    <mergeCell ref="V26:W26"/>
    <mergeCell ref="X26:Y26"/>
    <mergeCell ref="Z23:AC23"/>
    <mergeCell ref="B24:C24"/>
    <mergeCell ref="D24:E24"/>
    <mergeCell ref="F24:I24"/>
    <mergeCell ref="V24:W24"/>
    <mergeCell ref="X24:Y24"/>
    <mergeCell ref="Z24:AC24"/>
    <mergeCell ref="D22:E22"/>
    <mergeCell ref="F22:I22"/>
    <mergeCell ref="V22:W22"/>
    <mergeCell ref="X22:Y22"/>
    <mergeCell ref="B23:C23"/>
    <mergeCell ref="D23:E23"/>
    <mergeCell ref="F23:I23"/>
    <mergeCell ref="V23:W23"/>
    <mergeCell ref="X23:Y23"/>
    <mergeCell ref="V20:W20"/>
    <mergeCell ref="X20:Y20"/>
    <mergeCell ref="Z20:AC20"/>
    <mergeCell ref="B21:C21"/>
    <mergeCell ref="D21:E21"/>
    <mergeCell ref="F21:I21"/>
    <mergeCell ref="V21:W21"/>
    <mergeCell ref="X21:Y21"/>
    <mergeCell ref="Z21:AC21"/>
    <mergeCell ref="V18:W18"/>
    <mergeCell ref="X18:Y18"/>
    <mergeCell ref="Z18:AC18"/>
    <mergeCell ref="AD18:AE18"/>
    <mergeCell ref="B19:C19"/>
    <mergeCell ref="D19:E19"/>
    <mergeCell ref="F19:I19"/>
    <mergeCell ref="V19:W19"/>
    <mergeCell ref="X19:Y19"/>
    <mergeCell ref="Z19:AC19"/>
    <mergeCell ref="A18:A33"/>
    <mergeCell ref="B18:C18"/>
    <mergeCell ref="D18:E18"/>
    <mergeCell ref="F18:I18"/>
    <mergeCell ref="J18:K18"/>
    <mergeCell ref="U18:U33"/>
    <mergeCell ref="B20:C20"/>
    <mergeCell ref="D20:E20"/>
    <mergeCell ref="F20:I20"/>
    <mergeCell ref="B22:C22"/>
    <mergeCell ref="B27:C27"/>
    <mergeCell ref="D27:E27"/>
    <mergeCell ref="F27:I27"/>
    <mergeCell ref="B29:C29"/>
    <mergeCell ref="D29:E29"/>
    <mergeCell ref="F29:I29"/>
    <mergeCell ref="B31:C31"/>
    <mergeCell ref="D31:E31"/>
    <mergeCell ref="F31:I31"/>
    <mergeCell ref="B33:C33"/>
    <mergeCell ref="D33:E33"/>
    <mergeCell ref="F33:I33"/>
    <mergeCell ref="Z12:AC12"/>
    <mergeCell ref="F13:I13"/>
    <mergeCell ref="Z13:AC13"/>
    <mergeCell ref="F14:I14"/>
    <mergeCell ref="Z14:AC14"/>
    <mergeCell ref="F15:I15"/>
    <mergeCell ref="Z15:AC15"/>
    <mergeCell ref="AE8:AM8"/>
    <mergeCell ref="A10:A15"/>
    <mergeCell ref="F10:I10"/>
    <mergeCell ref="P10:R10"/>
    <mergeCell ref="U10:U15"/>
    <mergeCell ref="Z10:AC10"/>
    <mergeCell ref="AJ10:AL10"/>
    <mergeCell ref="F11:I11"/>
    <mergeCell ref="Z11:AC11"/>
    <mergeCell ref="F12:I12"/>
    <mergeCell ref="C7:E7"/>
    <mergeCell ref="H7:J7"/>
    <mergeCell ref="W7:Y7"/>
    <mergeCell ref="AB7:AD7"/>
    <mergeCell ref="H8:J8"/>
    <mergeCell ref="K8:S8"/>
    <mergeCell ref="AB8:AD8"/>
    <mergeCell ref="C5:E5"/>
    <mergeCell ref="H5:J5"/>
    <mergeCell ref="W5:Y5"/>
    <mergeCell ref="AB5:AD5"/>
    <mergeCell ref="H6:J6"/>
    <mergeCell ref="W6:Y6"/>
    <mergeCell ref="AB6:AD6"/>
    <mergeCell ref="C3:E3"/>
    <mergeCell ref="H3:J3"/>
    <mergeCell ref="W3:Y3"/>
    <mergeCell ref="AB3:AD3"/>
    <mergeCell ref="C4:E4"/>
    <mergeCell ref="H4:J4"/>
    <mergeCell ref="W4:Y4"/>
    <mergeCell ref="AB4:AD4"/>
    <mergeCell ref="A1:J1"/>
    <mergeCell ref="U1:AD1"/>
    <mergeCell ref="C2:E2"/>
    <mergeCell ref="H2:J2"/>
    <mergeCell ref="W2:Y2"/>
    <mergeCell ref="AB2:AD2"/>
  </mergeCells>
  <phoneticPr fontId="3" type="noConversion"/>
  <dataValidations count="2">
    <dataValidation type="list" allowBlank="1" showInputMessage="1" showErrorMessage="1" sqref="AB4:AD4 H4:J4" xr:uid="{F38EEA13-2E82-4E84-A7ED-9AA324F9B603}">
      <formula1>$AP$3:$AP$8</formula1>
    </dataValidation>
    <dataValidation type="list" allowBlank="1" showInputMessage="1" showErrorMessage="1" sqref="J11:J15 AD11:AD15" xr:uid="{581BC9D9-2ACC-4B61-911A-E98D2C0268C5}">
      <formula1>$AP$11:$AP$21</formula1>
    </dataValidation>
  </dataValidations>
  <pageMargins left="0.15748031496062992" right="0.15748031496062992" top="0.19685039370078741" bottom="0.19685039370078741" header="0.15748031496062992" footer="0.15748031496062992"/>
  <pageSetup paperSize="9" scale="44" orientation="landscape" r:id="rId1"/>
  <colBreaks count="1" manualBreakCount="1">
    <brk id="41" max="1048575" man="1"/>
  </col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EF239-E118-462F-84FE-D87A8EEF23B8}">
  <sheetPr codeName="Sheet85"/>
  <dimension ref="A1:R139"/>
  <sheetViews>
    <sheetView topLeftCell="A106" workbookViewId="0">
      <selection activeCell="M136" sqref="M136"/>
    </sheetView>
  </sheetViews>
  <sheetFormatPr defaultRowHeight="12.75"/>
  <cols>
    <col min="1" max="1" width="17.5703125" style="447" bestFit="1" customWidth="1"/>
    <col min="2" max="2" width="18" bestFit="1" customWidth="1"/>
    <col min="8" max="8" width="18.42578125" bestFit="1" customWidth="1"/>
    <col min="13" max="13" width="10" bestFit="1" customWidth="1"/>
  </cols>
  <sheetData>
    <row r="1" spans="1:18">
      <c r="A1" s="476"/>
      <c r="H1" t="s">
        <v>398</v>
      </c>
      <c r="M1" t="s">
        <v>397</v>
      </c>
    </row>
    <row r="2" spans="1:18" ht="12.75" customHeight="1">
      <c r="A2" s="447" t="s">
        <v>159</v>
      </c>
      <c r="H2" s="822" t="s">
        <v>234</v>
      </c>
      <c r="I2" s="818" t="s">
        <v>232</v>
      </c>
      <c r="J2" s="819"/>
      <c r="K2" s="818" t="s">
        <v>233</v>
      </c>
      <c r="M2" s="791"/>
      <c r="N2" s="792"/>
      <c r="O2" s="793"/>
      <c r="P2" s="522" t="s">
        <v>370</v>
      </c>
    </row>
    <row r="3" spans="1:18" ht="12.75" customHeight="1">
      <c r="A3" s="477" t="s">
        <v>188</v>
      </c>
      <c r="B3" s="477" t="s">
        <v>214</v>
      </c>
      <c r="C3" s="477" t="s">
        <v>215</v>
      </c>
      <c r="E3" s="477" t="s">
        <v>223</v>
      </c>
      <c r="F3" s="477" t="s">
        <v>189</v>
      </c>
      <c r="H3" s="823"/>
      <c r="I3" s="820"/>
      <c r="J3" s="821"/>
      <c r="K3" s="820"/>
      <c r="M3" s="788" t="s">
        <v>371</v>
      </c>
      <c r="N3" s="789"/>
      <c r="O3" s="790"/>
      <c r="P3" s="523">
        <v>23</v>
      </c>
      <c r="R3" s="576"/>
    </row>
    <row r="4" spans="1:18" ht="12.75" customHeight="1">
      <c r="A4" s="827" t="s">
        <v>190</v>
      </c>
      <c r="B4" s="477" t="s">
        <v>216</v>
      </c>
      <c r="C4" s="477" t="s">
        <v>217</v>
      </c>
      <c r="D4">
        <v>1.17</v>
      </c>
      <c r="E4" s="479">
        <v>2.7552000000000004E-2</v>
      </c>
      <c r="F4" s="479">
        <v>2.8782000000000002E-2</v>
      </c>
      <c r="H4" s="815" t="s">
        <v>235</v>
      </c>
      <c r="I4" s="797">
        <v>803841</v>
      </c>
      <c r="J4" s="798"/>
      <c r="K4" s="481">
        <v>0.10031136363636363</v>
      </c>
      <c r="M4" s="788" t="s">
        <v>372</v>
      </c>
      <c r="N4" s="789"/>
      <c r="O4" s="790"/>
      <c r="P4" s="523">
        <v>25</v>
      </c>
      <c r="R4" s="576"/>
    </row>
    <row r="5" spans="1:18" ht="12.75" customHeight="1">
      <c r="A5" s="828"/>
      <c r="B5" s="477" t="s">
        <v>218</v>
      </c>
      <c r="C5" s="477" t="s">
        <v>217</v>
      </c>
      <c r="D5" s="480">
        <v>1.8000000000000003</v>
      </c>
      <c r="E5" s="479">
        <v>2.1952000000000003E-2</v>
      </c>
      <c r="F5" s="479">
        <v>3.5279999999999999E-2</v>
      </c>
      <c r="H5" s="816"/>
      <c r="I5" s="799"/>
      <c r="J5" s="800"/>
      <c r="K5" s="481">
        <v>0.10031136363636364</v>
      </c>
      <c r="M5" s="788" t="s">
        <v>373</v>
      </c>
      <c r="N5" s="789"/>
      <c r="O5" s="790"/>
      <c r="P5" s="523">
        <v>36</v>
      </c>
      <c r="R5" s="576"/>
    </row>
    <row r="6" spans="1:18">
      <c r="A6" s="828"/>
      <c r="B6" s="477" t="s">
        <v>216</v>
      </c>
      <c r="C6" s="477" t="s">
        <v>219</v>
      </c>
      <c r="D6">
        <v>1.17</v>
      </c>
      <c r="E6" s="479">
        <v>2.7552000000000004E-2</v>
      </c>
      <c r="F6" s="479">
        <v>2.8782000000000002E-2</v>
      </c>
      <c r="H6" s="816"/>
      <c r="I6" s="799"/>
      <c r="J6" s="800"/>
      <c r="K6" s="481">
        <v>0.10031136363636364</v>
      </c>
      <c r="M6" s="791"/>
      <c r="N6" s="792"/>
      <c r="O6" s="793"/>
      <c r="P6" s="522"/>
      <c r="R6" s="576"/>
    </row>
    <row r="7" spans="1:18" ht="12.75" customHeight="1">
      <c r="A7" s="829"/>
      <c r="B7" s="477" t="s">
        <v>218</v>
      </c>
      <c r="C7" s="477" t="s">
        <v>219</v>
      </c>
      <c r="D7">
        <v>1.8000000000000003</v>
      </c>
      <c r="E7" s="479">
        <v>2.1952000000000003E-2</v>
      </c>
      <c r="F7" s="479">
        <v>3.5279999999999999E-2</v>
      </c>
      <c r="H7" s="816"/>
      <c r="I7" s="801"/>
      <c r="J7" s="802"/>
      <c r="K7" s="481">
        <v>0.10031136363636362</v>
      </c>
      <c r="M7" s="788" t="s">
        <v>374</v>
      </c>
      <c r="N7" s="789"/>
      <c r="O7" s="790"/>
      <c r="P7" s="523">
        <v>23</v>
      </c>
      <c r="R7" s="576"/>
    </row>
    <row r="8" spans="1:18" ht="12.75" customHeight="1">
      <c r="A8" s="827" t="s">
        <v>191</v>
      </c>
      <c r="B8" s="477" t="s">
        <v>216</v>
      </c>
      <c r="C8" s="477" t="s">
        <v>217</v>
      </c>
      <c r="D8">
        <v>2.4300000000000002</v>
      </c>
      <c r="E8" s="479">
        <v>2.7552000000000004E-2</v>
      </c>
      <c r="F8" s="479">
        <v>5.9778000000000005E-2</v>
      </c>
      <c r="H8" s="816"/>
      <c r="I8" s="803">
        <v>803877</v>
      </c>
      <c r="J8" s="804"/>
      <c r="K8" s="481">
        <v>0.10031136363636364</v>
      </c>
      <c r="M8" s="788" t="s">
        <v>375</v>
      </c>
      <c r="N8" s="789"/>
      <c r="O8" s="790"/>
      <c r="P8" s="523">
        <v>25</v>
      </c>
      <c r="R8" s="576"/>
    </row>
    <row r="9" spans="1:18" ht="12.75" customHeight="1">
      <c r="A9" s="828"/>
      <c r="B9" s="477" t="s">
        <v>220</v>
      </c>
      <c r="C9" s="477" t="s">
        <v>217</v>
      </c>
      <c r="D9">
        <v>0.96</v>
      </c>
      <c r="E9" s="479">
        <v>3.304E-2</v>
      </c>
      <c r="F9" s="479">
        <v>2.8319999999999998E-2</v>
      </c>
      <c r="H9" s="824"/>
      <c r="I9" s="803">
        <v>803871</v>
      </c>
      <c r="J9" s="804"/>
      <c r="K9" s="481">
        <v>0.10031136363636362</v>
      </c>
      <c r="M9" s="788" t="s">
        <v>376</v>
      </c>
      <c r="N9" s="789"/>
      <c r="O9" s="790"/>
      <c r="P9" s="523">
        <v>39</v>
      </c>
      <c r="R9" s="576"/>
    </row>
    <row r="10" spans="1:18">
      <c r="A10" s="828"/>
      <c r="B10" s="477" t="s">
        <v>216</v>
      </c>
      <c r="C10" s="477" t="s">
        <v>219</v>
      </c>
      <c r="D10">
        <v>2.4300000000000002</v>
      </c>
      <c r="E10" s="479">
        <v>2.7552000000000004E-2</v>
      </c>
      <c r="F10" s="479">
        <v>5.9778000000000005E-2</v>
      </c>
      <c r="H10" s="815" t="s">
        <v>236</v>
      </c>
      <c r="I10" s="797">
        <v>902386</v>
      </c>
      <c r="J10" s="798"/>
      <c r="K10" s="481">
        <v>0.11222954545454544</v>
      </c>
      <c r="M10" s="791"/>
      <c r="N10" s="792"/>
      <c r="O10" s="793"/>
      <c r="P10" s="522"/>
      <c r="R10" s="576"/>
    </row>
    <row r="11" spans="1:18" ht="12.75" customHeight="1">
      <c r="A11" s="829"/>
      <c r="B11" s="477" t="s">
        <v>220</v>
      </c>
      <c r="C11" s="477" t="s">
        <v>219</v>
      </c>
      <c r="D11">
        <v>0.96</v>
      </c>
      <c r="E11" s="479">
        <v>3.304E-2</v>
      </c>
      <c r="F11" s="479">
        <v>2.8319999999999998E-2</v>
      </c>
      <c r="H11" s="816"/>
      <c r="I11" s="799"/>
      <c r="J11" s="800"/>
      <c r="K11" s="481">
        <v>0.11222954545454544</v>
      </c>
      <c r="M11" s="788" t="s">
        <v>377</v>
      </c>
      <c r="N11" s="789"/>
      <c r="O11" s="790"/>
      <c r="P11" s="523">
        <v>56</v>
      </c>
      <c r="R11" s="576"/>
    </row>
    <row r="12" spans="1:18" ht="12.75" customHeight="1">
      <c r="A12" s="827" t="s">
        <v>192</v>
      </c>
      <c r="B12" s="477" t="s">
        <v>216</v>
      </c>
      <c r="C12" s="477" t="s">
        <v>217</v>
      </c>
      <c r="D12">
        <v>3.3</v>
      </c>
      <c r="E12" s="479">
        <v>2.7552000000000004E-2</v>
      </c>
      <c r="F12" s="479">
        <v>8.1180000000000002E-2</v>
      </c>
      <c r="H12" s="816"/>
      <c r="I12" s="799"/>
      <c r="J12" s="800"/>
      <c r="K12" s="481">
        <v>0.11222954545454544</v>
      </c>
      <c r="M12" s="788" t="s">
        <v>378</v>
      </c>
      <c r="N12" s="789"/>
      <c r="O12" s="790"/>
      <c r="P12" s="523">
        <v>160</v>
      </c>
      <c r="R12" s="576"/>
    </row>
    <row r="13" spans="1:18">
      <c r="A13" s="828"/>
      <c r="B13" s="477" t="s">
        <v>220</v>
      </c>
      <c r="C13" s="477" t="s">
        <v>217</v>
      </c>
      <c r="D13">
        <v>0.66000000000000014</v>
      </c>
      <c r="E13" s="479">
        <v>3.304E-2</v>
      </c>
      <c r="F13" s="479">
        <v>1.9470000000000001E-2</v>
      </c>
      <c r="H13" s="816"/>
      <c r="I13" s="801"/>
      <c r="J13" s="802"/>
      <c r="K13" s="481">
        <v>0.11222954545454544</v>
      </c>
      <c r="M13" t="s">
        <v>396</v>
      </c>
      <c r="R13" s="576"/>
    </row>
    <row r="14" spans="1:18">
      <c r="A14" s="827" t="s">
        <v>193</v>
      </c>
      <c r="B14" s="477" t="s">
        <v>216</v>
      </c>
      <c r="C14" s="477" t="s">
        <v>217</v>
      </c>
      <c r="D14">
        <v>3.81</v>
      </c>
      <c r="E14" s="479">
        <v>2.7552000000000004E-2</v>
      </c>
      <c r="F14" s="479">
        <v>9.372599999999999E-2</v>
      </c>
      <c r="H14" s="816"/>
      <c r="I14" s="803">
        <v>902387</v>
      </c>
      <c r="J14" s="804"/>
      <c r="K14" s="481">
        <v>0.11222954545454544</v>
      </c>
      <c r="L14" s="524"/>
      <c r="M14" s="524" t="s">
        <v>389</v>
      </c>
      <c r="N14" s="524" t="s">
        <v>390</v>
      </c>
      <c r="O14" s="524" t="s">
        <v>391</v>
      </c>
      <c r="P14" s="524" t="s">
        <v>392</v>
      </c>
      <c r="Q14" s="524"/>
      <c r="R14" s="576"/>
    </row>
    <row r="15" spans="1:18">
      <c r="A15" s="828"/>
      <c r="B15" s="477" t="s">
        <v>220</v>
      </c>
      <c r="C15" s="477" t="s">
        <v>217</v>
      </c>
      <c r="D15">
        <v>0.78</v>
      </c>
      <c r="E15" s="479">
        <v>3.304E-2</v>
      </c>
      <c r="F15" s="479">
        <v>2.3009999999999999E-2</v>
      </c>
      <c r="H15" s="824"/>
      <c r="I15" s="803">
        <v>902388</v>
      </c>
      <c r="J15" s="804"/>
      <c r="K15" s="481">
        <v>0.11222954545454544</v>
      </c>
      <c r="M15" s="524">
        <v>50</v>
      </c>
      <c r="N15" s="524">
        <v>55</v>
      </c>
      <c r="O15" s="524">
        <v>65</v>
      </c>
      <c r="P15" s="524">
        <v>163</v>
      </c>
      <c r="R15" s="576"/>
    </row>
    <row r="16" spans="1:18">
      <c r="A16" s="827" t="s">
        <v>194</v>
      </c>
      <c r="B16" s="477" t="s">
        <v>216</v>
      </c>
      <c r="C16" s="477" t="s">
        <v>217</v>
      </c>
      <c r="D16">
        <v>2.34</v>
      </c>
      <c r="E16" s="479">
        <v>2.7552000000000004E-2</v>
      </c>
      <c r="F16" s="479">
        <v>5.7564000000000004E-2</v>
      </c>
      <c r="H16" s="794" t="s">
        <v>237</v>
      </c>
      <c r="I16" s="809">
        <v>803840</v>
      </c>
      <c r="J16" s="810"/>
      <c r="K16" s="481">
        <v>8.9699999999999988E-2</v>
      </c>
      <c r="M16" s="526" t="s">
        <v>395</v>
      </c>
      <c r="R16" s="576"/>
    </row>
    <row r="17" spans="1:18">
      <c r="A17" s="828"/>
      <c r="B17" s="477" t="s">
        <v>216</v>
      </c>
      <c r="C17" s="477" t="s">
        <v>219</v>
      </c>
      <c r="D17">
        <v>2.34</v>
      </c>
      <c r="E17" s="479">
        <v>2.7552000000000004E-2</v>
      </c>
      <c r="F17" s="479">
        <v>5.7564000000000004E-2</v>
      </c>
      <c r="H17" s="795"/>
      <c r="I17" s="813"/>
      <c r="J17" s="814"/>
      <c r="K17" s="481">
        <v>8.9700000000000002E-2</v>
      </c>
      <c r="M17" s="525" t="s">
        <v>394</v>
      </c>
      <c r="N17" s="524" t="s">
        <v>393</v>
      </c>
      <c r="R17" s="576"/>
    </row>
    <row r="18" spans="1:18">
      <c r="A18" s="827" t="s">
        <v>195</v>
      </c>
      <c r="B18" s="477" t="s">
        <v>218</v>
      </c>
      <c r="C18" s="477" t="s">
        <v>217</v>
      </c>
      <c r="D18">
        <v>2.3700000000000006</v>
      </c>
      <c r="E18" s="479">
        <v>2.1952000000000003E-2</v>
      </c>
      <c r="F18" s="479">
        <v>4.6452E-2</v>
      </c>
      <c r="H18" s="794" t="s">
        <v>238</v>
      </c>
      <c r="I18" s="809">
        <v>902360</v>
      </c>
      <c r="J18" s="810"/>
      <c r="K18" s="481">
        <v>9.4352272727272729E-2</v>
      </c>
      <c r="M18" s="524">
        <v>195</v>
      </c>
      <c r="N18" s="524">
        <v>290</v>
      </c>
      <c r="R18" s="576"/>
    </row>
    <row r="19" spans="1:18">
      <c r="A19" s="828"/>
      <c r="B19" s="477" t="s">
        <v>218</v>
      </c>
      <c r="C19" s="477" t="s">
        <v>219</v>
      </c>
      <c r="D19">
        <v>2.3700000000000006</v>
      </c>
      <c r="E19" s="479">
        <v>2.1952000000000003E-2</v>
      </c>
      <c r="F19" s="479">
        <v>4.6452000000000007E-2</v>
      </c>
      <c r="H19" s="795"/>
      <c r="I19" s="813"/>
      <c r="J19" s="814"/>
      <c r="K19" s="481">
        <v>9.4352272727272729E-2</v>
      </c>
      <c r="R19" s="576"/>
    </row>
    <row r="20" spans="1:18">
      <c r="A20" s="827" t="s">
        <v>196</v>
      </c>
      <c r="B20" s="477" t="s">
        <v>216</v>
      </c>
      <c r="C20" s="477" t="s">
        <v>217</v>
      </c>
      <c r="D20">
        <v>0.48</v>
      </c>
      <c r="E20" s="479">
        <v>2.7552000000000004E-2</v>
      </c>
      <c r="F20" s="479">
        <v>1.1808000000000001E-2</v>
      </c>
      <c r="H20" s="796" t="s">
        <v>239</v>
      </c>
      <c r="I20" s="797">
        <v>803842</v>
      </c>
      <c r="J20" s="798"/>
      <c r="K20" s="481">
        <v>7.7990909090909083E-2</v>
      </c>
      <c r="R20" s="576"/>
    </row>
    <row r="21" spans="1:18">
      <c r="A21" s="828"/>
      <c r="B21" s="477" t="s">
        <v>220</v>
      </c>
      <c r="C21" s="477" t="s">
        <v>217</v>
      </c>
      <c r="D21">
        <v>2.1</v>
      </c>
      <c r="E21" s="479">
        <v>3.304E-2</v>
      </c>
      <c r="F21" s="479">
        <v>6.1950000000000012E-2</v>
      </c>
      <c r="H21" s="796"/>
      <c r="I21" s="799"/>
      <c r="J21" s="800"/>
      <c r="K21" s="481">
        <v>7.7990909090909069E-2</v>
      </c>
      <c r="R21" s="576"/>
    </row>
    <row r="22" spans="1:18">
      <c r="A22" s="828"/>
      <c r="B22" s="477" t="s">
        <v>216</v>
      </c>
      <c r="C22" s="477" t="s">
        <v>219</v>
      </c>
      <c r="D22">
        <v>0.48</v>
      </c>
      <c r="E22" s="479">
        <v>2.7552000000000004E-2</v>
      </c>
      <c r="F22" s="479">
        <v>1.1808000000000001E-2</v>
      </c>
      <c r="H22" s="796"/>
      <c r="I22" s="799"/>
      <c r="J22" s="800"/>
      <c r="K22" s="481">
        <v>7.7990909090909083E-2</v>
      </c>
      <c r="R22" s="576"/>
    </row>
    <row r="23" spans="1:18">
      <c r="A23" s="829"/>
      <c r="B23" s="477" t="s">
        <v>220</v>
      </c>
      <c r="C23" s="477" t="s">
        <v>219</v>
      </c>
      <c r="D23">
        <v>2.1</v>
      </c>
      <c r="E23" s="479">
        <v>3.304E-2</v>
      </c>
      <c r="F23" s="479">
        <v>6.1949999999999998E-2</v>
      </c>
      <c r="H23" s="796"/>
      <c r="I23" s="801"/>
      <c r="J23" s="802"/>
      <c r="K23" s="481">
        <v>7.7990909090909083E-2</v>
      </c>
      <c r="R23" s="576"/>
    </row>
    <row r="24" spans="1:18">
      <c r="A24" s="827" t="s">
        <v>197</v>
      </c>
      <c r="B24" s="477" t="s">
        <v>216</v>
      </c>
      <c r="C24" s="477" t="s">
        <v>217</v>
      </c>
      <c r="D24">
        <v>1.05</v>
      </c>
      <c r="E24" s="479">
        <v>2.7552000000000004E-2</v>
      </c>
      <c r="F24" s="479">
        <v>2.5829999999999999E-2</v>
      </c>
      <c r="H24" s="796"/>
      <c r="I24" s="807">
        <v>803855</v>
      </c>
      <c r="J24" s="808"/>
      <c r="K24" s="481">
        <v>7.7990909090909083E-2</v>
      </c>
      <c r="R24" s="576"/>
    </row>
    <row r="25" spans="1:18">
      <c r="A25" s="828"/>
      <c r="B25" s="477" t="s">
        <v>218</v>
      </c>
      <c r="C25" s="477" t="s">
        <v>217</v>
      </c>
      <c r="D25">
        <v>2.5200000000000005</v>
      </c>
      <c r="E25" s="479">
        <v>2.1952000000000003E-2</v>
      </c>
      <c r="F25" s="479">
        <v>4.9391999999999998E-2</v>
      </c>
      <c r="H25" s="796"/>
      <c r="I25" s="807">
        <v>803860</v>
      </c>
      <c r="J25" s="808"/>
      <c r="K25" s="481">
        <v>7.7990909090909069E-2</v>
      </c>
      <c r="R25" s="576"/>
    </row>
    <row r="26" spans="1:18">
      <c r="A26" s="828"/>
      <c r="B26" s="477" t="s">
        <v>216</v>
      </c>
      <c r="C26" s="477" t="s">
        <v>219</v>
      </c>
      <c r="D26">
        <v>1.05</v>
      </c>
      <c r="E26" s="479">
        <v>2.7552000000000004E-2</v>
      </c>
      <c r="F26" s="479">
        <v>2.5829999999999999E-2</v>
      </c>
      <c r="H26" s="796"/>
      <c r="I26" s="803">
        <v>803866</v>
      </c>
      <c r="J26" s="804"/>
      <c r="K26" s="481">
        <v>7.7990909090909083E-2</v>
      </c>
      <c r="R26" s="576"/>
    </row>
    <row r="27" spans="1:18">
      <c r="A27" s="829"/>
      <c r="B27" s="477" t="s">
        <v>218</v>
      </c>
      <c r="C27" s="477" t="s">
        <v>219</v>
      </c>
      <c r="D27">
        <v>2.5200000000000005</v>
      </c>
      <c r="E27" s="479">
        <v>2.1952000000000003E-2</v>
      </c>
      <c r="F27" s="479">
        <v>4.9391999999999998E-2</v>
      </c>
      <c r="H27" s="825" t="s">
        <v>240</v>
      </c>
      <c r="I27" s="797">
        <v>803846</v>
      </c>
      <c r="J27" s="798"/>
      <c r="K27" s="481">
        <v>7.072500000000001E-2</v>
      </c>
      <c r="R27" s="576"/>
    </row>
    <row r="28" spans="1:18">
      <c r="A28" s="827" t="s">
        <v>198</v>
      </c>
      <c r="B28" s="477" t="s">
        <v>216</v>
      </c>
      <c r="C28" s="477" t="s">
        <v>217</v>
      </c>
      <c r="D28">
        <v>1.4100000000000001</v>
      </c>
      <c r="E28" s="479">
        <v>2.7552000000000004E-2</v>
      </c>
      <c r="F28" s="479">
        <v>3.4686000000000002E-2</v>
      </c>
      <c r="H28" s="826"/>
      <c r="I28" s="799"/>
      <c r="J28" s="800"/>
      <c r="K28" s="481">
        <v>7.072500000000001E-2</v>
      </c>
      <c r="R28" s="576"/>
    </row>
    <row r="29" spans="1:18">
      <c r="A29" s="828"/>
      <c r="B29" s="477" t="s">
        <v>218</v>
      </c>
      <c r="C29" s="477" t="s">
        <v>217</v>
      </c>
      <c r="D29">
        <v>2.5500000000000003</v>
      </c>
      <c r="E29" s="479">
        <v>2.1952000000000003E-2</v>
      </c>
      <c r="F29" s="479">
        <v>4.9980000000000004E-2</v>
      </c>
      <c r="H29" s="826"/>
      <c r="I29" s="799"/>
      <c r="J29" s="800"/>
      <c r="K29" s="481">
        <v>7.0724999999999996E-2</v>
      </c>
      <c r="R29" s="576"/>
    </row>
    <row r="30" spans="1:18">
      <c r="A30" s="828"/>
      <c r="B30" s="477" t="s">
        <v>216</v>
      </c>
      <c r="C30" s="477" t="s">
        <v>219</v>
      </c>
      <c r="D30">
        <v>1.4100000000000001</v>
      </c>
      <c r="E30" s="479">
        <v>2.7552000000000004E-2</v>
      </c>
      <c r="F30" s="479">
        <v>3.4686000000000008E-2</v>
      </c>
      <c r="H30" s="826"/>
      <c r="I30" s="799"/>
      <c r="J30" s="800"/>
      <c r="K30" s="481">
        <v>7.0724999999999996E-2</v>
      </c>
      <c r="R30" s="576"/>
    </row>
    <row r="31" spans="1:18">
      <c r="A31" s="829"/>
      <c r="B31" s="477" t="s">
        <v>218</v>
      </c>
      <c r="C31" s="477" t="s">
        <v>219</v>
      </c>
      <c r="D31">
        <v>2.5500000000000003</v>
      </c>
      <c r="E31" s="479">
        <v>2.1952000000000003E-2</v>
      </c>
      <c r="F31" s="479">
        <v>4.9979999999999997E-2</v>
      </c>
      <c r="H31" s="826"/>
      <c r="I31" s="799"/>
      <c r="J31" s="800"/>
      <c r="K31" s="481">
        <v>7.0724999999999996E-2</v>
      </c>
      <c r="R31" s="576"/>
    </row>
    <row r="32" spans="1:18">
      <c r="A32" s="827" t="s">
        <v>199</v>
      </c>
      <c r="B32" s="477" t="s">
        <v>218</v>
      </c>
      <c r="C32" s="477" t="s">
        <v>217</v>
      </c>
      <c r="D32">
        <v>2.5410000000000004</v>
      </c>
      <c r="E32" s="479">
        <v>2.1952000000000003E-2</v>
      </c>
      <c r="F32" s="479">
        <v>4.980360000000001E-2</v>
      </c>
      <c r="H32" s="826"/>
      <c r="I32" s="801"/>
      <c r="J32" s="802"/>
      <c r="K32" s="481">
        <v>7.072500000000001E-2</v>
      </c>
      <c r="R32" s="576"/>
    </row>
    <row r="33" spans="1:18">
      <c r="A33" s="828"/>
      <c r="B33" s="477" t="s">
        <v>218</v>
      </c>
      <c r="C33" s="477" t="s">
        <v>219</v>
      </c>
      <c r="D33">
        <v>2.5410000000000004</v>
      </c>
      <c r="E33" s="479">
        <v>2.1952000000000003E-2</v>
      </c>
      <c r="F33" s="479">
        <v>4.9803600000000003E-2</v>
      </c>
      <c r="H33" s="826"/>
      <c r="I33" s="807">
        <v>803856</v>
      </c>
      <c r="J33" s="808"/>
      <c r="K33" s="481">
        <v>7.0724999999999996E-2</v>
      </c>
      <c r="R33" s="576"/>
    </row>
    <row r="34" spans="1:18">
      <c r="A34" s="827" t="s">
        <v>200</v>
      </c>
      <c r="B34" s="477" t="s">
        <v>216</v>
      </c>
      <c r="C34" s="477" t="s">
        <v>217</v>
      </c>
      <c r="D34">
        <v>0.40500000000000003</v>
      </c>
      <c r="E34" s="479">
        <v>2.7552000000000004E-2</v>
      </c>
      <c r="F34" s="479">
        <v>9.9630000000000014E-3</v>
      </c>
      <c r="H34" s="826"/>
      <c r="I34" s="803">
        <v>803862</v>
      </c>
      <c r="J34" s="804"/>
      <c r="K34" s="481">
        <v>7.0724999999999996E-2</v>
      </c>
      <c r="R34" s="576"/>
    </row>
    <row r="35" spans="1:18">
      <c r="A35" s="828"/>
      <c r="B35" s="477" t="s">
        <v>220</v>
      </c>
      <c r="C35" s="477" t="s">
        <v>217</v>
      </c>
      <c r="D35">
        <v>2.2800000000000002</v>
      </c>
      <c r="E35" s="479">
        <v>3.304E-2</v>
      </c>
      <c r="F35" s="479">
        <v>6.726E-2</v>
      </c>
      <c r="H35" s="826"/>
      <c r="I35" s="807">
        <v>803874</v>
      </c>
      <c r="J35" s="808"/>
      <c r="K35" s="481">
        <v>7.0724999999999996E-2</v>
      </c>
      <c r="R35" s="576"/>
    </row>
    <row r="36" spans="1:18">
      <c r="A36" s="828"/>
      <c r="B36" s="477" t="s">
        <v>216</v>
      </c>
      <c r="C36" s="477" t="s">
        <v>219</v>
      </c>
      <c r="D36">
        <v>0.40500000000000003</v>
      </c>
      <c r="E36" s="479">
        <v>2.7552000000000004E-2</v>
      </c>
      <c r="F36" s="479">
        <v>9.9630000000000014E-3</v>
      </c>
      <c r="H36" s="795"/>
      <c r="I36" s="803">
        <v>803868</v>
      </c>
      <c r="J36" s="804"/>
      <c r="K36" s="481">
        <v>7.0724999999999996E-2</v>
      </c>
      <c r="R36" s="576"/>
    </row>
    <row r="37" spans="1:18">
      <c r="A37" s="829"/>
      <c r="B37" s="477" t="s">
        <v>220</v>
      </c>
      <c r="C37" s="477" t="s">
        <v>219</v>
      </c>
      <c r="D37">
        <v>2.2800000000000002</v>
      </c>
      <c r="E37" s="479">
        <v>3.304E-2</v>
      </c>
      <c r="F37" s="479">
        <v>6.726E-2</v>
      </c>
      <c r="H37" s="825" t="s">
        <v>241</v>
      </c>
      <c r="I37" s="797">
        <v>902363</v>
      </c>
      <c r="J37" s="798"/>
      <c r="K37" s="481">
        <v>9.3620454545454521E-2</v>
      </c>
      <c r="R37" s="576"/>
    </row>
    <row r="38" spans="1:18">
      <c r="A38" s="827" t="s">
        <v>201</v>
      </c>
      <c r="B38" s="477" t="s">
        <v>216</v>
      </c>
      <c r="C38" s="477" t="s">
        <v>217</v>
      </c>
      <c r="D38">
        <v>1.29</v>
      </c>
      <c r="E38" s="479">
        <v>2.7552000000000004E-2</v>
      </c>
      <c r="F38" s="479">
        <v>3.1734000000000005E-2</v>
      </c>
      <c r="H38" s="826"/>
      <c r="I38" s="799"/>
      <c r="J38" s="800"/>
      <c r="K38" s="481">
        <v>9.3620454545454548E-2</v>
      </c>
      <c r="R38" s="576"/>
    </row>
    <row r="39" spans="1:18">
      <c r="A39" s="828"/>
      <c r="B39" s="477" t="s">
        <v>216</v>
      </c>
      <c r="C39" s="477" t="s">
        <v>219</v>
      </c>
      <c r="D39">
        <v>1.29</v>
      </c>
      <c r="E39" s="479">
        <v>2.7552000000000004E-2</v>
      </c>
      <c r="F39" s="479">
        <v>3.1733999999999998E-2</v>
      </c>
      <c r="H39" s="826"/>
      <c r="I39" s="799"/>
      <c r="J39" s="800"/>
      <c r="K39" s="481">
        <v>9.3620454545454534E-2</v>
      </c>
      <c r="R39" s="576"/>
    </row>
    <row r="40" spans="1:18">
      <c r="A40" s="827" t="s">
        <v>202</v>
      </c>
      <c r="B40" s="477" t="s">
        <v>216</v>
      </c>
      <c r="C40" s="477" t="s">
        <v>217</v>
      </c>
      <c r="D40">
        <v>2.7900000000000005</v>
      </c>
      <c r="E40" s="479">
        <v>2.7552000000000004E-2</v>
      </c>
      <c r="F40" s="479">
        <v>6.8634000000000001E-2</v>
      </c>
      <c r="H40" s="826"/>
      <c r="I40" s="799"/>
      <c r="J40" s="800"/>
      <c r="K40" s="481">
        <v>9.3620454545454548E-2</v>
      </c>
      <c r="R40" s="576"/>
    </row>
    <row r="41" spans="1:18">
      <c r="A41" s="828"/>
      <c r="B41" s="477" t="s">
        <v>216</v>
      </c>
      <c r="C41" s="477" t="s">
        <v>219</v>
      </c>
      <c r="D41">
        <v>2.7900000000000005</v>
      </c>
      <c r="E41" s="479">
        <v>2.7552000000000004E-2</v>
      </c>
      <c r="F41" s="479">
        <v>6.8634000000000001E-2</v>
      </c>
      <c r="H41" s="826"/>
      <c r="I41" s="799"/>
      <c r="J41" s="800"/>
      <c r="K41" s="481">
        <v>9.3620454545454548E-2</v>
      </c>
      <c r="R41" s="576"/>
    </row>
    <row r="42" spans="1:18">
      <c r="A42" s="827" t="s">
        <v>203</v>
      </c>
      <c r="B42" s="477" t="s">
        <v>216</v>
      </c>
      <c r="C42" s="477" t="s">
        <v>217</v>
      </c>
      <c r="D42">
        <v>3.2100000000000004</v>
      </c>
      <c r="E42" s="479">
        <v>2.7552000000000004E-2</v>
      </c>
      <c r="F42" s="479">
        <v>7.8966000000000008E-2</v>
      </c>
      <c r="H42" s="826"/>
      <c r="I42" s="801"/>
      <c r="J42" s="802"/>
      <c r="K42" s="481">
        <v>9.3620454545454548E-2</v>
      </c>
      <c r="R42" s="576"/>
    </row>
    <row r="43" spans="1:18">
      <c r="A43" s="828"/>
      <c r="B43" s="477" t="s">
        <v>216</v>
      </c>
      <c r="C43" s="477" t="s">
        <v>219</v>
      </c>
      <c r="D43">
        <v>3.2100000000000004</v>
      </c>
      <c r="E43" s="479">
        <v>2.7552000000000004E-2</v>
      </c>
      <c r="F43" s="479">
        <v>7.8966000000000008E-2</v>
      </c>
      <c r="H43" s="826"/>
      <c r="I43" s="807">
        <v>902371</v>
      </c>
      <c r="J43" s="808"/>
      <c r="K43" s="481">
        <v>9.3620454545454548E-2</v>
      </c>
      <c r="R43" s="576"/>
    </row>
    <row r="44" spans="1:18">
      <c r="A44" s="827" t="s">
        <v>204</v>
      </c>
      <c r="B44" s="477" t="s">
        <v>216</v>
      </c>
      <c r="C44" s="477" t="s">
        <v>217</v>
      </c>
      <c r="D44">
        <v>2.7900000000000005</v>
      </c>
      <c r="E44" s="479">
        <v>2.7552000000000004E-2</v>
      </c>
      <c r="F44" s="479">
        <v>6.8634000000000014E-2</v>
      </c>
      <c r="H44" s="826"/>
      <c r="I44" s="803">
        <v>902374</v>
      </c>
      <c r="J44" s="804"/>
      <c r="K44" s="481">
        <v>9.3620454545454534E-2</v>
      </c>
      <c r="R44" s="576"/>
    </row>
    <row r="45" spans="1:18">
      <c r="A45" s="828"/>
      <c r="B45" s="477" t="s">
        <v>216</v>
      </c>
      <c r="C45" s="477" t="s">
        <v>219</v>
      </c>
      <c r="D45">
        <v>2.7900000000000005</v>
      </c>
      <c r="E45" s="479">
        <v>2.7552000000000004E-2</v>
      </c>
      <c r="F45" s="479">
        <v>6.8634000000000014E-2</v>
      </c>
      <c r="H45" s="826"/>
      <c r="I45" s="803">
        <v>902382</v>
      </c>
      <c r="J45" s="804"/>
      <c r="K45" s="481">
        <v>9.3620454545454548E-2</v>
      </c>
      <c r="R45" s="576"/>
    </row>
    <row r="46" spans="1:18" ht="13.5">
      <c r="A46" s="478" t="s">
        <v>205</v>
      </c>
      <c r="B46" s="477" t="s">
        <v>218</v>
      </c>
      <c r="C46" s="477" t="s">
        <v>217</v>
      </c>
      <c r="D46">
        <v>1.02</v>
      </c>
      <c r="E46" s="479">
        <v>2.1952000000000003E-2</v>
      </c>
      <c r="F46" s="479">
        <v>1.9991999999999999E-2</v>
      </c>
      <c r="H46" s="795"/>
      <c r="I46" s="807">
        <v>902379</v>
      </c>
      <c r="J46" s="808"/>
      <c r="K46" s="481">
        <v>9.3620454545454548E-2</v>
      </c>
      <c r="R46" s="576"/>
    </row>
    <row r="47" spans="1:18" ht="13.5">
      <c r="A47" s="478" t="s">
        <v>206</v>
      </c>
      <c r="B47" s="477" t="s">
        <v>218</v>
      </c>
      <c r="C47" s="477" t="s">
        <v>217</v>
      </c>
      <c r="D47">
        <v>1.23</v>
      </c>
      <c r="E47" s="479">
        <v>2.1952000000000003E-2</v>
      </c>
      <c r="F47" s="479">
        <v>2.4108000000000001E-2</v>
      </c>
      <c r="H47" s="815" t="s">
        <v>242</v>
      </c>
      <c r="I47" s="797">
        <v>803844</v>
      </c>
      <c r="J47" s="798"/>
      <c r="K47" s="481">
        <v>0.10292499999999999</v>
      </c>
      <c r="R47" s="576"/>
    </row>
    <row r="48" spans="1:18">
      <c r="A48" s="827" t="s">
        <v>207</v>
      </c>
      <c r="B48" s="477" t="s">
        <v>216</v>
      </c>
      <c r="C48" s="477" t="s">
        <v>217</v>
      </c>
      <c r="D48">
        <v>1.4700000000000002</v>
      </c>
      <c r="E48" s="479">
        <v>2.7552000000000004E-2</v>
      </c>
      <c r="F48" s="479">
        <v>3.6162000000000007E-2</v>
      </c>
      <c r="H48" s="816"/>
      <c r="I48" s="799"/>
      <c r="J48" s="800"/>
      <c r="K48" s="481">
        <v>0.10292499999999999</v>
      </c>
      <c r="R48" s="576"/>
    </row>
    <row r="49" spans="1:18">
      <c r="A49" s="828"/>
      <c r="B49" s="477" t="s">
        <v>216</v>
      </c>
      <c r="C49" s="477" t="s">
        <v>219</v>
      </c>
      <c r="D49">
        <v>1.4700000000000002</v>
      </c>
      <c r="E49" s="479">
        <v>2.7552000000000004E-2</v>
      </c>
      <c r="F49" s="479">
        <v>3.6162000000000007E-2</v>
      </c>
      <c r="H49" s="816"/>
      <c r="I49" s="801"/>
      <c r="J49" s="802"/>
      <c r="K49" s="481">
        <v>0.10292499999999999</v>
      </c>
      <c r="R49" s="576"/>
    </row>
    <row r="50" spans="1:18">
      <c r="A50" s="827" t="s">
        <v>208</v>
      </c>
      <c r="B50" s="477" t="s">
        <v>216</v>
      </c>
      <c r="C50" s="477" t="s">
        <v>217</v>
      </c>
      <c r="D50">
        <v>2.2350000000000003</v>
      </c>
      <c r="E50" s="479">
        <v>2.7552000000000004E-2</v>
      </c>
      <c r="F50" s="479">
        <v>5.4981000000000002E-2</v>
      </c>
      <c r="H50" s="824"/>
      <c r="I50" s="803">
        <v>803873</v>
      </c>
      <c r="J50" s="804"/>
      <c r="K50" s="481">
        <v>0.102925</v>
      </c>
      <c r="R50" s="576"/>
    </row>
    <row r="51" spans="1:18">
      <c r="A51" s="828"/>
      <c r="B51" s="477" t="s">
        <v>216</v>
      </c>
      <c r="C51" s="477" t="s">
        <v>219</v>
      </c>
      <c r="D51">
        <v>2.2350000000000003</v>
      </c>
      <c r="E51" s="479">
        <v>2.7552000000000004E-2</v>
      </c>
      <c r="F51" s="479">
        <v>5.4981000000000016E-2</v>
      </c>
      <c r="H51" s="815" t="s">
        <v>242</v>
      </c>
      <c r="I51" s="797">
        <v>902362</v>
      </c>
      <c r="J51" s="798"/>
      <c r="K51" s="481">
        <v>0.11222954545454544</v>
      </c>
      <c r="R51" s="576"/>
    </row>
    <row r="52" spans="1:18">
      <c r="A52" s="827" t="s">
        <v>209</v>
      </c>
      <c r="B52" s="477" t="s">
        <v>216</v>
      </c>
      <c r="C52" s="477" t="s">
        <v>217</v>
      </c>
      <c r="D52">
        <v>2.2949999999999999</v>
      </c>
      <c r="E52" s="479">
        <v>2.7552000000000004E-2</v>
      </c>
      <c r="F52" s="479">
        <v>5.6457000000000007E-2</v>
      </c>
      <c r="H52" s="816"/>
      <c r="I52" s="799"/>
      <c r="J52" s="800"/>
      <c r="K52" s="481">
        <v>0.11222954545454544</v>
      </c>
      <c r="R52" s="576"/>
    </row>
    <row r="53" spans="1:18">
      <c r="A53" s="828"/>
      <c r="B53" s="477" t="s">
        <v>218</v>
      </c>
      <c r="C53" s="477" t="s">
        <v>217</v>
      </c>
      <c r="D53">
        <v>2.6317500000000003</v>
      </c>
      <c r="E53" s="479">
        <v>2.1952000000000003E-2</v>
      </c>
      <c r="F53" s="479">
        <v>5.1582299999999998E-2</v>
      </c>
      <c r="H53" s="816"/>
      <c r="I53" s="801"/>
      <c r="J53" s="802"/>
      <c r="K53" s="481">
        <v>0.11222954545454544</v>
      </c>
      <c r="R53" s="576"/>
    </row>
    <row r="54" spans="1:18">
      <c r="A54" s="828"/>
      <c r="B54" s="477" t="s">
        <v>216</v>
      </c>
      <c r="C54" s="477" t="s">
        <v>219</v>
      </c>
      <c r="D54">
        <v>2.2949999999999999</v>
      </c>
      <c r="E54" s="479">
        <v>2.7552000000000004E-2</v>
      </c>
      <c r="F54" s="479">
        <v>5.6457000000000007E-2</v>
      </c>
      <c r="H54" s="824"/>
      <c r="I54" s="803">
        <v>902381</v>
      </c>
      <c r="J54" s="804"/>
      <c r="K54" s="481">
        <v>0.11222954545454544</v>
      </c>
      <c r="R54" s="576"/>
    </row>
    <row r="55" spans="1:18">
      <c r="A55" s="829"/>
      <c r="B55" s="477" t="s">
        <v>218</v>
      </c>
      <c r="C55" s="477" t="s">
        <v>219</v>
      </c>
      <c r="D55">
        <v>2.6317500000000003</v>
      </c>
      <c r="E55" s="479">
        <v>2.1952000000000003E-2</v>
      </c>
      <c r="F55" s="479">
        <v>5.1582300000000005E-2</v>
      </c>
      <c r="H55" s="817" t="s">
        <v>243</v>
      </c>
      <c r="I55" s="797">
        <v>803843</v>
      </c>
      <c r="J55" s="798"/>
      <c r="K55" s="481">
        <v>8.3949999999999997E-2</v>
      </c>
      <c r="R55" s="576"/>
    </row>
    <row r="56" spans="1:18">
      <c r="A56" s="827" t="s">
        <v>210</v>
      </c>
      <c r="B56" s="477" t="s">
        <v>216</v>
      </c>
      <c r="C56" s="477" t="s">
        <v>217</v>
      </c>
      <c r="D56">
        <v>1.65</v>
      </c>
      <c r="E56" s="479">
        <v>2.7552000000000004E-2</v>
      </c>
      <c r="F56" s="479">
        <v>4.0590000000000001E-2</v>
      </c>
      <c r="H56" s="817"/>
      <c r="I56" s="799"/>
      <c r="J56" s="800"/>
      <c r="K56" s="481">
        <v>8.3949999999999997E-2</v>
      </c>
      <c r="R56" s="576"/>
    </row>
    <row r="57" spans="1:18">
      <c r="A57" s="828"/>
      <c r="B57" s="477" t="s">
        <v>218</v>
      </c>
      <c r="C57" s="477" t="s">
        <v>217</v>
      </c>
      <c r="D57">
        <v>3.12</v>
      </c>
      <c r="E57" s="479">
        <v>2.1952000000000003E-2</v>
      </c>
      <c r="F57" s="479">
        <v>6.1152000000000012E-2</v>
      </c>
      <c r="H57" s="817"/>
      <c r="I57" s="799"/>
      <c r="J57" s="800"/>
      <c r="K57" s="481">
        <v>8.3949999999999997E-2</v>
      </c>
      <c r="R57" s="576"/>
    </row>
    <row r="58" spans="1:18">
      <c r="A58" s="828"/>
      <c r="B58" s="477" t="s">
        <v>220</v>
      </c>
      <c r="C58" s="477" t="s">
        <v>217</v>
      </c>
      <c r="D58">
        <v>0.7350000000000001</v>
      </c>
      <c r="E58" s="479">
        <v>3.304E-2</v>
      </c>
      <c r="F58" s="479">
        <v>2.16825E-2</v>
      </c>
      <c r="H58" s="817"/>
      <c r="I58" s="801"/>
      <c r="J58" s="802"/>
      <c r="K58" s="481">
        <v>8.3949999999999997E-2</v>
      </c>
      <c r="R58" s="576"/>
    </row>
    <row r="59" spans="1:18">
      <c r="A59" s="828"/>
      <c r="B59" s="477" t="s">
        <v>216</v>
      </c>
      <c r="C59" s="477" t="s">
        <v>219</v>
      </c>
      <c r="D59">
        <v>1.65</v>
      </c>
      <c r="E59" s="479">
        <v>2.7552000000000004E-2</v>
      </c>
      <c r="F59" s="479">
        <v>4.0590000000000001E-2</v>
      </c>
      <c r="H59" s="817"/>
      <c r="I59" s="803">
        <v>803899</v>
      </c>
      <c r="J59" s="804"/>
      <c r="K59" s="481">
        <v>8.3949999999999997E-2</v>
      </c>
      <c r="R59" s="576"/>
    </row>
    <row r="60" spans="1:18">
      <c r="A60" s="828"/>
      <c r="B60" s="477" t="s">
        <v>218</v>
      </c>
      <c r="C60" s="477" t="s">
        <v>219</v>
      </c>
      <c r="D60">
        <v>3.12</v>
      </c>
      <c r="E60" s="479">
        <v>2.1952000000000003E-2</v>
      </c>
      <c r="F60" s="479">
        <v>6.1151999999999998E-2</v>
      </c>
      <c r="H60" s="817" t="s">
        <v>244</v>
      </c>
      <c r="I60" s="809">
        <v>803845</v>
      </c>
      <c r="J60" s="810"/>
      <c r="K60" s="481">
        <v>8.8027272727272718E-2</v>
      </c>
      <c r="R60" s="576"/>
    </row>
    <row r="61" spans="1:18">
      <c r="A61" s="829"/>
      <c r="B61" s="477" t="s">
        <v>220</v>
      </c>
      <c r="C61" s="477" t="s">
        <v>219</v>
      </c>
      <c r="D61">
        <v>0.7350000000000001</v>
      </c>
      <c r="E61" s="479">
        <v>3.304E-2</v>
      </c>
      <c r="F61" s="479">
        <v>2.16825E-2</v>
      </c>
      <c r="H61" s="817"/>
      <c r="I61" s="811"/>
      <c r="J61" s="812"/>
      <c r="K61" s="481">
        <v>8.8027272727272718E-2</v>
      </c>
      <c r="R61" s="576"/>
    </row>
    <row r="62" spans="1:18">
      <c r="A62" s="827" t="s">
        <v>211</v>
      </c>
      <c r="B62" s="477" t="s">
        <v>216</v>
      </c>
      <c r="C62" s="477" t="s">
        <v>217</v>
      </c>
      <c r="D62">
        <v>2.415</v>
      </c>
      <c r="E62" s="479">
        <v>2.7552000000000004E-2</v>
      </c>
      <c r="F62" s="479">
        <v>5.9409000000000003E-2</v>
      </c>
      <c r="H62" s="817"/>
      <c r="I62" s="811"/>
      <c r="J62" s="812"/>
      <c r="K62" s="481">
        <v>8.8027272727272718E-2</v>
      </c>
      <c r="R62" s="576"/>
    </row>
    <row r="63" spans="1:18">
      <c r="A63" s="828"/>
      <c r="B63" s="477" t="s">
        <v>218</v>
      </c>
      <c r="C63" s="477" t="s">
        <v>217</v>
      </c>
      <c r="D63">
        <v>1.2150000000000001</v>
      </c>
      <c r="E63" s="479">
        <v>2.1952000000000003E-2</v>
      </c>
      <c r="F63" s="479">
        <v>2.3814000000000002E-2</v>
      </c>
      <c r="H63" s="817"/>
      <c r="I63" s="811"/>
      <c r="J63" s="812"/>
      <c r="K63" s="481">
        <v>8.8027272727272718E-2</v>
      </c>
      <c r="R63" s="576"/>
    </row>
    <row r="64" spans="1:18">
      <c r="A64" s="828"/>
      <c r="B64" s="477" t="s">
        <v>216</v>
      </c>
      <c r="C64" s="477" t="s">
        <v>219</v>
      </c>
      <c r="D64">
        <v>2.415</v>
      </c>
      <c r="E64" s="479">
        <v>2.7552000000000004E-2</v>
      </c>
      <c r="F64" s="479">
        <v>5.9409000000000003E-2</v>
      </c>
      <c r="H64" s="817"/>
      <c r="I64" s="813"/>
      <c r="J64" s="814"/>
      <c r="K64" s="481">
        <v>8.8027272727272718E-2</v>
      </c>
      <c r="R64" s="576"/>
    </row>
    <row r="65" spans="1:18">
      <c r="A65" s="829"/>
      <c r="B65" s="477" t="s">
        <v>218</v>
      </c>
      <c r="C65" s="477" t="s">
        <v>219</v>
      </c>
      <c r="D65">
        <v>1.2150000000000001</v>
      </c>
      <c r="E65" s="479">
        <v>2.1952000000000003E-2</v>
      </c>
      <c r="F65" s="479">
        <v>2.3813999999999998E-2</v>
      </c>
      <c r="H65" s="825" t="s">
        <v>245</v>
      </c>
      <c r="I65" s="797">
        <v>803847</v>
      </c>
      <c r="J65" s="798"/>
      <c r="K65" s="481">
        <v>6.3825000000000007E-2</v>
      </c>
      <c r="R65" s="576"/>
    </row>
    <row r="66" spans="1:18">
      <c r="A66" s="827" t="s">
        <v>212</v>
      </c>
      <c r="B66" s="477" t="s">
        <v>216</v>
      </c>
      <c r="C66" s="477" t="s">
        <v>217</v>
      </c>
      <c r="D66">
        <v>1.44</v>
      </c>
      <c r="E66" s="479">
        <v>2.7552000000000004E-2</v>
      </c>
      <c r="F66" s="479">
        <v>3.5424000000000004E-2</v>
      </c>
      <c r="H66" s="826"/>
      <c r="I66" s="799"/>
      <c r="J66" s="800"/>
      <c r="K66" s="481">
        <v>6.3825000000000007E-2</v>
      </c>
      <c r="R66" s="576"/>
    </row>
    <row r="67" spans="1:18">
      <c r="A67" s="828"/>
      <c r="B67" s="477" t="s">
        <v>218</v>
      </c>
      <c r="C67" s="477" t="s">
        <v>217</v>
      </c>
      <c r="D67">
        <v>2.2199999999999998</v>
      </c>
      <c r="E67" s="479">
        <v>2.1952000000000003E-2</v>
      </c>
      <c r="F67" s="479">
        <v>4.3511999999999988E-2</v>
      </c>
      <c r="H67" s="826"/>
      <c r="I67" s="799"/>
      <c r="J67" s="800"/>
      <c r="K67" s="481">
        <v>6.3824999999999993E-2</v>
      </c>
      <c r="R67" s="576"/>
    </row>
    <row r="68" spans="1:18">
      <c r="A68" s="828"/>
      <c r="B68" s="477" t="s">
        <v>216</v>
      </c>
      <c r="C68" s="477" t="s">
        <v>219</v>
      </c>
      <c r="D68">
        <v>1.44</v>
      </c>
      <c r="E68" s="479">
        <v>2.7552000000000004E-2</v>
      </c>
      <c r="F68" s="479">
        <v>3.5424000000000004E-2</v>
      </c>
      <c r="H68" s="826" t="s">
        <v>246</v>
      </c>
      <c r="I68" s="799"/>
      <c r="J68" s="800"/>
      <c r="K68" s="481">
        <v>6.3824999999999993E-2</v>
      </c>
      <c r="R68" s="576"/>
    </row>
    <row r="69" spans="1:18">
      <c r="A69" s="829"/>
      <c r="B69" s="477" t="s">
        <v>218</v>
      </c>
      <c r="C69" s="477" t="s">
        <v>219</v>
      </c>
      <c r="D69">
        <v>2.2199999999999998</v>
      </c>
      <c r="E69" s="479">
        <v>2.1952000000000003E-2</v>
      </c>
      <c r="F69" s="479">
        <v>4.3512000000000002E-2</v>
      </c>
      <c r="H69" s="826"/>
      <c r="I69" s="799"/>
      <c r="J69" s="800"/>
      <c r="K69" s="481">
        <v>6.3824999999999993E-2</v>
      </c>
      <c r="R69" s="576"/>
    </row>
    <row r="70" spans="1:18">
      <c r="A70" s="827" t="s">
        <v>213</v>
      </c>
      <c r="B70" s="477" t="s">
        <v>216</v>
      </c>
      <c r="C70" s="477" t="s">
        <v>217</v>
      </c>
      <c r="D70">
        <v>1.56</v>
      </c>
      <c r="E70" s="479">
        <v>2.7552000000000004E-2</v>
      </c>
      <c r="F70" s="479">
        <v>3.8376000000000007E-2</v>
      </c>
      <c r="H70" s="826"/>
      <c r="I70" s="801"/>
      <c r="J70" s="802"/>
      <c r="K70" s="481">
        <v>6.3824999999999993E-2</v>
      </c>
      <c r="R70" s="576"/>
    </row>
    <row r="71" spans="1:18">
      <c r="A71" s="828"/>
      <c r="B71" s="477" t="s">
        <v>218</v>
      </c>
      <c r="C71" s="477" t="s">
        <v>217</v>
      </c>
      <c r="D71">
        <v>2.5200000000000005</v>
      </c>
      <c r="E71" s="479">
        <v>2.1952000000000003E-2</v>
      </c>
      <c r="F71" s="479">
        <v>4.9391999999999998E-2</v>
      </c>
      <c r="H71" s="826"/>
      <c r="I71" s="807">
        <v>803857</v>
      </c>
      <c r="J71" s="808"/>
      <c r="K71" s="481">
        <v>6.3824999999999993E-2</v>
      </c>
      <c r="R71" s="576"/>
    </row>
    <row r="72" spans="1:18">
      <c r="A72" s="828"/>
      <c r="B72" s="477" t="s">
        <v>216</v>
      </c>
      <c r="C72" s="477" t="s">
        <v>219</v>
      </c>
      <c r="D72">
        <v>1.56</v>
      </c>
      <c r="E72" s="479">
        <v>2.7552000000000004E-2</v>
      </c>
      <c r="F72" s="479">
        <v>3.8376E-2</v>
      </c>
      <c r="H72" s="826"/>
      <c r="I72" s="807">
        <v>803864</v>
      </c>
      <c r="J72" s="808"/>
      <c r="K72" s="481">
        <v>6.3824999999999993E-2</v>
      </c>
      <c r="R72" s="576"/>
    </row>
    <row r="73" spans="1:18">
      <c r="A73" s="829"/>
      <c r="B73" s="477" t="s">
        <v>218</v>
      </c>
      <c r="C73" s="477" t="s">
        <v>219</v>
      </c>
      <c r="D73">
        <v>2.5200000000000005</v>
      </c>
      <c r="E73" s="479">
        <v>2.1952000000000003E-2</v>
      </c>
      <c r="F73" s="479">
        <v>4.9392000000000005E-2</v>
      </c>
      <c r="H73" s="826"/>
      <c r="I73" s="807">
        <v>803875</v>
      </c>
      <c r="J73" s="808"/>
      <c r="K73" s="481">
        <v>6.3824999999999993E-2</v>
      </c>
      <c r="R73" s="576"/>
    </row>
    <row r="74" spans="1:18">
      <c r="H74" s="795"/>
      <c r="I74" s="803">
        <v>803869</v>
      </c>
      <c r="J74" s="804"/>
      <c r="K74" s="481">
        <v>6.3824999999999993E-2</v>
      </c>
    </row>
    <row r="75" spans="1:18">
      <c r="H75" s="825" t="s">
        <v>247</v>
      </c>
      <c r="I75" s="797">
        <v>803848</v>
      </c>
      <c r="J75" s="798"/>
      <c r="K75" s="481">
        <v>6.513181818181818E-2</v>
      </c>
    </row>
    <row r="76" spans="1:18">
      <c r="H76" s="826"/>
      <c r="I76" s="799"/>
      <c r="J76" s="800"/>
      <c r="K76" s="481">
        <v>6.513181818181818E-2</v>
      </c>
    </row>
    <row r="77" spans="1:18">
      <c r="H77" s="826"/>
      <c r="I77" s="799"/>
      <c r="J77" s="800"/>
      <c r="K77" s="481">
        <v>6.513181818181818E-2</v>
      </c>
    </row>
    <row r="78" spans="1:18">
      <c r="H78" s="826" t="s">
        <v>248</v>
      </c>
      <c r="I78" s="799"/>
      <c r="J78" s="800"/>
      <c r="K78" s="481">
        <v>6.513181818181818E-2</v>
      </c>
    </row>
    <row r="79" spans="1:18">
      <c r="H79" s="826"/>
      <c r="I79" s="799"/>
      <c r="J79" s="800"/>
      <c r="K79" s="481">
        <v>6.513181818181818E-2</v>
      </c>
    </row>
    <row r="80" spans="1:18">
      <c r="H80" s="826"/>
      <c r="I80" s="801"/>
      <c r="J80" s="802"/>
      <c r="K80" s="481">
        <v>6.513181818181818E-2</v>
      </c>
    </row>
    <row r="81" spans="8:11">
      <c r="H81" s="826"/>
      <c r="I81" s="803">
        <v>803858</v>
      </c>
      <c r="J81" s="804"/>
      <c r="K81" s="481">
        <v>6.5131818181818166E-2</v>
      </c>
    </row>
    <row r="82" spans="8:11">
      <c r="H82" s="826"/>
      <c r="I82" s="803">
        <v>803861</v>
      </c>
      <c r="J82" s="804"/>
      <c r="K82" s="481">
        <v>6.5131818181818166E-2</v>
      </c>
    </row>
    <row r="83" spans="8:11">
      <c r="H83" s="826"/>
      <c r="I83" s="803">
        <v>803867</v>
      </c>
      <c r="J83" s="804"/>
      <c r="K83" s="481">
        <v>6.513181818181818E-2</v>
      </c>
    </row>
    <row r="84" spans="8:11">
      <c r="H84" s="795"/>
      <c r="I84" s="803">
        <v>803872</v>
      </c>
      <c r="J84" s="804"/>
      <c r="K84" s="481">
        <v>6.513181818181818E-2</v>
      </c>
    </row>
    <row r="85" spans="8:11">
      <c r="H85" s="825" t="s">
        <v>247</v>
      </c>
      <c r="I85" s="797">
        <v>902364</v>
      </c>
      <c r="J85" s="798"/>
      <c r="K85" s="481">
        <v>6.9784090909090907E-2</v>
      </c>
    </row>
    <row r="86" spans="8:11">
      <c r="H86" s="826"/>
      <c r="I86" s="799"/>
      <c r="J86" s="800"/>
      <c r="K86" s="481">
        <v>6.9784090909090907E-2</v>
      </c>
    </row>
    <row r="87" spans="8:11">
      <c r="H87" s="826"/>
      <c r="I87" s="799"/>
      <c r="J87" s="800"/>
      <c r="K87" s="481">
        <v>6.9784090909090907E-2</v>
      </c>
    </row>
    <row r="88" spans="8:11">
      <c r="H88" s="826" t="s">
        <v>248</v>
      </c>
      <c r="I88" s="799"/>
      <c r="J88" s="800"/>
      <c r="K88" s="481">
        <v>6.9784090909090907E-2</v>
      </c>
    </row>
    <row r="89" spans="8:11">
      <c r="H89" s="826"/>
      <c r="I89" s="799"/>
      <c r="J89" s="800"/>
      <c r="K89" s="481">
        <v>6.9784090909090907E-2</v>
      </c>
    </row>
    <row r="90" spans="8:11">
      <c r="H90" s="826"/>
      <c r="I90" s="801"/>
      <c r="J90" s="802"/>
      <c r="K90" s="481">
        <v>6.9784090909090907E-2</v>
      </c>
    </row>
    <row r="91" spans="8:11">
      <c r="H91" s="826"/>
      <c r="I91" s="803">
        <v>902370</v>
      </c>
      <c r="J91" s="804"/>
      <c r="K91" s="481">
        <v>6.9784090909090907E-2</v>
      </c>
    </row>
    <row r="92" spans="8:11">
      <c r="H92" s="826"/>
      <c r="I92" s="803">
        <v>902373</v>
      </c>
      <c r="J92" s="804"/>
      <c r="K92" s="481">
        <v>6.9784090909090907E-2</v>
      </c>
    </row>
    <row r="93" spans="8:11">
      <c r="H93" s="826"/>
      <c r="I93" s="803">
        <v>902380</v>
      </c>
      <c r="J93" s="804"/>
      <c r="K93" s="481">
        <v>6.9784090909090907E-2</v>
      </c>
    </row>
    <row r="94" spans="8:11">
      <c r="H94" s="795"/>
      <c r="I94" s="803">
        <v>902378</v>
      </c>
      <c r="J94" s="804"/>
      <c r="K94" s="481">
        <v>6.9784090909090907E-2</v>
      </c>
    </row>
    <row r="95" spans="8:11">
      <c r="H95" s="830" t="s">
        <v>249</v>
      </c>
      <c r="I95" s="809">
        <v>803849</v>
      </c>
      <c r="J95" s="810"/>
      <c r="K95" s="481">
        <v>6.9784090909090907E-2</v>
      </c>
    </row>
    <row r="96" spans="8:11">
      <c r="H96" s="830"/>
      <c r="I96" s="811"/>
      <c r="J96" s="812"/>
      <c r="K96" s="481">
        <v>6.9784090909090907E-2</v>
      </c>
    </row>
    <row r="97" spans="8:11">
      <c r="H97" s="830"/>
      <c r="I97" s="811"/>
      <c r="J97" s="812"/>
      <c r="K97" s="481">
        <v>6.9784090909090907E-2</v>
      </c>
    </row>
    <row r="98" spans="8:11">
      <c r="H98" s="830"/>
      <c r="I98" s="811"/>
      <c r="J98" s="812"/>
      <c r="K98" s="481">
        <v>6.9784090909090907E-2</v>
      </c>
    </row>
    <row r="99" spans="8:11">
      <c r="H99" s="830"/>
      <c r="I99" s="811"/>
      <c r="J99" s="812"/>
      <c r="K99" s="481">
        <v>6.9784090909090907E-2</v>
      </c>
    </row>
    <row r="100" spans="8:11">
      <c r="H100" s="830"/>
      <c r="I100" s="813"/>
      <c r="J100" s="814"/>
      <c r="K100" s="481">
        <v>6.9784090909090907E-2</v>
      </c>
    </row>
    <row r="101" spans="8:11">
      <c r="H101" s="482" t="s">
        <v>250</v>
      </c>
      <c r="I101" s="803">
        <v>803850</v>
      </c>
      <c r="J101" s="804"/>
      <c r="K101" s="481">
        <v>6.3093181818181812E-2</v>
      </c>
    </row>
    <row r="102" spans="8:11">
      <c r="H102" s="482" t="s">
        <v>250</v>
      </c>
      <c r="I102" s="805">
        <v>902365</v>
      </c>
      <c r="J102" s="806"/>
      <c r="K102" s="481">
        <v>7.1090909090909093E-2</v>
      </c>
    </row>
    <row r="103" spans="8:11">
      <c r="H103" s="831" t="s">
        <v>251</v>
      </c>
      <c r="I103" s="797">
        <v>803851</v>
      </c>
      <c r="J103" s="798"/>
      <c r="K103" s="481">
        <v>8.6354545454545448E-2</v>
      </c>
    </row>
    <row r="104" spans="8:11">
      <c r="H104" s="817"/>
      <c r="I104" s="799"/>
      <c r="J104" s="800"/>
      <c r="K104" s="481">
        <v>8.6354545454545434E-2</v>
      </c>
    </row>
    <row r="105" spans="8:11">
      <c r="H105" s="817"/>
      <c r="I105" s="799"/>
      <c r="J105" s="800"/>
      <c r="K105" s="481">
        <v>8.6354545454545434E-2</v>
      </c>
    </row>
    <row r="106" spans="8:11">
      <c r="H106" s="817"/>
      <c r="I106" s="801"/>
      <c r="J106" s="802"/>
      <c r="K106" s="481">
        <v>8.6354545454545448E-2</v>
      </c>
    </row>
    <row r="107" spans="8:11">
      <c r="H107" s="817"/>
      <c r="I107" s="803">
        <v>803878</v>
      </c>
      <c r="J107" s="804"/>
      <c r="K107" s="481">
        <v>8.6354545454545434E-2</v>
      </c>
    </row>
    <row r="108" spans="8:11">
      <c r="H108" s="831" t="s">
        <v>252</v>
      </c>
      <c r="I108" s="797">
        <v>902366</v>
      </c>
      <c r="J108" s="798"/>
      <c r="K108" s="481">
        <v>8.6354545454545462E-2</v>
      </c>
    </row>
    <row r="109" spans="8:11">
      <c r="H109" s="817"/>
      <c r="I109" s="799"/>
      <c r="J109" s="800"/>
      <c r="K109" s="481">
        <v>8.6354545454545462E-2</v>
      </c>
    </row>
    <row r="110" spans="8:11">
      <c r="H110" s="817"/>
      <c r="I110" s="799"/>
      <c r="J110" s="800"/>
      <c r="K110" s="481">
        <v>8.6354545454545462E-2</v>
      </c>
    </row>
    <row r="111" spans="8:11">
      <c r="H111" s="817"/>
      <c r="I111" s="801"/>
      <c r="J111" s="802"/>
      <c r="K111" s="481">
        <v>8.6354545454545448E-2</v>
      </c>
    </row>
    <row r="112" spans="8:11">
      <c r="H112" s="817"/>
      <c r="I112" s="807">
        <v>902384</v>
      </c>
      <c r="J112" s="808"/>
      <c r="K112" s="481">
        <v>8.6354545454545462E-2</v>
      </c>
    </row>
    <row r="113" spans="8:11">
      <c r="H113" s="815" t="s">
        <v>253</v>
      </c>
      <c r="I113" s="797">
        <v>803852</v>
      </c>
      <c r="J113" s="798"/>
      <c r="K113" s="481">
        <v>0.13883636363636362</v>
      </c>
    </row>
    <row r="114" spans="8:11">
      <c r="H114" s="816"/>
      <c r="I114" s="799"/>
      <c r="J114" s="800"/>
      <c r="K114" s="481">
        <v>0.13883636363636362</v>
      </c>
    </row>
    <row r="115" spans="8:11">
      <c r="H115" s="816"/>
      <c r="I115" s="799"/>
      <c r="J115" s="800"/>
      <c r="K115" s="481">
        <v>0.13883636363636362</v>
      </c>
    </row>
    <row r="116" spans="8:11">
      <c r="H116" s="816"/>
      <c r="I116" s="799"/>
      <c r="J116" s="800"/>
      <c r="K116" s="481">
        <v>0.13883636363636365</v>
      </c>
    </row>
    <row r="117" spans="8:11">
      <c r="H117" s="816"/>
      <c r="I117" s="801"/>
      <c r="J117" s="802"/>
      <c r="K117" s="481">
        <v>0.13883636363636365</v>
      </c>
    </row>
    <row r="118" spans="8:11">
      <c r="H118" s="816"/>
      <c r="I118" s="803">
        <v>803879</v>
      </c>
      <c r="J118" s="804"/>
      <c r="K118" s="481">
        <v>0.13883636363636362</v>
      </c>
    </row>
    <row r="119" spans="8:11">
      <c r="H119" s="815" t="s">
        <v>253</v>
      </c>
      <c r="I119" s="797">
        <v>902367</v>
      </c>
      <c r="J119" s="798"/>
      <c r="K119" s="481">
        <v>0.15409999999999999</v>
      </c>
    </row>
    <row r="120" spans="8:11">
      <c r="H120" s="816"/>
      <c r="I120" s="799"/>
      <c r="J120" s="800"/>
      <c r="K120" s="481">
        <v>0.15409999999999996</v>
      </c>
    </row>
    <row r="121" spans="8:11">
      <c r="H121" s="816"/>
      <c r="I121" s="799"/>
      <c r="J121" s="800"/>
      <c r="K121" s="481">
        <v>0.15409999999999996</v>
      </c>
    </row>
    <row r="122" spans="8:11">
      <c r="H122" s="816"/>
      <c r="I122" s="799"/>
      <c r="J122" s="800"/>
      <c r="K122" s="481">
        <v>0.15409999999999999</v>
      </c>
    </row>
    <row r="123" spans="8:11">
      <c r="H123" s="816"/>
      <c r="I123" s="801"/>
      <c r="J123" s="802"/>
      <c r="K123" s="481">
        <v>0.15409999999999999</v>
      </c>
    </row>
    <row r="124" spans="8:11">
      <c r="H124" s="816"/>
      <c r="I124" s="803">
        <v>902385</v>
      </c>
      <c r="J124" s="804"/>
      <c r="K124" s="481">
        <v>0.15409999999999996</v>
      </c>
    </row>
    <row r="125" spans="8:11">
      <c r="H125" s="796" t="s">
        <v>254</v>
      </c>
      <c r="I125" s="807">
        <v>803853</v>
      </c>
      <c r="J125" s="808"/>
      <c r="K125" s="481">
        <v>0.13883636363636362</v>
      </c>
    </row>
    <row r="126" spans="8:11">
      <c r="H126" s="796"/>
      <c r="I126" s="803">
        <v>803859</v>
      </c>
      <c r="J126" s="804"/>
      <c r="K126" s="481">
        <v>0.13883636363636362</v>
      </c>
    </row>
    <row r="127" spans="8:11">
      <c r="H127" s="796"/>
      <c r="I127" s="803">
        <v>803870</v>
      </c>
      <c r="J127" s="804"/>
      <c r="K127" s="481">
        <v>0.13883636363636362</v>
      </c>
    </row>
    <row r="128" spans="8:11">
      <c r="H128" s="817" t="s">
        <v>255</v>
      </c>
      <c r="I128" s="797">
        <v>803854</v>
      </c>
      <c r="J128" s="798"/>
      <c r="K128" s="481">
        <v>0.15671363636363633</v>
      </c>
    </row>
    <row r="129" spans="8:11">
      <c r="H129" s="817"/>
      <c r="I129" s="799"/>
      <c r="J129" s="800"/>
      <c r="K129" s="481">
        <v>0.15671363636363633</v>
      </c>
    </row>
    <row r="130" spans="8:11">
      <c r="H130" s="817"/>
      <c r="I130" s="799"/>
      <c r="J130" s="800"/>
      <c r="K130" s="481">
        <v>0.15671363636363633</v>
      </c>
    </row>
    <row r="131" spans="8:11">
      <c r="H131" s="817"/>
      <c r="I131" s="801"/>
      <c r="J131" s="802"/>
      <c r="K131" s="481">
        <v>0.15671363636363633</v>
      </c>
    </row>
    <row r="132" spans="8:11">
      <c r="H132" s="817"/>
      <c r="I132" s="803">
        <v>803865</v>
      </c>
      <c r="J132" s="804"/>
      <c r="K132" s="481">
        <v>0.15671363636363633</v>
      </c>
    </row>
    <row r="133" spans="8:11">
      <c r="H133" s="817"/>
      <c r="I133" s="803">
        <v>803876</v>
      </c>
      <c r="J133" s="804"/>
      <c r="K133" s="481">
        <v>0.15671363636363633</v>
      </c>
    </row>
    <row r="134" spans="8:11">
      <c r="H134" s="817" t="s">
        <v>255</v>
      </c>
      <c r="I134" s="797">
        <v>902368</v>
      </c>
      <c r="J134" s="798"/>
      <c r="K134" s="481">
        <v>0.16993863636363638</v>
      </c>
    </row>
    <row r="135" spans="8:11">
      <c r="H135" s="817"/>
      <c r="I135" s="799"/>
      <c r="J135" s="800"/>
      <c r="K135" s="481">
        <v>0.16993863636363635</v>
      </c>
    </row>
    <row r="136" spans="8:11">
      <c r="H136" s="817"/>
      <c r="I136" s="799"/>
      <c r="J136" s="800"/>
      <c r="K136" s="481">
        <v>0.16993863636363635</v>
      </c>
    </row>
    <row r="137" spans="8:11">
      <c r="H137" s="817"/>
      <c r="I137" s="801"/>
      <c r="J137" s="802"/>
      <c r="K137" s="481">
        <v>0.16993863636363635</v>
      </c>
    </row>
    <row r="138" spans="8:11">
      <c r="H138" s="817"/>
      <c r="I138" s="803">
        <v>902376</v>
      </c>
      <c r="J138" s="804"/>
      <c r="K138" s="481">
        <v>0.16993863636363638</v>
      </c>
    </row>
    <row r="139" spans="8:11">
      <c r="H139" s="817"/>
      <c r="I139" s="803">
        <v>902383</v>
      </c>
      <c r="J139" s="804"/>
      <c r="K139" s="481">
        <v>0.16993863636363635</v>
      </c>
    </row>
  </sheetData>
  <mergeCells count="122">
    <mergeCell ref="A20:A23"/>
    <mergeCell ref="A24:A27"/>
    <mergeCell ref="A28:A31"/>
    <mergeCell ref="A32:A33"/>
    <mergeCell ref="A34:A37"/>
    <mergeCell ref="A38:A39"/>
    <mergeCell ref="A4:A7"/>
    <mergeCell ref="A8:A11"/>
    <mergeCell ref="A12:A13"/>
    <mergeCell ref="A14:A15"/>
    <mergeCell ref="A16:A17"/>
    <mergeCell ref="A18:A19"/>
    <mergeCell ref="H134:H139"/>
    <mergeCell ref="H85:H94"/>
    <mergeCell ref="H27:H36"/>
    <mergeCell ref="A56:A61"/>
    <mergeCell ref="A62:A65"/>
    <mergeCell ref="A66:A69"/>
    <mergeCell ref="A70:A73"/>
    <mergeCell ref="A40:A41"/>
    <mergeCell ref="A42:A43"/>
    <mergeCell ref="A44:A45"/>
    <mergeCell ref="A48:A49"/>
    <mergeCell ref="A50:A51"/>
    <mergeCell ref="A52:A55"/>
    <mergeCell ref="H37:H46"/>
    <mergeCell ref="H47:H50"/>
    <mergeCell ref="H51:H54"/>
    <mergeCell ref="H95:H100"/>
    <mergeCell ref="H103:H107"/>
    <mergeCell ref="H108:H112"/>
    <mergeCell ref="H60:H64"/>
    <mergeCell ref="H65:H74"/>
    <mergeCell ref="H75:H84"/>
    <mergeCell ref="I2:J3"/>
    <mergeCell ref="K2:K3"/>
    <mergeCell ref="I4:J7"/>
    <mergeCell ref="I8:J8"/>
    <mergeCell ref="I9:J9"/>
    <mergeCell ref="I10:J13"/>
    <mergeCell ref="H113:H118"/>
    <mergeCell ref="H55:H59"/>
    <mergeCell ref="H2:H3"/>
    <mergeCell ref="H4:H9"/>
    <mergeCell ref="H10:H15"/>
    <mergeCell ref="I25:J25"/>
    <mergeCell ref="I26:J26"/>
    <mergeCell ref="I27:J32"/>
    <mergeCell ref="I33:J33"/>
    <mergeCell ref="I34:J34"/>
    <mergeCell ref="I35:J35"/>
    <mergeCell ref="I14:J14"/>
    <mergeCell ref="I15:J15"/>
    <mergeCell ref="I16:J17"/>
    <mergeCell ref="I18:J19"/>
    <mergeCell ref="I20:J23"/>
    <mergeCell ref="I24:J24"/>
    <mergeCell ref="I47:J49"/>
    <mergeCell ref="I50:J50"/>
    <mergeCell ref="I51:J53"/>
    <mergeCell ref="I54:J54"/>
    <mergeCell ref="I55:J58"/>
    <mergeCell ref="I59:J59"/>
    <mergeCell ref="I36:J36"/>
    <mergeCell ref="I37:J42"/>
    <mergeCell ref="I43:J43"/>
    <mergeCell ref="I44:J44"/>
    <mergeCell ref="I45:J45"/>
    <mergeCell ref="I46:J46"/>
    <mergeCell ref="I83:J83"/>
    <mergeCell ref="I84:J84"/>
    <mergeCell ref="I85:J90"/>
    <mergeCell ref="I60:J64"/>
    <mergeCell ref="I65:J70"/>
    <mergeCell ref="I71:J71"/>
    <mergeCell ref="I72:J72"/>
    <mergeCell ref="I73:J73"/>
    <mergeCell ref="I74:J74"/>
    <mergeCell ref="I134:J137"/>
    <mergeCell ref="I138:J138"/>
    <mergeCell ref="I139:J139"/>
    <mergeCell ref="I118:J118"/>
    <mergeCell ref="I119:J123"/>
    <mergeCell ref="I124:J124"/>
    <mergeCell ref="I125:J125"/>
    <mergeCell ref="I126:J126"/>
    <mergeCell ref="I127:J127"/>
    <mergeCell ref="H16:H17"/>
    <mergeCell ref="H18:H19"/>
    <mergeCell ref="H20:H26"/>
    <mergeCell ref="I128:J131"/>
    <mergeCell ref="I132:J132"/>
    <mergeCell ref="I133:J133"/>
    <mergeCell ref="I102:J102"/>
    <mergeCell ref="I103:J106"/>
    <mergeCell ref="I107:J107"/>
    <mergeCell ref="I108:J111"/>
    <mergeCell ref="I112:J112"/>
    <mergeCell ref="I113:J117"/>
    <mergeCell ref="I91:J91"/>
    <mergeCell ref="I92:J92"/>
    <mergeCell ref="I93:J93"/>
    <mergeCell ref="I94:J94"/>
    <mergeCell ref="I95:J100"/>
    <mergeCell ref="I101:J101"/>
    <mergeCell ref="I75:J80"/>
    <mergeCell ref="I81:J81"/>
    <mergeCell ref="I82:J82"/>
    <mergeCell ref="H119:H124"/>
    <mergeCell ref="H125:H127"/>
    <mergeCell ref="H128:H133"/>
    <mergeCell ref="M11:O11"/>
    <mergeCell ref="M12:O12"/>
    <mergeCell ref="M2:O2"/>
    <mergeCell ref="M3:O3"/>
    <mergeCell ref="M4:O4"/>
    <mergeCell ref="M5:O5"/>
    <mergeCell ref="M6:O6"/>
    <mergeCell ref="M7:O7"/>
    <mergeCell ref="M8:O8"/>
    <mergeCell ref="M9:O9"/>
    <mergeCell ref="M10:O10"/>
  </mergeCells>
  <phoneticPr fontId="3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E371-6271-4553-A35E-CB7604B1DB70}">
  <sheetPr codeName="Sheet86">
    <tabColor theme="9" tint="0.59999389629810485"/>
  </sheetPr>
  <dimension ref="A1:L17"/>
  <sheetViews>
    <sheetView topLeftCell="A12" workbookViewId="0">
      <selection activeCell="P19" sqref="P19"/>
    </sheetView>
  </sheetViews>
  <sheetFormatPr defaultRowHeight="12.75"/>
  <cols>
    <col min="2" max="2" width="17.140625" bestFit="1" customWidth="1"/>
    <col min="3" max="4" width="8.5703125" bestFit="1" customWidth="1"/>
    <col min="5" max="5" width="7.140625" bestFit="1" customWidth="1"/>
    <col min="6" max="6" width="10.140625" bestFit="1" customWidth="1"/>
    <col min="7" max="7" width="8" bestFit="1" customWidth="1"/>
    <col min="8" max="8" width="8.7109375" bestFit="1" customWidth="1"/>
    <col min="9" max="9" width="8.5703125" bestFit="1" customWidth="1"/>
    <col min="10" max="10" width="8.140625" bestFit="1" customWidth="1"/>
    <col min="11" max="11" width="8.7109375" bestFit="1" customWidth="1"/>
    <col min="12" max="12" width="9.7109375" bestFit="1" customWidth="1"/>
  </cols>
  <sheetData>
    <row r="1" spans="1:12" ht="67.5">
      <c r="A1" s="483" t="s">
        <v>256</v>
      </c>
      <c r="B1" s="483" t="s">
        <v>234</v>
      </c>
      <c r="C1" s="483" t="s">
        <v>257</v>
      </c>
      <c r="D1" s="483" t="s">
        <v>258</v>
      </c>
      <c r="E1" s="483" t="s">
        <v>259</v>
      </c>
      <c r="F1" s="483" t="s">
        <v>19</v>
      </c>
      <c r="G1" s="483" t="s">
        <v>260</v>
      </c>
      <c r="H1" s="483" t="s">
        <v>261</v>
      </c>
      <c r="I1" s="484" t="s">
        <v>262</v>
      </c>
      <c r="J1" s="484" t="s">
        <v>263</v>
      </c>
      <c r="K1" s="485" t="s">
        <v>264</v>
      </c>
      <c r="L1" s="483" t="s">
        <v>265</v>
      </c>
    </row>
    <row r="2" spans="1:12" ht="67.5">
      <c r="A2" s="832" t="s">
        <v>266</v>
      </c>
      <c r="B2" s="486" t="s">
        <v>267</v>
      </c>
      <c r="C2" s="487" t="s">
        <v>268</v>
      </c>
      <c r="D2" s="488" t="s">
        <v>269</v>
      </c>
      <c r="E2" s="489">
        <v>7035</v>
      </c>
      <c r="F2" s="487" t="s">
        <v>270</v>
      </c>
      <c r="G2" s="487" t="s">
        <v>271</v>
      </c>
      <c r="H2" s="490">
        <v>1.0999999999999999</v>
      </c>
      <c r="I2" s="491">
        <v>3.16</v>
      </c>
      <c r="J2" s="491">
        <v>1.96</v>
      </c>
      <c r="K2" s="492" t="s">
        <v>272</v>
      </c>
      <c r="L2" s="493">
        <v>1.9106578947368418</v>
      </c>
    </row>
    <row r="3" spans="1:12" ht="67.5">
      <c r="A3" s="832"/>
      <c r="B3" s="486" t="s">
        <v>273</v>
      </c>
      <c r="C3" s="488" t="s">
        <v>269</v>
      </c>
      <c r="D3" s="487" t="s">
        <v>274</v>
      </c>
      <c r="E3" s="489">
        <v>3950</v>
      </c>
      <c r="F3" s="487" t="s">
        <v>275</v>
      </c>
      <c r="G3" s="487" t="s">
        <v>271</v>
      </c>
      <c r="H3" s="490">
        <v>1.2</v>
      </c>
      <c r="I3" s="491"/>
      <c r="J3" s="491">
        <v>1.92</v>
      </c>
      <c r="K3" s="492" t="s">
        <v>276</v>
      </c>
      <c r="L3" s="493">
        <v>1.861315789473684</v>
      </c>
    </row>
    <row r="4" spans="1:12" ht="54">
      <c r="A4" s="832"/>
      <c r="B4" s="487" t="s">
        <v>277</v>
      </c>
      <c r="C4" s="486">
        <v>803840</v>
      </c>
      <c r="D4" s="486">
        <v>902360</v>
      </c>
      <c r="E4" s="489">
        <v>2970</v>
      </c>
      <c r="F4" s="487" t="s">
        <v>278</v>
      </c>
      <c r="G4" s="487" t="s">
        <v>271</v>
      </c>
      <c r="H4" s="490">
        <v>1.0999999999999999</v>
      </c>
      <c r="I4" s="491" t="s">
        <v>279</v>
      </c>
      <c r="J4" s="491">
        <v>2.12</v>
      </c>
      <c r="K4" s="492" t="s">
        <v>280</v>
      </c>
      <c r="L4" s="493" t="s">
        <v>281</v>
      </c>
    </row>
    <row r="5" spans="1:12" ht="67.5">
      <c r="A5" s="832"/>
      <c r="B5" s="486" t="s">
        <v>282</v>
      </c>
      <c r="C5" s="487" t="s">
        <v>283</v>
      </c>
      <c r="D5" s="488" t="s">
        <v>269</v>
      </c>
      <c r="E5" s="489">
        <v>7095</v>
      </c>
      <c r="F5" s="487" t="s">
        <v>284</v>
      </c>
      <c r="G5" s="487" t="s">
        <v>271</v>
      </c>
      <c r="H5" s="490">
        <v>1.0499999999999998</v>
      </c>
      <c r="I5" s="491" t="s">
        <v>285</v>
      </c>
      <c r="J5" s="491">
        <v>1.76</v>
      </c>
      <c r="K5" s="492" t="s">
        <v>286</v>
      </c>
      <c r="L5" s="493">
        <v>1.7053947368421052</v>
      </c>
    </row>
    <row r="6" spans="1:12" ht="67.5">
      <c r="A6" s="832" t="s">
        <v>287</v>
      </c>
      <c r="B6" s="486" t="s">
        <v>288</v>
      </c>
      <c r="C6" s="487" t="s">
        <v>289</v>
      </c>
      <c r="D6" s="487" t="s">
        <v>290</v>
      </c>
      <c r="E6" s="489">
        <v>19948</v>
      </c>
      <c r="F6" s="487" t="s">
        <v>291</v>
      </c>
      <c r="G6" s="487" t="s">
        <v>292</v>
      </c>
      <c r="H6" s="490">
        <v>1.2</v>
      </c>
      <c r="I6" s="491" t="s">
        <v>293</v>
      </c>
      <c r="J6" s="491">
        <v>1.48</v>
      </c>
      <c r="K6" s="492" t="s">
        <v>294</v>
      </c>
      <c r="L6" s="493" t="s">
        <v>295</v>
      </c>
    </row>
    <row r="7" spans="1:12" ht="54">
      <c r="A7" s="832"/>
      <c r="B7" s="486" t="s">
        <v>296</v>
      </c>
      <c r="C7" s="487" t="s">
        <v>297</v>
      </c>
      <c r="D7" s="487" t="s">
        <v>298</v>
      </c>
      <c r="E7" s="489">
        <v>6945</v>
      </c>
      <c r="F7" s="487" t="s">
        <v>299</v>
      </c>
      <c r="G7" s="487" t="s">
        <v>300</v>
      </c>
      <c r="H7" s="490">
        <v>1.4</v>
      </c>
      <c r="I7" s="491" t="s">
        <v>301</v>
      </c>
      <c r="J7" s="491">
        <v>2.29</v>
      </c>
      <c r="K7" s="492" t="s">
        <v>302</v>
      </c>
      <c r="L7" s="493" t="s">
        <v>303</v>
      </c>
    </row>
    <row r="8" spans="1:12" ht="27">
      <c r="A8" s="832"/>
      <c r="B8" s="494" t="s">
        <v>304</v>
      </c>
      <c r="C8" s="495" t="s">
        <v>305</v>
      </c>
      <c r="D8" s="488" t="s">
        <v>269</v>
      </c>
      <c r="E8" s="489">
        <v>6735</v>
      </c>
      <c r="F8" s="495" t="s">
        <v>306</v>
      </c>
      <c r="G8" s="487" t="s">
        <v>292</v>
      </c>
      <c r="H8" s="496">
        <v>1.2999999999999998</v>
      </c>
      <c r="I8" s="491">
        <v>2.1800000000000002</v>
      </c>
      <c r="J8" s="491">
        <v>1.9</v>
      </c>
      <c r="K8" s="492" t="s">
        <v>307</v>
      </c>
      <c r="L8" s="493">
        <v>1.8497368421052629</v>
      </c>
    </row>
    <row r="9" spans="1:12" ht="54">
      <c r="A9" s="832"/>
      <c r="B9" s="494" t="s">
        <v>308</v>
      </c>
      <c r="C9" s="494">
        <v>803845</v>
      </c>
      <c r="D9" s="488" t="s">
        <v>269</v>
      </c>
      <c r="E9" s="489">
        <v>6415</v>
      </c>
      <c r="F9" s="495" t="s">
        <v>309</v>
      </c>
      <c r="G9" s="487" t="s">
        <v>300</v>
      </c>
      <c r="H9" s="496">
        <v>1.4</v>
      </c>
      <c r="I9" s="491">
        <v>3.28</v>
      </c>
      <c r="J9" s="491">
        <v>2.17</v>
      </c>
      <c r="K9" s="492" t="s">
        <v>307</v>
      </c>
      <c r="L9" s="493">
        <v>2.1161842105263156</v>
      </c>
    </row>
    <row r="10" spans="1:12" ht="67.5">
      <c r="A10" s="832" t="s">
        <v>310</v>
      </c>
      <c r="B10" s="486" t="s">
        <v>246</v>
      </c>
      <c r="C10" s="487" t="s">
        <v>311</v>
      </c>
      <c r="D10" s="488" t="s">
        <v>269</v>
      </c>
      <c r="E10" s="489">
        <v>15260</v>
      </c>
      <c r="F10" s="487" t="s">
        <v>312</v>
      </c>
      <c r="G10" s="487" t="s">
        <v>300</v>
      </c>
      <c r="H10" s="490">
        <v>0.75</v>
      </c>
      <c r="I10" s="491">
        <v>1.02</v>
      </c>
      <c r="J10" s="491">
        <v>1.02</v>
      </c>
      <c r="K10" s="492" t="s">
        <v>313</v>
      </c>
      <c r="L10" s="493" t="s">
        <v>314</v>
      </c>
    </row>
    <row r="11" spans="1:12" ht="108">
      <c r="A11" s="832"/>
      <c r="B11" s="486" t="s">
        <v>248</v>
      </c>
      <c r="C11" s="487" t="s">
        <v>315</v>
      </c>
      <c r="D11" s="487" t="s">
        <v>316</v>
      </c>
      <c r="E11" s="489">
        <v>19350</v>
      </c>
      <c r="F11" s="487" t="s">
        <v>317</v>
      </c>
      <c r="G11" s="487" t="s">
        <v>300</v>
      </c>
      <c r="H11" s="490">
        <v>0.65</v>
      </c>
      <c r="I11" s="491" t="s">
        <v>318</v>
      </c>
      <c r="J11" s="491">
        <v>0.87</v>
      </c>
      <c r="K11" s="492" t="s">
        <v>319</v>
      </c>
      <c r="L11" s="493" t="s">
        <v>320</v>
      </c>
    </row>
    <row r="12" spans="1:12" ht="40.5">
      <c r="A12" s="832"/>
      <c r="B12" s="494" t="s">
        <v>321</v>
      </c>
      <c r="C12" s="494">
        <v>803849</v>
      </c>
      <c r="D12" s="488" t="s">
        <v>269</v>
      </c>
      <c r="E12" s="489">
        <v>7965</v>
      </c>
      <c r="F12" s="495" t="s">
        <v>322</v>
      </c>
      <c r="G12" s="495" t="s">
        <v>300</v>
      </c>
      <c r="H12" s="496">
        <v>0.65</v>
      </c>
      <c r="I12" s="491">
        <v>1.34</v>
      </c>
      <c r="J12" s="491">
        <v>0.91</v>
      </c>
      <c r="K12" s="492" t="s">
        <v>323</v>
      </c>
      <c r="L12" s="493">
        <v>0.86026315789473695</v>
      </c>
    </row>
    <row r="13" spans="1:12" ht="94.5">
      <c r="A13" s="832"/>
      <c r="B13" s="494" t="s">
        <v>324</v>
      </c>
      <c r="C13" s="494">
        <v>803850</v>
      </c>
      <c r="D13" s="494">
        <v>902365</v>
      </c>
      <c r="E13" s="489">
        <v>2140</v>
      </c>
      <c r="F13" s="495" t="s">
        <v>325</v>
      </c>
      <c r="G13" s="487" t="s">
        <v>300</v>
      </c>
      <c r="H13" s="496">
        <v>0.70000000000000007</v>
      </c>
      <c r="I13" s="491">
        <v>3.18</v>
      </c>
      <c r="J13" s="491">
        <v>1.999158878504673</v>
      </c>
      <c r="K13" s="492" t="s">
        <v>326</v>
      </c>
      <c r="L13" s="493" t="s">
        <v>327</v>
      </c>
    </row>
    <row r="14" spans="1:12" ht="67.5">
      <c r="A14" s="832"/>
      <c r="B14" s="487" t="s">
        <v>251</v>
      </c>
      <c r="C14" s="487" t="s">
        <v>328</v>
      </c>
      <c r="D14" s="487" t="s">
        <v>329</v>
      </c>
      <c r="E14" s="489">
        <v>9220</v>
      </c>
      <c r="F14" s="487" t="s">
        <v>330</v>
      </c>
      <c r="G14" s="487" t="s">
        <v>300</v>
      </c>
      <c r="H14" s="490">
        <v>0.9</v>
      </c>
      <c r="I14" s="491" t="s">
        <v>331</v>
      </c>
      <c r="J14" s="491">
        <v>1.2994736842105261</v>
      </c>
      <c r="K14" s="492" t="s">
        <v>332</v>
      </c>
      <c r="L14" s="493" t="s">
        <v>333</v>
      </c>
    </row>
    <row r="15" spans="1:12" ht="54">
      <c r="A15" s="832" t="s">
        <v>334</v>
      </c>
      <c r="B15" s="486" t="s">
        <v>335</v>
      </c>
      <c r="C15" s="487" t="s">
        <v>336</v>
      </c>
      <c r="D15" s="487" t="s">
        <v>337</v>
      </c>
      <c r="E15" s="489">
        <v>10295</v>
      </c>
      <c r="F15" s="487" t="s">
        <v>338</v>
      </c>
      <c r="G15" s="487" t="s">
        <v>300</v>
      </c>
      <c r="H15" s="490">
        <v>1.5</v>
      </c>
      <c r="I15" s="491" t="s">
        <v>339</v>
      </c>
      <c r="J15" s="491">
        <v>2.48</v>
      </c>
      <c r="K15" s="492" t="s">
        <v>340</v>
      </c>
      <c r="L15" s="493">
        <v>2.4257894736842105</v>
      </c>
    </row>
    <row r="16" spans="1:12" ht="54">
      <c r="A16" s="832"/>
      <c r="B16" s="486" t="s">
        <v>341</v>
      </c>
      <c r="C16" s="487" t="s">
        <v>342</v>
      </c>
      <c r="D16" s="488" t="s">
        <v>269</v>
      </c>
      <c r="E16" s="489">
        <v>4135</v>
      </c>
      <c r="F16" s="487" t="s">
        <v>343</v>
      </c>
      <c r="G16" s="487" t="s">
        <v>300</v>
      </c>
      <c r="H16" s="490">
        <v>1.5</v>
      </c>
      <c r="I16" s="491">
        <v>3.56</v>
      </c>
      <c r="J16" s="491">
        <v>2.5075438596491231</v>
      </c>
      <c r="K16" s="492" t="s">
        <v>344</v>
      </c>
      <c r="L16" s="493" t="s">
        <v>345</v>
      </c>
    </row>
    <row r="17" spans="1:12" ht="54">
      <c r="A17" s="832"/>
      <c r="B17" s="486" t="s">
        <v>346</v>
      </c>
      <c r="C17" s="487" t="s">
        <v>347</v>
      </c>
      <c r="D17" s="487" t="s">
        <v>348</v>
      </c>
      <c r="E17" s="489">
        <v>10295</v>
      </c>
      <c r="F17" s="487" t="s">
        <v>349</v>
      </c>
      <c r="G17" s="487" t="s">
        <v>350</v>
      </c>
      <c r="H17" s="490">
        <v>1.7999999999999998</v>
      </c>
      <c r="I17" s="491" t="s">
        <v>351</v>
      </c>
      <c r="J17" s="491">
        <v>2.68</v>
      </c>
      <c r="K17" s="492" t="s">
        <v>352</v>
      </c>
      <c r="L17" s="493" t="s">
        <v>353</v>
      </c>
    </row>
  </sheetData>
  <mergeCells count="4">
    <mergeCell ref="A2:A5"/>
    <mergeCell ref="A6:A9"/>
    <mergeCell ref="A10:A14"/>
    <mergeCell ref="A15:A17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86</vt:i4>
      </vt:variant>
      <vt:variant>
        <vt:lpstr>이름 지정된 범위</vt:lpstr>
      </vt:variant>
      <vt:variant>
        <vt:i4>168</vt:i4>
      </vt:variant>
    </vt:vector>
  </HeadingPairs>
  <TitlesOfParts>
    <vt:vector size="254" baseType="lpstr">
      <vt:lpstr>803841(KARIMA)</vt:lpstr>
      <vt:lpstr>803841(XS01)</vt:lpstr>
      <vt:lpstr>803841(XS01)(Neon)</vt:lpstr>
      <vt:lpstr>803871-803877</vt:lpstr>
      <vt:lpstr>902386(KARIMA)</vt:lpstr>
      <vt:lpstr>902386(XS01)</vt:lpstr>
      <vt:lpstr>902386(XS01)(NEON)</vt:lpstr>
      <vt:lpstr>902387-902388</vt:lpstr>
      <vt:lpstr>803840(KARIMA)</vt:lpstr>
      <vt:lpstr>803840(XS01)</vt:lpstr>
      <vt:lpstr>902360(KARIMA)</vt:lpstr>
      <vt:lpstr>902360(XS01)</vt:lpstr>
      <vt:lpstr>803842(KARIMA)</vt:lpstr>
      <vt:lpstr>803842(XS01)</vt:lpstr>
      <vt:lpstr>803855</vt:lpstr>
      <vt:lpstr>803860-803866</vt:lpstr>
      <vt:lpstr>803846(K80S2-230)</vt:lpstr>
      <vt:lpstr>803856(K80S2-230)(OMBRE)</vt:lpstr>
      <vt:lpstr>803862-68-74(K80S2-230)</vt:lpstr>
      <vt:lpstr>902363(K80S2-230)</vt:lpstr>
      <vt:lpstr>902371(K80S2-230)(OMBRE)</vt:lpstr>
      <vt:lpstr>902374-79-82(K80S2-230)</vt:lpstr>
      <vt:lpstr>803844(KARIMA)</vt:lpstr>
      <vt:lpstr>803844(XS01)</vt:lpstr>
      <vt:lpstr>803844(XS01)(NEON)</vt:lpstr>
      <vt:lpstr>803873</vt:lpstr>
      <vt:lpstr>902362(KARIMA)</vt:lpstr>
      <vt:lpstr>902362(XS01)</vt:lpstr>
      <vt:lpstr>902362(XS01)(NEON)</vt:lpstr>
      <vt:lpstr>902381</vt:lpstr>
      <vt:lpstr>803843(K80S2-230)</vt:lpstr>
      <vt:lpstr>803863(K80S2-230)</vt:lpstr>
      <vt:lpstr>803845(KARIMA)</vt:lpstr>
      <vt:lpstr>803845(XS01)</vt:lpstr>
      <vt:lpstr>803845(XS01)(NEON)</vt:lpstr>
      <vt:lpstr>803847(KARIMA)</vt:lpstr>
      <vt:lpstr>803847(XS01)</vt:lpstr>
      <vt:lpstr>803847(XS01)(NEON)</vt:lpstr>
      <vt:lpstr>803857(OMBRE)</vt:lpstr>
      <vt:lpstr>803864-69-75(PRINT)</vt:lpstr>
      <vt:lpstr>803848(KARIMA)</vt:lpstr>
      <vt:lpstr>803848(XS01)</vt:lpstr>
      <vt:lpstr>803848(XS01)(NEON)</vt:lpstr>
      <vt:lpstr>803858(KARIMA)(OMBRE)</vt:lpstr>
      <vt:lpstr>803861-67-72(PRINT)</vt:lpstr>
      <vt:lpstr>902364(KARIMA)</vt:lpstr>
      <vt:lpstr>902364(XS01)</vt:lpstr>
      <vt:lpstr>902364(XS01)(NEON)</vt:lpstr>
      <vt:lpstr>902370(KARIMA)(OMBRE)</vt:lpstr>
      <vt:lpstr>902373-78-80(KARIMA)(PRINT)</vt:lpstr>
      <vt:lpstr>803849(KARIMA)</vt:lpstr>
      <vt:lpstr>803849(XS01)</vt:lpstr>
      <vt:lpstr>803849(XS01)(NEON)</vt:lpstr>
      <vt:lpstr>803850(KARIMA)</vt:lpstr>
      <vt:lpstr>902365(KARIMA)</vt:lpstr>
      <vt:lpstr>803851(KARIMA)</vt:lpstr>
      <vt:lpstr>803851(XS01)</vt:lpstr>
      <vt:lpstr>803851(XS01)(NEON)</vt:lpstr>
      <vt:lpstr>803878(KARIMA)(PRINT)</vt:lpstr>
      <vt:lpstr>902366(KARIMA)</vt:lpstr>
      <vt:lpstr>902366(XS01)</vt:lpstr>
      <vt:lpstr>902366(XS01)(NEON)</vt:lpstr>
      <vt:lpstr>902384(KARIMA)(PRINT)</vt:lpstr>
      <vt:lpstr>803852(KARIMA)</vt:lpstr>
      <vt:lpstr>803852(XS01)</vt:lpstr>
      <vt:lpstr>803852(XS01)(NEON)</vt:lpstr>
      <vt:lpstr>803879(KARIMA)(PRINT)</vt:lpstr>
      <vt:lpstr>902367(KARIMA)</vt:lpstr>
      <vt:lpstr>902367(XS01)</vt:lpstr>
      <vt:lpstr>902367(XS01)(NEON)</vt:lpstr>
      <vt:lpstr>902385(KARIMA)(PRINT)</vt:lpstr>
      <vt:lpstr>803853(KARIMA)</vt:lpstr>
      <vt:lpstr>803859(KARIMA)(OMBRE)</vt:lpstr>
      <vt:lpstr>803870(KARIMA)(PRINT)</vt:lpstr>
      <vt:lpstr>803854(KARIMA)</vt:lpstr>
      <vt:lpstr>803854(XS01)</vt:lpstr>
      <vt:lpstr>803854(XS01)(NEON)</vt:lpstr>
      <vt:lpstr>803865(KARIMA)(PRINT)</vt:lpstr>
      <vt:lpstr>902368(KARIMA)</vt:lpstr>
      <vt:lpstr>902368(XS01)</vt:lpstr>
      <vt:lpstr>902368(XS01)(NEON)</vt:lpstr>
      <vt:lpstr>902376(KARIMA)(PRINT)</vt:lpstr>
      <vt:lpstr>Blank - Original</vt:lpstr>
      <vt:lpstr>example</vt:lpstr>
      <vt:lpstr>R.Rubber, s.thread</vt:lpstr>
      <vt:lpstr>CM</vt:lpstr>
      <vt:lpstr>'803840(KARIMA)'!Criteria</vt:lpstr>
      <vt:lpstr>'803840(XS01)'!Criteria</vt:lpstr>
      <vt:lpstr>'803841(KARIMA)'!Criteria</vt:lpstr>
      <vt:lpstr>'803841(XS01)'!Criteria</vt:lpstr>
      <vt:lpstr>'803841(XS01)(Neon)'!Criteria</vt:lpstr>
      <vt:lpstr>'803842(KARIMA)'!Criteria</vt:lpstr>
      <vt:lpstr>'803842(XS01)'!Criteria</vt:lpstr>
      <vt:lpstr>'803843(K80S2-230)'!Criteria</vt:lpstr>
      <vt:lpstr>'803844(KARIMA)'!Criteria</vt:lpstr>
      <vt:lpstr>'803844(XS01)'!Criteria</vt:lpstr>
      <vt:lpstr>'803844(XS01)(NEON)'!Criteria</vt:lpstr>
      <vt:lpstr>'803845(KARIMA)'!Criteria</vt:lpstr>
      <vt:lpstr>'803845(XS01)'!Criteria</vt:lpstr>
      <vt:lpstr>'803845(XS01)(NEON)'!Criteria</vt:lpstr>
      <vt:lpstr>'803846(K80S2-230)'!Criteria</vt:lpstr>
      <vt:lpstr>'803847(KARIMA)'!Criteria</vt:lpstr>
      <vt:lpstr>'803847(XS01)'!Criteria</vt:lpstr>
      <vt:lpstr>'803847(XS01)(NEON)'!Criteria</vt:lpstr>
      <vt:lpstr>'803848(KARIMA)'!Criteria</vt:lpstr>
      <vt:lpstr>'803848(XS01)'!Criteria</vt:lpstr>
      <vt:lpstr>'803848(XS01)(NEON)'!Criteria</vt:lpstr>
      <vt:lpstr>'803849(KARIMA)'!Criteria</vt:lpstr>
      <vt:lpstr>'803849(XS01)'!Criteria</vt:lpstr>
      <vt:lpstr>'803849(XS01)(NEON)'!Criteria</vt:lpstr>
      <vt:lpstr>'803850(KARIMA)'!Criteria</vt:lpstr>
      <vt:lpstr>'803851(KARIMA)'!Criteria</vt:lpstr>
      <vt:lpstr>'803851(XS01)'!Criteria</vt:lpstr>
      <vt:lpstr>'803851(XS01)(NEON)'!Criteria</vt:lpstr>
      <vt:lpstr>'803852(KARIMA)'!Criteria</vt:lpstr>
      <vt:lpstr>'803852(XS01)'!Criteria</vt:lpstr>
      <vt:lpstr>'803852(XS01)(NEON)'!Criteria</vt:lpstr>
      <vt:lpstr>'803853(KARIMA)'!Criteria</vt:lpstr>
      <vt:lpstr>'803854(KARIMA)'!Criteria</vt:lpstr>
      <vt:lpstr>'803854(XS01)'!Criteria</vt:lpstr>
      <vt:lpstr>'803854(XS01)(NEON)'!Criteria</vt:lpstr>
      <vt:lpstr>'803855'!Criteria</vt:lpstr>
      <vt:lpstr>'803856(K80S2-230)(OMBRE)'!Criteria</vt:lpstr>
      <vt:lpstr>'803857(OMBRE)'!Criteria</vt:lpstr>
      <vt:lpstr>'803858(KARIMA)(OMBRE)'!Criteria</vt:lpstr>
      <vt:lpstr>'803859(KARIMA)(OMBRE)'!Criteria</vt:lpstr>
      <vt:lpstr>'803860-803866'!Criteria</vt:lpstr>
      <vt:lpstr>'803861-67-72(PRINT)'!Criteria</vt:lpstr>
      <vt:lpstr>'803862-68-74(K80S2-230)'!Criteria</vt:lpstr>
      <vt:lpstr>'803863(K80S2-230)'!Criteria</vt:lpstr>
      <vt:lpstr>'803864-69-75(PRINT)'!Criteria</vt:lpstr>
      <vt:lpstr>'803865(KARIMA)(PRINT)'!Criteria</vt:lpstr>
      <vt:lpstr>'803870(KARIMA)(PRINT)'!Criteria</vt:lpstr>
      <vt:lpstr>'803871-803877'!Criteria</vt:lpstr>
      <vt:lpstr>'803873'!Criteria</vt:lpstr>
      <vt:lpstr>'803878(KARIMA)(PRINT)'!Criteria</vt:lpstr>
      <vt:lpstr>'803879(KARIMA)(PRINT)'!Criteria</vt:lpstr>
      <vt:lpstr>'902360(KARIMA)'!Criteria</vt:lpstr>
      <vt:lpstr>'902360(XS01)'!Criteria</vt:lpstr>
      <vt:lpstr>'902362(KARIMA)'!Criteria</vt:lpstr>
      <vt:lpstr>'902362(XS01)'!Criteria</vt:lpstr>
      <vt:lpstr>'902362(XS01)(NEON)'!Criteria</vt:lpstr>
      <vt:lpstr>'902363(K80S2-230)'!Criteria</vt:lpstr>
      <vt:lpstr>'902364(KARIMA)'!Criteria</vt:lpstr>
      <vt:lpstr>'902364(XS01)'!Criteria</vt:lpstr>
      <vt:lpstr>'902364(XS01)(NEON)'!Criteria</vt:lpstr>
      <vt:lpstr>'902365(KARIMA)'!Criteria</vt:lpstr>
      <vt:lpstr>'902366(KARIMA)'!Criteria</vt:lpstr>
      <vt:lpstr>'902366(XS01)'!Criteria</vt:lpstr>
      <vt:lpstr>'902366(XS01)(NEON)'!Criteria</vt:lpstr>
      <vt:lpstr>'902367(KARIMA)'!Criteria</vt:lpstr>
      <vt:lpstr>'902367(XS01)'!Criteria</vt:lpstr>
      <vt:lpstr>'902367(XS01)(NEON)'!Criteria</vt:lpstr>
      <vt:lpstr>'902368(KARIMA)'!Criteria</vt:lpstr>
      <vt:lpstr>'902368(XS01)'!Criteria</vt:lpstr>
      <vt:lpstr>'902368(XS01)(NEON)'!Criteria</vt:lpstr>
      <vt:lpstr>'902370(KARIMA)(OMBRE)'!Criteria</vt:lpstr>
      <vt:lpstr>'902371(K80S2-230)(OMBRE)'!Criteria</vt:lpstr>
      <vt:lpstr>'902373-78-80(KARIMA)(PRINT)'!Criteria</vt:lpstr>
      <vt:lpstr>'902374-79-82(K80S2-230)'!Criteria</vt:lpstr>
      <vt:lpstr>'902376(KARIMA)(PRINT)'!Criteria</vt:lpstr>
      <vt:lpstr>'902381'!Criteria</vt:lpstr>
      <vt:lpstr>'902384(KARIMA)(PRINT)'!Criteria</vt:lpstr>
      <vt:lpstr>'902385(KARIMA)(PRINT)'!Criteria</vt:lpstr>
      <vt:lpstr>'902386(KARIMA)'!Criteria</vt:lpstr>
      <vt:lpstr>'902386(XS01)'!Criteria</vt:lpstr>
      <vt:lpstr>'902386(XS01)(NEON)'!Criteria</vt:lpstr>
      <vt:lpstr>'902387-902388'!Criteria</vt:lpstr>
      <vt:lpstr>'Blank - Original'!Criteria</vt:lpstr>
      <vt:lpstr>example!Criteria</vt:lpstr>
      <vt:lpstr>'803840(KARIMA)'!Print_Area</vt:lpstr>
      <vt:lpstr>'803840(XS01)'!Print_Area</vt:lpstr>
      <vt:lpstr>'803841(KARIMA)'!Print_Area</vt:lpstr>
      <vt:lpstr>'803841(XS01)'!Print_Area</vt:lpstr>
      <vt:lpstr>'803841(XS01)(Neon)'!Print_Area</vt:lpstr>
      <vt:lpstr>'803842(KARIMA)'!Print_Area</vt:lpstr>
      <vt:lpstr>'803842(XS01)'!Print_Area</vt:lpstr>
      <vt:lpstr>'803843(K80S2-230)'!Print_Area</vt:lpstr>
      <vt:lpstr>'803844(KARIMA)'!Print_Area</vt:lpstr>
      <vt:lpstr>'803844(XS01)'!Print_Area</vt:lpstr>
      <vt:lpstr>'803844(XS01)(NEON)'!Print_Area</vt:lpstr>
      <vt:lpstr>'803845(KARIMA)'!Print_Area</vt:lpstr>
      <vt:lpstr>'803845(XS01)'!Print_Area</vt:lpstr>
      <vt:lpstr>'803845(XS01)(NEON)'!Print_Area</vt:lpstr>
      <vt:lpstr>'803846(K80S2-230)'!Print_Area</vt:lpstr>
      <vt:lpstr>'803847(KARIMA)'!Print_Area</vt:lpstr>
      <vt:lpstr>'803847(XS01)'!Print_Area</vt:lpstr>
      <vt:lpstr>'803847(XS01)(NEON)'!Print_Area</vt:lpstr>
      <vt:lpstr>'803848(KARIMA)'!Print_Area</vt:lpstr>
      <vt:lpstr>'803848(XS01)'!Print_Area</vt:lpstr>
      <vt:lpstr>'803848(XS01)(NEON)'!Print_Area</vt:lpstr>
      <vt:lpstr>'803849(KARIMA)'!Print_Area</vt:lpstr>
      <vt:lpstr>'803849(XS01)'!Print_Area</vt:lpstr>
      <vt:lpstr>'803849(XS01)(NEON)'!Print_Area</vt:lpstr>
      <vt:lpstr>'803850(KARIMA)'!Print_Area</vt:lpstr>
      <vt:lpstr>'803851(KARIMA)'!Print_Area</vt:lpstr>
      <vt:lpstr>'803851(XS01)'!Print_Area</vt:lpstr>
      <vt:lpstr>'803851(XS01)(NEON)'!Print_Area</vt:lpstr>
      <vt:lpstr>'803852(KARIMA)'!Print_Area</vt:lpstr>
      <vt:lpstr>'803852(XS01)'!Print_Area</vt:lpstr>
      <vt:lpstr>'803852(XS01)(NEON)'!Print_Area</vt:lpstr>
      <vt:lpstr>'803853(KARIMA)'!Print_Area</vt:lpstr>
      <vt:lpstr>'803854(KARIMA)'!Print_Area</vt:lpstr>
      <vt:lpstr>'803854(XS01)'!Print_Area</vt:lpstr>
      <vt:lpstr>'803854(XS01)(NEON)'!Print_Area</vt:lpstr>
      <vt:lpstr>'803855'!Print_Area</vt:lpstr>
      <vt:lpstr>'803856(K80S2-230)(OMBRE)'!Print_Area</vt:lpstr>
      <vt:lpstr>'803857(OMBRE)'!Print_Area</vt:lpstr>
      <vt:lpstr>'803858(KARIMA)(OMBRE)'!Print_Area</vt:lpstr>
      <vt:lpstr>'803859(KARIMA)(OMBRE)'!Print_Area</vt:lpstr>
      <vt:lpstr>'803860-803866'!Print_Area</vt:lpstr>
      <vt:lpstr>'803861-67-72(PRINT)'!Print_Area</vt:lpstr>
      <vt:lpstr>'803862-68-74(K80S2-230)'!Print_Area</vt:lpstr>
      <vt:lpstr>'803863(K80S2-230)'!Print_Area</vt:lpstr>
      <vt:lpstr>'803864-69-75(PRINT)'!Print_Area</vt:lpstr>
      <vt:lpstr>'803865(KARIMA)(PRINT)'!Print_Area</vt:lpstr>
      <vt:lpstr>'803870(KARIMA)(PRINT)'!Print_Area</vt:lpstr>
      <vt:lpstr>'803871-803877'!Print_Area</vt:lpstr>
      <vt:lpstr>'803873'!Print_Area</vt:lpstr>
      <vt:lpstr>'803878(KARIMA)(PRINT)'!Print_Area</vt:lpstr>
      <vt:lpstr>'803879(KARIMA)(PRINT)'!Print_Area</vt:lpstr>
      <vt:lpstr>'902360(KARIMA)'!Print_Area</vt:lpstr>
      <vt:lpstr>'902360(XS01)'!Print_Area</vt:lpstr>
      <vt:lpstr>'902362(KARIMA)'!Print_Area</vt:lpstr>
      <vt:lpstr>'902362(XS01)'!Print_Area</vt:lpstr>
      <vt:lpstr>'902362(XS01)(NEON)'!Print_Area</vt:lpstr>
      <vt:lpstr>'902363(K80S2-230)'!Print_Area</vt:lpstr>
      <vt:lpstr>'902364(KARIMA)'!Print_Area</vt:lpstr>
      <vt:lpstr>'902364(XS01)'!Print_Area</vt:lpstr>
      <vt:lpstr>'902364(XS01)(NEON)'!Print_Area</vt:lpstr>
      <vt:lpstr>'902365(KARIMA)'!Print_Area</vt:lpstr>
      <vt:lpstr>'902366(KARIMA)'!Print_Area</vt:lpstr>
      <vt:lpstr>'902366(XS01)'!Print_Area</vt:lpstr>
      <vt:lpstr>'902366(XS01)(NEON)'!Print_Area</vt:lpstr>
      <vt:lpstr>'902367(KARIMA)'!Print_Area</vt:lpstr>
      <vt:lpstr>'902367(XS01)'!Print_Area</vt:lpstr>
      <vt:lpstr>'902367(XS01)(NEON)'!Print_Area</vt:lpstr>
      <vt:lpstr>'902368(KARIMA)'!Print_Area</vt:lpstr>
      <vt:lpstr>'902368(XS01)'!Print_Area</vt:lpstr>
      <vt:lpstr>'902368(XS01)(NEON)'!Print_Area</vt:lpstr>
      <vt:lpstr>'902370(KARIMA)(OMBRE)'!Print_Area</vt:lpstr>
      <vt:lpstr>'902371(K80S2-230)(OMBRE)'!Print_Area</vt:lpstr>
      <vt:lpstr>'902373-78-80(KARIMA)(PRINT)'!Print_Area</vt:lpstr>
      <vt:lpstr>'902374-79-82(K80S2-230)'!Print_Area</vt:lpstr>
      <vt:lpstr>'902376(KARIMA)(PRINT)'!Print_Area</vt:lpstr>
      <vt:lpstr>'902381'!Print_Area</vt:lpstr>
      <vt:lpstr>'902384(KARIMA)(PRINT)'!Print_Area</vt:lpstr>
      <vt:lpstr>'902385(KARIMA)(PRINT)'!Print_Area</vt:lpstr>
      <vt:lpstr>'902386(KARIMA)'!Print_Area</vt:lpstr>
      <vt:lpstr>'902386(XS01)'!Print_Area</vt:lpstr>
      <vt:lpstr>'902386(XS01)(NEON)'!Print_Area</vt:lpstr>
      <vt:lpstr>'902387-902388'!Print_Area</vt:lpstr>
      <vt:lpstr>'Blank - Original'!Print_Area</vt:lpstr>
      <vt:lpstr>example!Print_Area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</dc:creator>
  <cp:lastModifiedBy>Eden Ahn</cp:lastModifiedBy>
  <dcterms:created xsi:type="dcterms:W3CDTF">2021-05-10T08:49:40Z</dcterms:created>
  <dcterms:modified xsi:type="dcterms:W3CDTF">2021-11-18T02:10:35Z</dcterms:modified>
</cp:coreProperties>
</file>