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1\3. LIFUNG\2. commit  PO\KIDS\PO\SS22\"/>
    </mc:Choice>
  </mc:AlternateContent>
  <xr:revisionPtr revIDLastSave="0" documentId="13_ncr:1_{17C3EBA5-BB46-489A-9CD0-AE99C566BE0D}" xr6:coauthVersionLast="47" xr6:coauthVersionMax="47" xr10:uidLastSave="{00000000-0000-0000-0000-000000000000}"/>
  <bookViews>
    <workbookView xWindow="8445" yWindow="8055" windowWidth="14745" windowHeight="5790" xr2:uid="{D60C12B8-8A39-4F69-BB4B-9A4DEED60F57}"/>
  </bookViews>
  <sheets>
    <sheet name="SS22" sheetId="1" r:id="rId1"/>
  </sheets>
  <definedNames>
    <definedName name="_xlnm.Print_Area" localSheetId="0">'SS22'!$A$1:$Y$231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4" i="1" l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59" i="1" s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5" i="1"/>
  <c r="S6" i="1"/>
  <c r="S7" i="1"/>
  <c r="S8" i="1"/>
  <c r="S9" i="1"/>
  <c r="S10" i="1"/>
  <c r="S11" i="1"/>
  <c r="S12" i="1"/>
  <c r="S13" i="1"/>
  <c r="S14" i="1"/>
  <c r="S15" i="1"/>
  <c r="S16" i="1"/>
  <c r="S4" i="1"/>
  <c r="J128" i="1"/>
  <c r="J152" i="1" s="1"/>
  <c r="I128" i="1"/>
  <c r="I152" i="1" s="1"/>
  <c r="S17" i="1" l="1"/>
  <c r="S122" i="1"/>
  <c r="S31" i="1"/>
  <c r="S45" i="1"/>
  <c r="J31" i="1"/>
  <c r="K31" i="1"/>
  <c r="L31" i="1"/>
  <c r="M31" i="1"/>
  <c r="N31" i="1"/>
  <c r="O31" i="1"/>
  <c r="P31" i="1"/>
  <c r="Q31" i="1"/>
  <c r="R31" i="1"/>
  <c r="I31" i="1"/>
  <c r="J17" i="1"/>
  <c r="K17" i="1"/>
  <c r="K123" i="1" s="1"/>
  <c r="L17" i="1"/>
  <c r="M17" i="1"/>
  <c r="N17" i="1"/>
  <c r="O17" i="1"/>
  <c r="P17" i="1"/>
  <c r="Q17" i="1"/>
  <c r="R17" i="1"/>
  <c r="I17" i="1"/>
  <c r="R122" i="1"/>
  <c r="Q122" i="1"/>
  <c r="P122" i="1"/>
  <c r="O122" i="1"/>
  <c r="N122" i="1"/>
  <c r="M122" i="1"/>
  <c r="L122" i="1"/>
  <c r="K122" i="1"/>
  <c r="J122" i="1"/>
  <c r="I122" i="1"/>
  <c r="R59" i="1"/>
  <c r="Q59" i="1"/>
  <c r="P59" i="1"/>
  <c r="O59" i="1"/>
  <c r="N59" i="1"/>
  <c r="M59" i="1"/>
  <c r="L59" i="1"/>
  <c r="K59" i="1"/>
  <c r="J59" i="1"/>
  <c r="I59" i="1"/>
  <c r="R45" i="1"/>
  <c r="Q45" i="1"/>
  <c r="P45" i="1"/>
  <c r="O45" i="1"/>
  <c r="N45" i="1"/>
  <c r="M45" i="1"/>
  <c r="L45" i="1"/>
  <c r="K45" i="1"/>
  <c r="J45" i="1"/>
  <c r="I45" i="1"/>
  <c r="R229" i="1"/>
  <c r="Q229" i="1"/>
  <c r="P229" i="1"/>
  <c r="J229" i="1"/>
  <c r="I229" i="1"/>
  <c r="R228" i="1"/>
  <c r="Q228" i="1"/>
  <c r="P228" i="1"/>
  <c r="J228" i="1"/>
  <c r="I228" i="1"/>
  <c r="R227" i="1"/>
  <c r="Q227" i="1"/>
  <c r="P227" i="1"/>
  <c r="J227" i="1"/>
  <c r="I227" i="1"/>
  <c r="R226" i="1"/>
  <c r="Q226" i="1"/>
  <c r="P226" i="1"/>
  <c r="J226" i="1"/>
  <c r="I226" i="1"/>
  <c r="R225" i="1"/>
  <c r="Q225" i="1"/>
  <c r="P225" i="1"/>
  <c r="J225" i="1"/>
  <c r="I225" i="1"/>
  <c r="R224" i="1"/>
  <c r="Q224" i="1"/>
  <c r="P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S175" i="1"/>
  <c r="S174" i="1"/>
  <c r="S173" i="1"/>
  <c r="S180" i="1"/>
  <c r="S179" i="1"/>
  <c r="S186" i="1"/>
  <c r="S185" i="1"/>
  <c r="R209" i="1"/>
  <c r="Q209" i="1"/>
  <c r="P209" i="1"/>
  <c r="J209" i="1"/>
  <c r="I209" i="1"/>
  <c r="R208" i="1"/>
  <c r="Q208" i="1"/>
  <c r="P208" i="1"/>
  <c r="J208" i="1"/>
  <c r="I208" i="1"/>
  <c r="R207" i="1"/>
  <c r="Q207" i="1"/>
  <c r="P207" i="1"/>
  <c r="J207" i="1"/>
  <c r="I207" i="1"/>
  <c r="R206" i="1"/>
  <c r="Q206" i="1"/>
  <c r="P206" i="1"/>
  <c r="J206" i="1"/>
  <c r="I206" i="1"/>
  <c r="R205" i="1"/>
  <c r="Q205" i="1"/>
  <c r="P205" i="1"/>
  <c r="J205" i="1"/>
  <c r="I205" i="1"/>
  <c r="R204" i="1"/>
  <c r="Q204" i="1"/>
  <c r="P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K167" i="1"/>
  <c r="K227" i="1" s="1"/>
  <c r="K165" i="1"/>
  <c r="K225" i="1" s="1"/>
  <c r="O169" i="1"/>
  <c r="O209" i="1" s="1"/>
  <c r="O168" i="1"/>
  <c r="O228" i="1" s="1"/>
  <c r="O167" i="1"/>
  <c r="O207" i="1" s="1"/>
  <c r="N167" i="1"/>
  <c r="N207" i="1" s="1"/>
  <c r="M167" i="1"/>
  <c r="M207" i="1" s="1"/>
  <c r="L167" i="1"/>
  <c r="L207" i="1" s="1"/>
  <c r="O166" i="1"/>
  <c r="O206" i="1" s="1"/>
  <c r="O165" i="1"/>
  <c r="O205" i="1" s="1"/>
  <c r="N165" i="1"/>
  <c r="N205" i="1" s="1"/>
  <c r="M165" i="1"/>
  <c r="M205" i="1" s="1"/>
  <c r="L165" i="1"/>
  <c r="L205" i="1" s="1"/>
  <c r="O164" i="1"/>
  <c r="O224" i="1" s="1"/>
  <c r="R161" i="1"/>
  <c r="R201" i="1" s="1"/>
  <c r="Q161" i="1"/>
  <c r="Q201" i="1" s="1"/>
  <c r="P161" i="1"/>
  <c r="P201" i="1" s="1"/>
  <c r="R159" i="1"/>
  <c r="R199" i="1" s="1"/>
  <c r="Q159" i="1"/>
  <c r="Q199" i="1" s="1"/>
  <c r="P159" i="1"/>
  <c r="O155" i="1"/>
  <c r="O195" i="1" s="1"/>
  <c r="N155" i="1"/>
  <c r="N195" i="1" s="1"/>
  <c r="M155" i="1"/>
  <c r="M195" i="1" s="1"/>
  <c r="L155" i="1"/>
  <c r="L195" i="1" s="1"/>
  <c r="K155" i="1"/>
  <c r="K195" i="1" s="1"/>
  <c r="J155" i="1"/>
  <c r="J195" i="1" s="1"/>
  <c r="I155" i="1"/>
  <c r="I195" i="1" s="1"/>
  <c r="O153" i="1"/>
  <c r="O193" i="1" s="1"/>
  <c r="N153" i="1"/>
  <c r="N193" i="1" s="1"/>
  <c r="M153" i="1"/>
  <c r="M193" i="1" s="1"/>
  <c r="L153" i="1"/>
  <c r="L193" i="1" s="1"/>
  <c r="K153" i="1"/>
  <c r="K193" i="1" s="1"/>
  <c r="J153" i="1"/>
  <c r="J193" i="1" s="1"/>
  <c r="I153" i="1"/>
  <c r="I213" i="1" s="1"/>
  <c r="S148" i="1"/>
  <c r="S147" i="1"/>
  <c r="N140" i="1"/>
  <c r="N164" i="1" s="1"/>
  <c r="N204" i="1" s="1"/>
  <c r="M140" i="1"/>
  <c r="L140" i="1"/>
  <c r="L164" i="1" s="1"/>
  <c r="L204" i="1" s="1"/>
  <c r="K140" i="1"/>
  <c r="K164" i="1" s="1"/>
  <c r="K204" i="1" s="1"/>
  <c r="N144" i="1"/>
  <c r="N168" i="1" s="1"/>
  <c r="N208" i="1" s="1"/>
  <c r="M144" i="1"/>
  <c r="M168" i="1" s="1"/>
  <c r="M208" i="1" s="1"/>
  <c r="L144" i="1"/>
  <c r="L168" i="1" s="1"/>
  <c r="L208" i="1" s="1"/>
  <c r="K144" i="1"/>
  <c r="K168" i="1" s="1"/>
  <c r="K208" i="1" s="1"/>
  <c r="N145" i="1"/>
  <c r="N169" i="1" s="1"/>
  <c r="N209" i="1" s="1"/>
  <c r="M145" i="1"/>
  <c r="M169" i="1" s="1"/>
  <c r="M209" i="1" s="1"/>
  <c r="L145" i="1"/>
  <c r="L169" i="1" s="1"/>
  <c r="L209" i="1" s="1"/>
  <c r="K145" i="1"/>
  <c r="K169" i="1" s="1"/>
  <c r="K209" i="1" s="1"/>
  <c r="N142" i="1"/>
  <c r="N166" i="1" s="1"/>
  <c r="N206" i="1" s="1"/>
  <c r="M142" i="1"/>
  <c r="M166" i="1" s="1"/>
  <c r="M206" i="1" s="1"/>
  <c r="L142" i="1"/>
  <c r="L166" i="1" s="1"/>
  <c r="L206" i="1" s="1"/>
  <c r="K142" i="1"/>
  <c r="K166" i="1" s="1"/>
  <c r="K226" i="1" s="1"/>
  <c r="O128" i="1"/>
  <c r="O152" i="1" s="1"/>
  <c r="O192" i="1" s="1"/>
  <c r="N128" i="1"/>
  <c r="N152" i="1" s="1"/>
  <c r="N192" i="1" s="1"/>
  <c r="M128" i="1"/>
  <c r="M152" i="1" s="1"/>
  <c r="M192" i="1" s="1"/>
  <c r="L128" i="1"/>
  <c r="L152" i="1" s="1"/>
  <c r="L192" i="1" s="1"/>
  <c r="K128" i="1"/>
  <c r="K152" i="1" s="1"/>
  <c r="K192" i="1" s="1"/>
  <c r="J192" i="1"/>
  <c r="I192" i="1"/>
  <c r="O132" i="1"/>
  <c r="O156" i="1" s="1"/>
  <c r="O196" i="1" s="1"/>
  <c r="N132" i="1"/>
  <c r="M132" i="1"/>
  <c r="M156" i="1" s="1"/>
  <c r="M196" i="1" s="1"/>
  <c r="L132" i="1"/>
  <c r="L156" i="1" s="1"/>
  <c r="L196" i="1" s="1"/>
  <c r="K132" i="1"/>
  <c r="K156" i="1" s="1"/>
  <c r="K196" i="1" s="1"/>
  <c r="J132" i="1"/>
  <c r="J156" i="1" s="1"/>
  <c r="J196" i="1" s="1"/>
  <c r="I132" i="1"/>
  <c r="I156" i="1" s="1"/>
  <c r="I196" i="1" s="1"/>
  <c r="O133" i="1"/>
  <c r="O157" i="1" s="1"/>
  <c r="O197" i="1" s="1"/>
  <c r="N133" i="1"/>
  <c r="N157" i="1" s="1"/>
  <c r="N197" i="1" s="1"/>
  <c r="M133" i="1"/>
  <c r="M157" i="1" s="1"/>
  <c r="M197" i="1" s="1"/>
  <c r="L133" i="1"/>
  <c r="L157" i="1" s="1"/>
  <c r="L197" i="1" s="1"/>
  <c r="K133" i="1"/>
  <c r="K157" i="1" s="1"/>
  <c r="K197" i="1" s="1"/>
  <c r="J133" i="1"/>
  <c r="J157" i="1" s="1"/>
  <c r="J197" i="1" s="1"/>
  <c r="I133" i="1"/>
  <c r="I157" i="1" s="1"/>
  <c r="I197" i="1" s="1"/>
  <c r="O130" i="1"/>
  <c r="O154" i="1" s="1"/>
  <c r="O194" i="1" s="1"/>
  <c r="N130" i="1"/>
  <c r="N154" i="1" s="1"/>
  <c r="N194" i="1" s="1"/>
  <c r="M130" i="1"/>
  <c r="M154" i="1" s="1"/>
  <c r="M194" i="1" s="1"/>
  <c r="L130" i="1"/>
  <c r="L154" i="1" s="1"/>
  <c r="L194" i="1" s="1"/>
  <c r="K130" i="1"/>
  <c r="K154" i="1" s="1"/>
  <c r="K194" i="1" s="1"/>
  <c r="J130" i="1"/>
  <c r="J154" i="1" s="1"/>
  <c r="J194" i="1" s="1"/>
  <c r="I130" i="1"/>
  <c r="I154" i="1" s="1"/>
  <c r="I214" i="1" s="1"/>
  <c r="R134" i="1"/>
  <c r="R158" i="1" s="1"/>
  <c r="R198" i="1" s="1"/>
  <c r="Q134" i="1"/>
  <c r="Q158" i="1" s="1"/>
  <c r="Q198" i="1" s="1"/>
  <c r="P134" i="1"/>
  <c r="P158" i="1" s="1"/>
  <c r="P198" i="1" s="1"/>
  <c r="R138" i="1"/>
  <c r="Q138" i="1"/>
  <c r="P138" i="1"/>
  <c r="R139" i="1"/>
  <c r="Q139" i="1"/>
  <c r="Q163" i="1" s="1"/>
  <c r="Q203" i="1" s="1"/>
  <c r="P139" i="1"/>
  <c r="S181" i="1" s="1"/>
  <c r="R136" i="1"/>
  <c r="R160" i="1" s="1"/>
  <c r="R200" i="1" s="1"/>
  <c r="Q136" i="1"/>
  <c r="Q160" i="1" s="1"/>
  <c r="Q200" i="1" s="1"/>
  <c r="P136" i="1"/>
  <c r="P160" i="1" s="1"/>
  <c r="P200" i="1" s="1"/>
  <c r="S141" i="1"/>
  <c r="S135" i="1"/>
  <c r="S129" i="1"/>
  <c r="R190" i="1"/>
  <c r="Q190" i="1"/>
  <c r="P190" i="1"/>
  <c r="O190" i="1"/>
  <c r="N190" i="1"/>
  <c r="M190" i="1"/>
  <c r="L190" i="1"/>
  <c r="K190" i="1"/>
  <c r="J190" i="1"/>
  <c r="I190" i="1"/>
  <c r="S189" i="1"/>
  <c r="S183" i="1"/>
  <c r="S182" i="1"/>
  <c r="S150" i="1"/>
  <c r="S149" i="1"/>
  <c r="I123" i="1" l="1"/>
  <c r="J123" i="1"/>
  <c r="P123" i="1"/>
  <c r="L123" i="1"/>
  <c r="Q123" i="1"/>
  <c r="M123" i="1"/>
  <c r="N123" i="1"/>
  <c r="R123" i="1"/>
  <c r="O123" i="1"/>
  <c r="L212" i="1"/>
  <c r="O212" i="1"/>
  <c r="P220" i="1"/>
  <c r="M227" i="1"/>
  <c r="O226" i="1"/>
  <c r="R219" i="1"/>
  <c r="I217" i="1"/>
  <c r="Q220" i="1"/>
  <c r="I215" i="1"/>
  <c r="I216" i="1"/>
  <c r="J217" i="1"/>
  <c r="R220" i="1"/>
  <c r="P221" i="1"/>
  <c r="Q223" i="1"/>
  <c r="Q219" i="1"/>
  <c r="J215" i="1"/>
  <c r="J216" i="1"/>
  <c r="M217" i="1"/>
  <c r="Q221" i="1"/>
  <c r="M225" i="1"/>
  <c r="O229" i="1"/>
  <c r="I212" i="1"/>
  <c r="K215" i="1"/>
  <c r="K216" i="1"/>
  <c r="N217" i="1"/>
  <c r="N225" i="1"/>
  <c r="L226" i="1"/>
  <c r="I193" i="1"/>
  <c r="J212" i="1"/>
  <c r="L215" i="1"/>
  <c r="O216" i="1"/>
  <c r="O217" i="1"/>
  <c r="K224" i="1"/>
  <c r="O225" i="1"/>
  <c r="M226" i="1"/>
  <c r="S166" i="1"/>
  <c r="S159" i="1"/>
  <c r="K212" i="1"/>
  <c r="M215" i="1"/>
  <c r="N226" i="1"/>
  <c r="L227" i="1"/>
  <c r="K214" i="1"/>
  <c r="L214" i="1"/>
  <c r="N229" i="1"/>
  <c r="M213" i="1"/>
  <c r="M214" i="1"/>
  <c r="L216" i="1"/>
  <c r="M229" i="1"/>
  <c r="O213" i="1"/>
  <c r="N214" i="1"/>
  <c r="O214" i="1"/>
  <c r="K228" i="1"/>
  <c r="J213" i="1"/>
  <c r="N215" i="1"/>
  <c r="P218" i="1"/>
  <c r="R221" i="1"/>
  <c r="L224" i="1"/>
  <c r="N227" i="1"/>
  <c r="L228" i="1"/>
  <c r="M212" i="1"/>
  <c r="K213" i="1"/>
  <c r="O215" i="1"/>
  <c r="M216" i="1"/>
  <c r="K217" i="1"/>
  <c r="Q218" i="1"/>
  <c r="O227" i="1"/>
  <c r="M228" i="1"/>
  <c r="K229" i="1"/>
  <c r="N213" i="1"/>
  <c r="N212" i="1"/>
  <c r="L213" i="1"/>
  <c r="J214" i="1"/>
  <c r="L217" i="1"/>
  <c r="R218" i="1"/>
  <c r="P219" i="1"/>
  <c r="N224" i="1"/>
  <c r="L225" i="1"/>
  <c r="N228" i="1"/>
  <c r="L229" i="1"/>
  <c r="S153" i="1"/>
  <c r="S165" i="1"/>
  <c r="S167" i="1"/>
  <c r="S154" i="1"/>
  <c r="S195" i="1"/>
  <c r="S209" i="1"/>
  <c r="I194" i="1"/>
  <c r="S198" i="1"/>
  <c r="S201" i="1"/>
  <c r="K205" i="1"/>
  <c r="P199" i="1"/>
  <c r="O204" i="1"/>
  <c r="K206" i="1"/>
  <c r="O208" i="1"/>
  <c r="S208" i="1" s="1"/>
  <c r="S160" i="1"/>
  <c r="S197" i="1"/>
  <c r="K207" i="1"/>
  <c r="R163" i="1"/>
  <c r="P162" i="1"/>
  <c r="M164" i="1"/>
  <c r="M224" i="1" s="1"/>
  <c r="Q162" i="1"/>
  <c r="Q222" i="1" s="1"/>
  <c r="S136" i="1"/>
  <c r="R162" i="1"/>
  <c r="N156" i="1"/>
  <c r="P163" i="1"/>
  <c r="P223" i="1" s="1"/>
  <c r="S142" i="1"/>
  <c r="S130" i="1"/>
  <c r="U145" i="1"/>
  <c r="S190" i="1"/>
  <c r="S172" i="1"/>
  <c r="S187" i="1"/>
  <c r="S177" i="1"/>
  <c r="S184" i="1"/>
  <c r="S178" i="1"/>
  <c r="S169" i="1"/>
  <c r="S158" i="1"/>
  <c r="S155" i="1"/>
  <c r="S161" i="1"/>
  <c r="S168" i="1"/>
  <c r="S151" i="1"/>
  <c r="S146" i="1"/>
  <c r="S123" i="1" l="1"/>
  <c r="S219" i="1"/>
  <c r="S226" i="1"/>
  <c r="S217" i="1"/>
  <c r="S227" i="1"/>
  <c r="Q230" i="1"/>
  <c r="S225" i="1"/>
  <c r="S215" i="1"/>
  <c r="S220" i="1"/>
  <c r="S224" i="1"/>
  <c r="S221" i="1"/>
  <c r="S218" i="1"/>
  <c r="S229" i="1"/>
  <c r="R203" i="1"/>
  <c r="R223" i="1"/>
  <c r="S223" i="1" s="1"/>
  <c r="P202" i="1"/>
  <c r="P222" i="1"/>
  <c r="P230" i="1" s="1"/>
  <c r="S213" i="1"/>
  <c r="S156" i="1"/>
  <c r="N216" i="1"/>
  <c r="R170" i="1"/>
  <c r="R222" i="1"/>
  <c r="M204" i="1"/>
  <c r="S212" i="1"/>
  <c r="P203" i="1"/>
  <c r="S207" i="1"/>
  <c r="N196" i="1"/>
  <c r="S196" i="1" s="1"/>
  <c r="Q202" i="1"/>
  <c r="Q210" i="1" s="1"/>
  <c r="R202" i="1"/>
  <c r="Q170" i="1"/>
  <c r="S192" i="1"/>
  <c r="S162" i="1"/>
  <c r="S163" i="1"/>
  <c r="P170" i="1"/>
  <c r="S164" i="1"/>
  <c r="J170" i="1"/>
  <c r="J210" i="1" s="1"/>
  <c r="J230" i="1" s="1"/>
  <c r="O170" i="1"/>
  <c r="O210" i="1" s="1"/>
  <c r="I170" i="1"/>
  <c r="I210" i="1" s="1"/>
  <c r="S157" i="1"/>
  <c r="L170" i="1"/>
  <c r="L210" i="1" s="1"/>
  <c r="L230" i="1" s="1"/>
  <c r="U169" i="1"/>
  <c r="U189" i="1"/>
  <c r="K170" i="1"/>
  <c r="K210" i="1" s="1"/>
  <c r="K230" i="1" s="1"/>
  <c r="N170" i="1"/>
  <c r="S176" i="1"/>
  <c r="M170" i="1"/>
  <c r="S152" i="1"/>
  <c r="R210" i="1" l="1"/>
  <c r="M210" i="1"/>
  <c r="N210" i="1"/>
  <c r="N230" i="1" s="1"/>
  <c r="R230" i="1"/>
  <c r="S203" i="1"/>
  <c r="S222" i="1"/>
  <c r="S214" i="1"/>
  <c r="O230" i="1"/>
  <c r="S202" i="1"/>
  <c r="S228" i="1"/>
  <c r="S204" i="1"/>
  <c r="M230" i="1"/>
  <c r="S216" i="1"/>
  <c r="I230" i="1"/>
  <c r="P210" i="1"/>
  <c r="U209" i="1"/>
  <c r="S188" i="1"/>
  <c r="S210" i="1" l="1"/>
  <c r="S230" i="1"/>
  <c r="U229" i="1"/>
  <c r="S144" i="1" l="1"/>
  <c r="S145" i="1"/>
  <c r="S143" i="1"/>
  <c r="S140" i="1"/>
  <c r="S139" i="1"/>
  <c r="S138" i="1"/>
  <c r="S137" i="1"/>
  <c r="S134" i="1"/>
  <c r="S131" i="1"/>
  <c r="S128" i="1"/>
  <c r="U125" i="1" l="1"/>
  <c r="P108" i="1"/>
  <c r="O108" i="1"/>
  <c r="P101" i="1"/>
  <c r="O101" i="1"/>
  <c r="P95" i="1"/>
  <c r="O95" i="1"/>
  <c r="P89" i="1"/>
  <c r="O89" i="1"/>
  <c r="P83" i="1"/>
  <c r="O83" i="1"/>
  <c r="P77" i="1"/>
  <c r="O77" i="1"/>
  <c r="P71" i="1"/>
  <c r="O71" i="1"/>
  <c r="P65" i="1"/>
  <c r="O65" i="1"/>
  <c r="S133" i="1" l="1"/>
  <c r="S132" i="1"/>
  <c r="S170" i="1" l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I106" i="1"/>
  <c r="I105" i="1"/>
  <c r="I104" i="1"/>
  <c r="I103" i="1"/>
  <c r="R101" i="1"/>
  <c r="Q101" i="1"/>
  <c r="N101" i="1"/>
  <c r="M101" i="1"/>
  <c r="L101" i="1"/>
  <c r="K101" i="1"/>
  <c r="J101" i="1"/>
  <c r="I101" i="1"/>
  <c r="S99" i="1"/>
  <c r="S98" i="1"/>
  <c r="S97" i="1"/>
  <c r="S96" i="1"/>
  <c r="S101" i="1" l="1"/>
  <c r="R95" i="1"/>
  <c r="Q95" i="1"/>
  <c r="N95" i="1"/>
  <c r="M95" i="1"/>
  <c r="L95" i="1"/>
  <c r="K95" i="1"/>
  <c r="J95" i="1"/>
  <c r="I95" i="1"/>
  <c r="S93" i="1"/>
  <c r="S92" i="1"/>
  <c r="S91" i="1"/>
  <c r="S90" i="1"/>
  <c r="S95" i="1" l="1"/>
  <c r="S103" i="1"/>
  <c r="S106" i="1"/>
  <c r="S105" i="1"/>
  <c r="S104" i="1"/>
  <c r="K108" i="1"/>
  <c r="R108" i="1"/>
  <c r="Q108" i="1"/>
  <c r="N108" i="1"/>
  <c r="M108" i="1"/>
  <c r="L108" i="1"/>
  <c r="J108" i="1"/>
  <c r="I108" i="1" l="1"/>
  <c r="S108" i="1"/>
  <c r="R89" i="1" l="1"/>
  <c r="Q89" i="1"/>
  <c r="N89" i="1"/>
  <c r="M89" i="1"/>
  <c r="L89" i="1"/>
  <c r="K89" i="1"/>
  <c r="J89" i="1"/>
  <c r="I89" i="1"/>
  <c r="S87" i="1"/>
  <c r="S86" i="1"/>
  <c r="S85" i="1"/>
  <c r="S84" i="1"/>
  <c r="R83" i="1"/>
  <c r="Q83" i="1"/>
  <c r="N83" i="1"/>
  <c r="M83" i="1"/>
  <c r="L83" i="1"/>
  <c r="K83" i="1"/>
  <c r="J83" i="1"/>
  <c r="I83" i="1"/>
  <c r="S81" i="1"/>
  <c r="S80" i="1"/>
  <c r="S79" i="1"/>
  <c r="S78" i="1"/>
  <c r="R77" i="1"/>
  <c r="Q77" i="1"/>
  <c r="N77" i="1"/>
  <c r="M77" i="1"/>
  <c r="L77" i="1"/>
  <c r="K77" i="1"/>
  <c r="J77" i="1"/>
  <c r="I77" i="1"/>
  <c r="S75" i="1"/>
  <c r="S74" i="1"/>
  <c r="S73" i="1"/>
  <c r="S72" i="1"/>
  <c r="R71" i="1"/>
  <c r="Q71" i="1"/>
  <c r="N71" i="1"/>
  <c r="M71" i="1"/>
  <c r="L71" i="1"/>
  <c r="K71" i="1"/>
  <c r="J71" i="1"/>
  <c r="I71" i="1"/>
  <c r="S69" i="1"/>
  <c r="S68" i="1"/>
  <c r="S67" i="1"/>
  <c r="S66" i="1"/>
  <c r="R65" i="1"/>
  <c r="Q65" i="1"/>
  <c r="N65" i="1"/>
  <c r="M65" i="1"/>
  <c r="L65" i="1"/>
  <c r="K65" i="1"/>
  <c r="J65" i="1"/>
  <c r="I65" i="1"/>
  <c r="S63" i="1"/>
  <c r="S62" i="1"/>
  <c r="S61" i="1"/>
  <c r="S60" i="1"/>
  <c r="S89" i="1" l="1"/>
  <c r="S83" i="1"/>
  <c r="S77" i="1"/>
  <c r="S71" i="1"/>
  <c r="S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</author>
  </authors>
  <commentList>
    <comment ref="N4" authorId="0" shapeId="0" xr:uid="{8C8B07A7-3217-41CD-A5C3-09A3277A25E1}">
      <text>
        <r>
          <rPr>
            <b/>
            <sz val="9"/>
            <color indexed="81"/>
            <rFont val="Tahoma"/>
            <family val="2"/>
          </rPr>
          <t>Anna:</t>
        </r>
        <r>
          <rPr>
            <sz val="9"/>
            <color indexed="81"/>
            <rFont val="Tahoma"/>
            <family val="2"/>
          </rPr>
          <t xml:space="preserve">
TTL :
REGULAR BLACK DIAGONAL TIE DYE +30PCS</t>
        </r>
      </text>
    </comment>
    <comment ref="P9" authorId="0" shapeId="0" xr:uid="{7415303E-D6B5-4547-AC62-842DD7224F36}">
      <text>
        <r>
          <rPr>
            <b/>
            <sz val="9"/>
            <color indexed="81"/>
            <rFont val="Tahoma"/>
            <family val="2"/>
          </rPr>
          <t>Anna:</t>
        </r>
        <r>
          <rPr>
            <sz val="9"/>
            <color indexed="81"/>
            <rFont val="Tahoma"/>
            <family val="2"/>
          </rPr>
          <t xml:space="preserve">
TTL </t>
        </r>
        <r>
          <rPr>
            <sz val="9"/>
            <color indexed="81"/>
            <rFont val="돋움"/>
            <family val="3"/>
            <charset val="129"/>
          </rPr>
          <t>수량은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맞으나</t>
        </r>
        <r>
          <rPr>
            <sz val="9"/>
            <color indexed="81"/>
            <rFont val="Tahoma"/>
            <family val="2"/>
          </rPr>
          <t xml:space="preserve"> SBD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 L -&gt; XL/XXL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넘어감</t>
        </r>
      </text>
    </comment>
  </commentList>
</comments>
</file>

<file path=xl/sharedStrings.xml><?xml version="1.0" encoding="utf-8"?>
<sst xmlns="http://schemas.openxmlformats.org/spreadsheetml/2006/main" count="378" uniqueCount="65">
  <si>
    <t>STYLE NO.</t>
    <phoneticPr fontId="2" type="noConversion"/>
  </si>
  <si>
    <t>SHELL</t>
    <phoneticPr fontId="4" type="noConversion"/>
  </si>
  <si>
    <t>PO#</t>
    <phoneticPr fontId="2" type="noConversion"/>
  </si>
  <si>
    <t>X-FTY</t>
    <phoneticPr fontId="2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</si>
  <si>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</si>
  <si>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</si>
  <si>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</si>
  <si>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</si>
  <si>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VSSL</t>
    <phoneticPr fontId="2" type="noConversion"/>
  </si>
  <si>
    <t>DESTINATION</t>
    <phoneticPr fontId="2" type="noConversion"/>
  </si>
  <si>
    <t>US</t>
    <phoneticPr fontId="2" type="noConversion"/>
  </si>
  <si>
    <t>DESIGN # AND SKETCH</t>
    <phoneticPr fontId="2" type="noConversion"/>
  </si>
  <si>
    <t>COMMIT#</t>
    <phoneticPr fontId="2" type="noConversion"/>
  </si>
  <si>
    <t>Type</t>
    <phoneticPr fontId="2" type="noConversion"/>
  </si>
  <si>
    <t>ARTIC GRAY</t>
    <phoneticPr fontId="2" type="noConversion"/>
  </si>
  <si>
    <t>TAN PEBBLE</t>
    <phoneticPr fontId="2" type="noConversion"/>
  </si>
  <si>
    <t>DEEP SEA NAVY</t>
    <phoneticPr fontId="2" type="noConversion"/>
  </si>
  <si>
    <t>BLACK</t>
    <phoneticPr fontId="2" type="noConversion"/>
  </si>
  <si>
    <t xml:space="preserve"> =&gt;</t>
    <phoneticPr fontId="2" type="noConversion"/>
  </si>
  <si>
    <t>23x17x5”</t>
  </si>
  <si>
    <t>23x17x25”</t>
    <phoneticPr fontId="2" type="noConversion"/>
  </si>
  <si>
    <t>17x12x5” </t>
  </si>
  <si>
    <t>17x11x20”</t>
    <phoneticPr fontId="2" type="noConversion"/>
  </si>
  <si>
    <t>Regular - KOHL'S</t>
    <phoneticPr fontId="2" type="noConversion"/>
  </si>
  <si>
    <t>TOTAL - KOHL'S ONLY</t>
    <phoneticPr fontId="2" type="noConversion"/>
  </si>
  <si>
    <t>NET COLOR COMMIT - EDWARD</t>
    <phoneticPr fontId="2" type="noConversion"/>
  </si>
  <si>
    <t>3. POLYBAG STICKER 5% 로스 - 하단 차트 참조</t>
    <phoneticPr fontId="2" type="noConversion"/>
  </si>
  <si>
    <t>SKU-BC LABEL - BASED ON STYLE# - 5% LOSS (NO KOHLS ORDER)</t>
    <phoneticPr fontId="2" type="noConversion"/>
  </si>
  <si>
    <t>SP22</t>
    <phoneticPr fontId="2" type="noConversion"/>
  </si>
  <si>
    <t>XXS</t>
    <phoneticPr fontId="4" type="noConversion"/>
  </si>
  <si>
    <t>M</t>
    <phoneticPr fontId="2" type="noConversion"/>
  </si>
  <si>
    <t>XS</t>
    <phoneticPr fontId="4" type="noConversion"/>
  </si>
  <si>
    <t>S</t>
    <phoneticPr fontId="2" type="noConversion"/>
  </si>
  <si>
    <t xml:space="preserve"> CHECK LIST</t>
    <phoneticPr fontId="2" type="noConversion"/>
  </si>
  <si>
    <t>BALANCE BETWEEN CHECK LIST AND EDWARD</t>
    <phoneticPr fontId="2" type="noConversion"/>
  </si>
  <si>
    <t>TOTAL</t>
    <phoneticPr fontId="14" type="noConversion"/>
  </si>
  <si>
    <t>1. POLYBAG - PB 08LEB 10"W x 12"L - outside flap - 4 1/2 (NO KOHLS ORDER)</t>
    <phoneticPr fontId="2" type="noConversion"/>
  </si>
  <si>
    <t>EU Regular 522213</t>
    <phoneticPr fontId="2" type="noConversion"/>
  </si>
  <si>
    <t>Regular TOTAL</t>
    <phoneticPr fontId="2" type="noConversion"/>
  </si>
  <si>
    <t>HUSKY TOTAL</t>
    <phoneticPr fontId="2" type="noConversion"/>
  </si>
  <si>
    <t>SLIM TOTAL</t>
    <phoneticPr fontId="2" type="noConversion"/>
  </si>
  <si>
    <t>2. prepack  -  NO PREPACK</t>
    <phoneticPr fontId="2" type="noConversion"/>
  </si>
  <si>
    <t>3. RETAIL  ORDER 5% 로스 - NO RETAIL ORDER</t>
    <phoneticPr fontId="2" type="noConversion"/>
  </si>
  <si>
    <t>B CARGO PKT</t>
    <phoneticPr fontId="2" type="noConversion"/>
  </si>
  <si>
    <t>Black Diagonal Tie Dye (5S0)</t>
  </si>
  <si>
    <t>Chicory Blue Stripe Floral</t>
  </si>
  <si>
    <t>Deep Sea Navy Tropic Palm (08S)</t>
  </si>
  <si>
    <t>Electric Blue Tropical</t>
  </si>
  <si>
    <t>Flame Diagonal Tie Dye (5R0)</t>
  </si>
  <si>
    <t>Turquoise Baltic Teal Tie Dye (5I0)</t>
  </si>
  <si>
    <t>Regular 522205</t>
    <phoneticPr fontId="2" type="noConversion"/>
  </si>
  <si>
    <t>HUSKY 522198</t>
    <phoneticPr fontId="2" type="noConversion"/>
  </si>
  <si>
    <t>SLIM 522207</t>
    <phoneticPr fontId="2" type="noConversion"/>
  </si>
  <si>
    <t>REGULAR 522205</t>
    <phoneticPr fontId="2" type="noConversion"/>
  </si>
  <si>
    <t>5S0</t>
    <phoneticPr fontId="2" type="noConversion"/>
  </si>
  <si>
    <t>08S</t>
    <phoneticPr fontId="2" type="noConversion"/>
  </si>
  <si>
    <t>5R0</t>
    <phoneticPr fontId="2" type="noConversion"/>
  </si>
  <si>
    <t>5I0</t>
    <phoneticPr fontId="2" type="noConversion"/>
  </si>
  <si>
    <t xml:space="preserve">Black Diagonal Tie Dye </t>
    <phoneticPr fontId="14" type="noConversion"/>
  </si>
  <si>
    <t>Deep Sea Navy Tropic Palm</t>
    <phoneticPr fontId="14" type="noConversion"/>
  </si>
  <si>
    <t>Flame Diagonal Tie Dye</t>
    <phoneticPr fontId="14" type="noConversion"/>
  </si>
  <si>
    <t xml:space="preserve">Turquoise Baltic Teal Tie Dye </t>
    <phoneticPr fontId="14" type="noConversion"/>
  </si>
  <si>
    <t>commit</t>
    <phoneticPr fontId="2" type="noConversion"/>
  </si>
  <si>
    <t>v</t>
    <phoneticPr fontId="2" type="noConversion"/>
  </si>
  <si>
    <t>4500458559 - UK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</si>
</sst>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 * #,##0_ ;_ * \-#,##0_ ;_ * &quot;-&quot;_ ;_ @_ "/>
    <numFmt numFmtId="181" formatCode="_ * #,##0.00_ ;_ * \-#,##0.00_ ;_ * &quot;-&quot;??_ ;_ @_ "/>
  </numFmts>
  <fonts count="28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sz val="8"/>
      <color rgb="FFFF0000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11"/>
      <color rgb="FFFFFF00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바탕체"/>
      <family val="1"/>
      <charset val="129"/>
    </font>
    <font>
      <sz val="10"/>
      <color rgb="FFFF0000"/>
      <name val="맑은 고딕"/>
      <family val="3"/>
      <charset val="129"/>
    </font>
    <font>
      <sz val="11"/>
      <name val="Calibri"/>
      <family val="2"/>
    </font>
    <font>
      <b/>
      <sz val="11"/>
      <color rgb="FFFF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sz val="9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top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20" fillId="0" borderId="0"/>
    <xf numFmtId="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</cellStyleXfs>
  <cellXfs count="194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79" fontId="1" fillId="2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77" fontId="12" fillId="2" borderId="0" xfId="0" applyNumberFormat="1" applyFont="1" applyFill="1" applyAlignment="1">
      <alignment vertical="center"/>
    </xf>
    <xf numFmtId="9" fontId="15" fillId="0" borderId="0" xfId="1" applyNumberFormat="1" applyFont="1" applyAlignment="1">
      <alignment horizontal="left" vertical="center"/>
    </xf>
    <xf numFmtId="0" fontId="0" fillId="5" borderId="0" xfId="0" applyFill="1" applyAlignment="1">
      <alignment vertical="center"/>
    </xf>
    <xf numFmtId="177" fontId="0" fillId="2" borderId="0" xfId="0" applyNumberFormat="1" applyFill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" fontId="17" fillId="3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41" fontId="13" fillId="0" borderId="0" xfId="2" applyFont="1" applyFill="1" applyBorder="1" applyAlignment="1">
      <alignment vertical="center"/>
    </xf>
    <xf numFmtId="0" fontId="18" fillId="4" borderId="2" xfId="0" applyFont="1" applyFill="1" applyBorder="1" applyAlignment="1">
      <alignment horizontal="center" vertical="center"/>
    </xf>
    <xf numFmtId="176" fontId="18" fillId="4" borderId="2" xfId="0" applyNumberFormat="1" applyFont="1" applyFill="1" applyBorder="1" applyAlignment="1">
      <alignment horizontal="center" vertical="center"/>
    </xf>
    <xf numFmtId="177" fontId="18" fillId="4" borderId="2" xfId="0" applyNumberFormat="1" applyFont="1" applyFill="1" applyBorder="1" applyAlignment="1">
      <alignment horizontal="center" vertical="center"/>
    </xf>
    <xf numFmtId="177" fontId="18" fillId="2" borderId="1" xfId="0" applyNumberFormat="1" applyFont="1" applyFill="1" applyBorder="1" applyAlignment="1">
      <alignment horizontal="center" vertical="center"/>
    </xf>
    <xf numFmtId="177" fontId="18" fillId="2" borderId="5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78" fontId="18" fillId="2" borderId="2" xfId="0" applyNumberFormat="1" applyFont="1" applyFill="1" applyBorder="1" applyAlignment="1">
      <alignment horizontal="center" vertical="center"/>
    </xf>
    <xf numFmtId="177" fontId="18" fillId="2" borderId="2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178" fontId="18" fillId="2" borderId="4" xfId="0" applyNumberFormat="1" applyFont="1" applyFill="1" applyBorder="1" applyAlignment="1">
      <alignment horizontal="center" vertical="center"/>
    </xf>
    <xf numFmtId="177" fontId="18" fillId="2" borderId="4" xfId="0" applyNumberFormat="1" applyFont="1" applyFill="1" applyBorder="1" applyAlignment="1">
      <alignment horizontal="center" vertical="center"/>
    </xf>
    <xf numFmtId="178" fontId="18" fillId="2" borderId="5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178" fontId="18" fillId="2" borderId="6" xfId="0" applyNumberFormat="1" applyFont="1" applyFill="1" applyBorder="1" applyAlignment="1">
      <alignment horizontal="center" vertical="center"/>
    </xf>
    <xf numFmtId="177" fontId="18" fillId="2" borderId="6" xfId="0" applyNumberFormat="1" applyFont="1" applyFill="1" applyBorder="1" applyAlignment="1">
      <alignment horizontal="center" vertical="center"/>
    </xf>
    <xf numFmtId="178" fontId="18" fillId="0" borderId="2" xfId="0" applyNumberFormat="1" applyFont="1" applyFill="1" applyBorder="1" applyAlignment="1">
      <alignment horizontal="center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78" fontId="18" fillId="0" borderId="3" xfId="0" applyNumberFormat="1" applyFont="1" applyFill="1" applyBorder="1" applyAlignment="1">
      <alignment horizontal="center" vertical="center"/>
    </xf>
    <xf numFmtId="177" fontId="18" fillId="0" borderId="3" xfId="0" applyNumberFormat="1" applyFont="1" applyFill="1" applyBorder="1" applyAlignment="1">
      <alignment horizontal="center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178" fontId="18" fillId="3" borderId="5" xfId="0" applyNumberFormat="1" applyFont="1" applyFill="1" applyBorder="1" applyAlignment="1">
      <alignment horizontal="center" vertical="center"/>
    </xf>
    <xf numFmtId="177" fontId="18" fillId="3" borderId="5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center" vertical="center"/>
    </xf>
    <xf numFmtId="178" fontId="18" fillId="3" borderId="1" xfId="0" applyNumberFormat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178" fontId="18" fillId="3" borderId="6" xfId="0" applyNumberFormat="1" applyFont="1" applyFill="1" applyBorder="1" applyAlignment="1">
      <alignment horizontal="center" vertical="center"/>
    </xf>
    <xf numFmtId="177" fontId="18" fillId="3" borderId="6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178" fontId="18" fillId="3" borderId="4" xfId="0" applyNumberFormat="1" applyFont="1" applyFill="1" applyBorder="1" applyAlignment="1">
      <alignment horizontal="center" vertical="center"/>
    </xf>
    <xf numFmtId="177" fontId="18" fillId="3" borderId="4" xfId="0" applyNumberFormat="1" applyFont="1" applyFill="1" applyBorder="1" applyAlignment="1">
      <alignment horizontal="center" vertical="center"/>
    </xf>
    <xf numFmtId="49" fontId="21" fillId="0" borderId="4" xfId="1" applyNumberFormat="1" applyFont="1" applyFill="1" applyBorder="1" applyAlignment="1">
      <alignment horizontal="center" vertical="center"/>
    </xf>
    <xf numFmtId="49" fontId="21" fillId="3" borderId="4" xfId="1" applyNumberFormat="1" applyFont="1" applyFill="1" applyBorder="1" applyAlignment="1">
      <alignment horizontal="center" vertical="center"/>
    </xf>
    <xf numFmtId="49" fontId="21" fillId="0" borderId="5" xfId="1" applyNumberFormat="1" applyFont="1" applyFill="1" applyBorder="1" applyAlignment="1">
      <alignment horizontal="center" vertical="center"/>
    </xf>
    <xf numFmtId="0" fontId="21" fillId="0" borderId="6" xfId="1" applyFont="1" applyFill="1" applyBorder="1" applyAlignment="1">
      <alignment horizontal="center" vertical="center"/>
    </xf>
    <xf numFmtId="49" fontId="21" fillId="3" borderId="5" xfId="1" applyNumberFormat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center" vertical="center"/>
    </xf>
    <xf numFmtId="179" fontId="18" fillId="0" borderId="3" xfId="0" applyNumberFormat="1" applyFont="1" applyFill="1" applyBorder="1" applyAlignment="1">
      <alignment horizontal="center" vertical="center"/>
    </xf>
    <xf numFmtId="178" fontId="18" fillId="0" borderId="5" xfId="0" applyNumberFormat="1" applyFont="1" applyFill="1" applyBorder="1" applyAlignment="1">
      <alignment horizontal="center" vertical="center"/>
    </xf>
    <xf numFmtId="177" fontId="18" fillId="0" borderId="5" xfId="0" applyNumberFormat="1" applyFont="1" applyFill="1" applyBorder="1" applyAlignment="1">
      <alignment horizontal="center" vertical="center"/>
    </xf>
    <xf numFmtId="178" fontId="18" fillId="0" borderId="6" xfId="0" applyNumberFormat="1" applyFont="1" applyFill="1" applyBorder="1" applyAlignment="1">
      <alignment horizontal="center" vertical="center"/>
    </xf>
    <xf numFmtId="177" fontId="18" fillId="0" borderId="6" xfId="0" applyNumberFormat="1" applyFont="1" applyFill="1" applyBorder="1" applyAlignment="1">
      <alignment horizontal="center" vertical="center"/>
    </xf>
    <xf numFmtId="178" fontId="18" fillId="0" borderId="4" xfId="0" applyNumberFormat="1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178" fontId="18" fillId="0" borderId="1" xfId="0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/>
    </xf>
    <xf numFmtId="49" fontId="13" fillId="0" borderId="5" xfId="1" applyNumberFormat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49" fontId="13" fillId="0" borderId="4" xfId="1" applyNumberFormat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178" fontId="18" fillId="0" borderId="10" xfId="0" applyNumberFormat="1" applyFont="1" applyFill="1" applyBorder="1" applyAlignment="1">
      <alignment horizontal="center" vertical="center"/>
    </xf>
    <xf numFmtId="177" fontId="18" fillId="0" borderId="10" xfId="0" applyNumberFormat="1" applyFont="1" applyFill="1" applyBorder="1" applyAlignment="1">
      <alignment horizontal="center" vertical="center"/>
    </xf>
    <xf numFmtId="177" fontId="18" fillId="0" borderId="11" xfId="0" applyNumberFormat="1" applyFont="1" applyFill="1" applyBorder="1" applyAlignment="1">
      <alignment horizontal="center" vertical="center"/>
    </xf>
    <xf numFmtId="177" fontId="18" fillId="2" borderId="3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78" fontId="18" fillId="2" borderId="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178" fontId="18" fillId="3" borderId="2" xfId="0" applyNumberFormat="1" applyFont="1" applyFill="1" applyBorder="1" applyAlignment="1">
      <alignment horizontal="center" vertical="center"/>
    </xf>
    <xf numFmtId="177" fontId="18" fillId="3" borderId="2" xfId="0" applyNumberFormat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18" fillId="3" borderId="4" xfId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vertical="center"/>
    </xf>
    <xf numFmtId="0" fontId="21" fillId="3" borderId="2" xfId="1" applyFont="1" applyFill="1" applyBorder="1" applyAlignment="1">
      <alignment horizontal="center" vertical="center"/>
    </xf>
    <xf numFmtId="180" fontId="13" fillId="0" borderId="4" xfId="5" applyFont="1" applyFill="1" applyBorder="1" applyAlignment="1">
      <alignment vertical="center"/>
    </xf>
    <xf numFmtId="180" fontId="13" fillId="0" borderId="6" xfId="5" applyFont="1" applyFill="1" applyBorder="1" applyAlignment="1">
      <alignment vertical="center"/>
    </xf>
    <xf numFmtId="180" fontId="13" fillId="0" borderId="5" xfId="5" applyFont="1" applyFill="1" applyBorder="1" applyAlignment="1">
      <alignment vertical="center"/>
    </xf>
    <xf numFmtId="180" fontId="13" fillId="0" borderId="4" xfId="5" applyFont="1" applyFill="1" applyBorder="1" applyAlignment="1">
      <alignment horizontal="right" vertical="center"/>
    </xf>
    <xf numFmtId="180" fontId="13" fillId="0" borderId="2" xfId="5" applyFont="1" applyFill="1" applyBorder="1" applyAlignment="1">
      <alignment horizontal="right" vertical="center"/>
    </xf>
    <xf numFmtId="180" fontId="13" fillId="0" borderId="2" xfId="5" applyFont="1" applyFill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0" fontId="13" fillId="0" borderId="1" xfId="1" applyFont="1" applyFill="1" applyBorder="1" applyAlignment="1">
      <alignment vertical="center"/>
    </xf>
    <xf numFmtId="180" fontId="13" fillId="0" borderId="1" xfId="5" applyFont="1" applyFill="1" applyBorder="1" applyAlignment="1">
      <alignment vertical="center"/>
    </xf>
    <xf numFmtId="180" fontId="13" fillId="0" borderId="1" xfId="5" applyFont="1" applyFill="1" applyBorder="1" applyAlignment="1">
      <alignment horizontal="right" vertical="center"/>
    </xf>
    <xf numFmtId="0" fontId="13" fillId="0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21" fillId="0" borderId="3" xfId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178" fontId="7" fillId="6" borderId="0" xfId="0" applyNumberFormat="1" applyFont="1" applyFill="1" applyBorder="1" applyAlignment="1">
      <alignment horizontal="center" vertical="center"/>
    </xf>
    <xf numFmtId="177" fontId="1" fillId="6" borderId="0" xfId="0" applyNumberFormat="1" applyFont="1" applyFill="1" applyBorder="1" applyAlignment="1">
      <alignment horizontal="center" vertical="center"/>
    </xf>
    <xf numFmtId="176" fontId="7" fillId="6" borderId="0" xfId="0" applyNumberFormat="1" applyFont="1" applyFill="1" applyBorder="1" applyAlignment="1">
      <alignment horizontal="center" vertical="center"/>
    </xf>
    <xf numFmtId="177" fontId="22" fillId="6" borderId="0" xfId="0" applyNumberFormat="1" applyFont="1" applyFill="1" applyBorder="1" applyAlignment="1">
      <alignment horizontal="center" vertical="center"/>
    </xf>
    <xf numFmtId="177" fontId="23" fillId="6" borderId="0" xfId="0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0" fontId="17" fillId="0" borderId="0" xfId="0" applyFont="1" applyFill="1" applyAlignment="1">
      <alignment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12" fillId="0" borderId="0" xfId="0" applyNumberFormat="1" applyFont="1" applyFill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77" fontId="27" fillId="2" borderId="0" xfId="0" applyNumberFormat="1" applyFont="1" applyFill="1" applyAlignment="1">
      <alignment vertical="center"/>
    </xf>
    <xf numFmtId="177" fontId="1" fillId="8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178" fontId="7" fillId="2" borderId="2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178" fontId="7" fillId="2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0">
    <cellStyle name="백분율 2" xfId="4" xr:uid="{ADCF95FA-66ED-413D-BCAF-81FD3B27525A}"/>
    <cellStyle name="쉼표 [0]" xfId="2" builtinId="6"/>
    <cellStyle name="쉼표 [0] 2" xfId="6" xr:uid="{56FBC53A-F7D0-4CFC-8B8A-8CC4682D6E9F}"/>
    <cellStyle name="쉼표 [0] 2 2" xfId="7" xr:uid="{BEA42F0F-84BF-4C96-AEFE-4F40ADFF6140}"/>
    <cellStyle name="쉼표 [0] 3" xfId="5" xr:uid="{37F3AFA1-EF40-4C18-842C-738E06AFBF40}"/>
    <cellStyle name="콤마 [0]_112052 DCPO (uk추가)" xfId="8" xr:uid="{0B752D11-CA05-433C-BE52-3BFF77A06666}"/>
    <cellStyle name="콤마_112052 DCPO (uk추가)" xfId="9" xr:uid="{B8EF6D58-0667-451E-86AD-D340A0A681F1}"/>
    <cellStyle name="표준" xfId="0" builtinId="0"/>
    <cellStyle name="표준 2" xfId="1" xr:uid="{B7DA621F-6099-4A52-9F7A-D068A97DF60C}"/>
    <cellStyle name="표준 3" xfId="3" xr:uid="{9056CAF8-A4C6-4BD8-B715-74C3BBD14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CD25-F836-47B0-95B1-F2C1DB710510}">
  <sheetPr>
    <tabColor theme="0"/>
    <pageSetUpPr fitToPage="1"/>
  </sheetPr>
  <dimension ref="B1:Y231"/>
  <sheetViews>
    <sheetView tabSelected="1" view="pageBreakPreview" topLeftCell="A47" zoomScaleNormal="100" zoomScaleSheetLayoutView="100" workbookViewId="0">
      <selection activeCell="B31" sqref="B31"/>
    </sheetView>
  </sheetViews>
  <sheetFormatPr defaultColWidth="8.88671875" defaultRowHeight="13.5"/>
  <cols>
    <col min="1" max="1" width="3" style="2" customWidth="1"/>
    <col min="2" max="2" width="36.77734375" style="2" customWidth="1"/>
    <col min="3" max="3" width="20" style="2" customWidth="1"/>
    <col min="4" max="4" width="16.5546875" style="2" customWidth="1"/>
    <col min="5" max="5" width="11.109375" style="2" customWidth="1"/>
    <col min="6" max="6" width="24" style="122" customWidth="1"/>
    <col min="7" max="7" width="9.21875" style="122" customWidth="1"/>
    <col min="8" max="8" width="6.109375" style="2" customWidth="1"/>
    <col min="9" max="9" width="7.109375" style="2" bestFit="1" customWidth="1"/>
    <col min="10" max="18" width="7" style="2" customWidth="1"/>
    <col min="19" max="19" width="9" style="2" bestFit="1" customWidth="1"/>
    <col min="20" max="20" width="7.5546875" style="2" customWidth="1"/>
    <col min="21" max="21" width="9" style="2" bestFit="1" customWidth="1"/>
    <col min="22" max="22" width="15.21875" style="2" customWidth="1"/>
    <col min="23" max="24" width="11.5546875" style="2" bestFit="1" customWidth="1"/>
    <col min="25" max="25" width="11" style="2" customWidth="1"/>
    <col min="26" max="16384" width="8.88671875" style="2"/>
  </cols>
  <sheetData>
    <row r="1" spans="2:24">
      <c r="B1" s="1" t="s">
        <v>12</v>
      </c>
      <c r="E1" s="1"/>
    </row>
    <row r="2" spans="2:24" ht="13.5" customHeight="1">
      <c r="B2" s="3" t="s">
        <v>28</v>
      </c>
      <c r="E2" s="3" t="s">
        <v>28</v>
      </c>
    </row>
    <row r="3" spans="2:24">
      <c r="B3" s="4" t="s">
        <v>11</v>
      </c>
      <c r="C3" s="5" t="s">
        <v>2</v>
      </c>
      <c r="D3" s="5" t="s">
        <v>13</v>
      </c>
      <c r="E3" s="4" t="s">
        <v>0</v>
      </c>
      <c r="F3" s="4" t="s">
        <v>1</v>
      </c>
      <c r="G3" s="4"/>
      <c r="H3" s="5" t="s">
        <v>3</v>
      </c>
      <c r="I3" s="43" t="s">
        <v>29</v>
      </c>
      <c r="J3" s="43" t="s">
        <v>31</v>
      </c>
      <c r="K3" s="43" t="s">
        <v>32</v>
      </c>
      <c r="L3" s="43" t="s">
        <v>30</v>
      </c>
      <c r="M3" s="43" t="s">
        <v>4</v>
      </c>
      <c r="N3" s="43" t="s">
        <v>5</v>
      </c>
      <c r="O3" s="43" t="s">
        <v>6</v>
      </c>
      <c r="P3" s="43" t="s">
        <v>4</v>
      </c>
      <c r="Q3" s="43" t="s">
        <v>5</v>
      </c>
      <c r="R3" s="43" t="s">
        <v>6</v>
      </c>
      <c r="S3" s="6" t="s">
        <v>7</v>
      </c>
      <c r="U3" s="25"/>
      <c r="V3" s="2" t="s">
        <v>36</v>
      </c>
    </row>
    <row r="4" spans="2:24">
      <c r="B4" s="7" t="s">
        <v>43</v>
      </c>
      <c r="C4" s="166">
        <v>4500458555</v>
      </c>
      <c r="D4" s="166" t="s">
        <v>53</v>
      </c>
      <c r="E4" s="11"/>
      <c r="F4" s="139" t="s">
        <v>58</v>
      </c>
      <c r="G4" s="139" t="s">
        <v>54</v>
      </c>
      <c r="H4" s="190">
        <v>44524</v>
      </c>
      <c r="I4" s="34">
        <v>35</v>
      </c>
      <c r="J4" s="34">
        <v>121</v>
      </c>
      <c r="K4" s="34">
        <v>239</v>
      </c>
      <c r="L4" s="34">
        <v>318</v>
      </c>
      <c r="M4" s="34">
        <v>431</v>
      </c>
      <c r="N4" s="155">
        <v>270</v>
      </c>
      <c r="O4" s="34">
        <v>95</v>
      </c>
      <c r="P4" s="6"/>
      <c r="Q4" s="6"/>
      <c r="R4" s="6"/>
      <c r="S4" s="6">
        <f>SUM(I4:R4)</f>
        <v>1509</v>
      </c>
      <c r="U4" s="25"/>
      <c r="V4" s="26"/>
      <c r="W4" s="26"/>
      <c r="X4" s="29"/>
    </row>
    <row r="5" spans="2:24">
      <c r="B5" s="7"/>
      <c r="C5" s="167"/>
      <c r="D5" s="167"/>
      <c r="E5" s="11"/>
      <c r="F5" s="140" t="s">
        <v>59</v>
      </c>
      <c r="G5" s="140" t="s">
        <v>55</v>
      </c>
      <c r="H5" s="191"/>
      <c r="I5" s="34">
        <v>41</v>
      </c>
      <c r="J5" s="34">
        <v>129</v>
      </c>
      <c r="K5" s="34">
        <v>216</v>
      </c>
      <c r="L5" s="34">
        <v>234</v>
      </c>
      <c r="M5" s="34">
        <v>249</v>
      </c>
      <c r="N5" s="34">
        <v>142</v>
      </c>
      <c r="O5" s="34">
        <v>48</v>
      </c>
      <c r="P5" s="6"/>
      <c r="Q5" s="6"/>
      <c r="R5" s="6"/>
      <c r="S5" s="6">
        <f t="shared" ref="S5:S16" si="0">SUM(I5:R5)</f>
        <v>1059</v>
      </c>
      <c r="U5" s="25"/>
      <c r="V5" s="26"/>
      <c r="W5" s="26"/>
      <c r="X5" s="29"/>
    </row>
    <row r="6" spans="2:24">
      <c r="B6" s="7"/>
      <c r="C6" s="167"/>
      <c r="D6" s="167"/>
      <c r="E6" s="11"/>
      <c r="F6" s="140" t="s">
        <v>60</v>
      </c>
      <c r="G6" s="140" t="s">
        <v>56</v>
      </c>
      <c r="H6" s="191"/>
      <c r="I6" s="34">
        <v>18</v>
      </c>
      <c r="J6" s="34">
        <v>68</v>
      </c>
      <c r="K6" s="34">
        <v>115</v>
      </c>
      <c r="L6" s="34">
        <v>167</v>
      </c>
      <c r="M6" s="34">
        <v>207</v>
      </c>
      <c r="N6" s="34">
        <v>144</v>
      </c>
      <c r="O6" s="34">
        <v>42</v>
      </c>
      <c r="P6" s="6"/>
      <c r="Q6" s="6"/>
      <c r="R6" s="6"/>
      <c r="S6" s="6">
        <f t="shared" si="0"/>
        <v>761</v>
      </c>
      <c r="U6" s="25"/>
      <c r="V6" s="26"/>
      <c r="W6" s="26"/>
      <c r="X6" s="29"/>
    </row>
    <row r="7" spans="2:24">
      <c r="B7" s="7"/>
      <c r="C7" s="167"/>
      <c r="D7" s="167"/>
      <c r="E7" s="11"/>
      <c r="F7" s="140" t="s">
        <v>61</v>
      </c>
      <c r="G7" s="140" t="s">
        <v>57</v>
      </c>
      <c r="H7" s="191"/>
      <c r="I7" s="34">
        <v>25</v>
      </c>
      <c r="J7" s="34">
        <v>63</v>
      </c>
      <c r="K7" s="34">
        <v>121</v>
      </c>
      <c r="L7" s="34">
        <v>177</v>
      </c>
      <c r="M7" s="34">
        <v>254</v>
      </c>
      <c r="N7" s="34">
        <v>201</v>
      </c>
      <c r="O7" s="34">
        <v>80</v>
      </c>
      <c r="P7" s="6"/>
      <c r="Q7" s="6"/>
      <c r="R7" s="6"/>
      <c r="S7" s="6">
        <f t="shared" si="0"/>
        <v>921</v>
      </c>
      <c r="U7" s="25"/>
      <c r="V7" s="26"/>
      <c r="W7" s="26"/>
      <c r="X7" s="29"/>
    </row>
    <row r="8" spans="2:24">
      <c r="B8" s="18"/>
      <c r="C8" s="167"/>
      <c r="D8" s="166" t="s">
        <v>51</v>
      </c>
      <c r="E8" s="11"/>
      <c r="F8" s="139" t="s">
        <v>58</v>
      </c>
      <c r="G8" s="139" t="s">
        <v>54</v>
      </c>
      <c r="H8" s="191"/>
      <c r="I8" s="6"/>
      <c r="J8" s="6"/>
      <c r="K8" s="6"/>
      <c r="L8" s="6"/>
      <c r="M8" s="146"/>
      <c r="N8" s="146"/>
      <c r="O8" s="146"/>
      <c r="P8" s="34">
        <v>190</v>
      </c>
      <c r="Q8" s="34">
        <v>251</v>
      </c>
      <c r="R8" s="34">
        <v>172</v>
      </c>
      <c r="S8" s="6">
        <f t="shared" si="0"/>
        <v>613</v>
      </c>
      <c r="U8" s="25"/>
    </row>
    <row r="9" spans="2:24">
      <c r="B9" s="18"/>
      <c r="C9" s="167"/>
      <c r="D9" s="167"/>
      <c r="E9" s="11"/>
      <c r="F9" s="140" t="s">
        <v>59</v>
      </c>
      <c r="G9" s="140" t="s">
        <v>55</v>
      </c>
      <c r="H9" s="191"/>
      <c r="I9" s="6"/>
      <c r="J9" s="6"/>
      <c r="K9" s="6"/>
      <c r="L9" s="6"/>
      <c r="M9" s="146"/>
      <c r="N9" s="146"/>
      <c r="O9" s="146"/>
      <c r="P9" s="165">
        <v>142</v>
      </c>
      <c r="Q9" s="165">
        <v>175</v>
      </c>
      <c r="R9" s="165">
        <v>112</v>
      </c>
      <c r="S9" s="6">
        <f t="shared" si="0"/>
        <v>429</v>
      </c>
      <c r="U9" s="25"/>
    </row>
    <row r="10" spans="2:24">
      <c r="B10" s="18"/>
      <c r="C10" s="167"/>
      <c r="D10" s="167"/>
      <c r="E10" s="11"/>
      <c r="F10" s="140" t="s">
        <v>60</v>
      </c>
      <c r="G10" s="140" t="s">
        <v>56</v>
      </c>
      <c r="H10" s="191"/>
      <c r="I10" s="6"/>
      <c r="J10" s="6"/>
      <c r="K10" s="6"/>
      <c r="L10" s="6"/>
      <c r="M10" s="146"/>
      <c r="N10" s="146"/>
      <c r="O10" s="146"/>
      <c r="P10" s="34">
        <v>75</v>
      </c>
      <c r="Q10" s="34">
        <v>90</v>
      </c>
      <c r="R10" s="34">
        <v>51</v>
      </c>
      <c r="S10" s="6">
        <f t="shared" si="0"/>
        <v>216</v>
      </c>
      <c r="U10" s="25"/>
      <c r="V10" s="156"/>
      <c r="W10" s="156"/>
    </row>
    <row r="11" spans="2:24">
      <c r="B11" s="18"/>
      <c r="C11" s="167"/>
      <c r="D11" s="167"/>
      <c r="E11" s="11"/>
      <c r="F11" s="140" t="s">
        <v>61</v>
      </c>
      <c r="G11" s="140" t="s">
        <v>57</v>
      </c>
      <c r="H11" s="191"/>
      <c r="I11" s="6"/>
      <c r="J11" s="6"/>
      <c r="K11" s="6"/>
      <c r="L11" s="6"/>
      <c r="M11" s="146"/>
      <c r="N11" s="146"/>
      <c r="O11" s="146"/>
      <c r="P11" s="34">
        <v>140</v>
      </c>
      <c r="Q11" s="34">
        <v>192</v>
      </c>
      <c r="R11" s="34">
        <v>105</v>
      </c>
      <c r="S11" s="6">
        <f t="shared" si="0"/>
        <v>437</v>
      </c>
      <c r="U11" s="25"/>
      <c r="V11" s="156"/>
      <c r="W11" s="156"/>
    </row>
    <row r="12" spans="2:24" ht="15">
      <c r="B12" s="18"/>
      <c r="C12" s="167"/>
      <c r="D12" s="166" t="s">
        <v>52</v>
      </c>
      <c r="E12" s="11"/>
      <c r="F12" s="139" t="s">
        <v>58</v>
      </c>
      <c r="G12" s="139" t="s">
        <v>54</v>
      </c>
      <c r="H12" s="191"/>
      <c r="I12" s="6"/>
      <c r="J12" s="6"/>
      <c r="K12" s="34">
        <v>50</v>
      </c>
      <c r="L12" s="34">
        <v>75</v>
      </c>
      <c r="M12" s="34">
        <v>75</v>
      </c>
      <c r="N12" s="34">
        <v>35</v>
      </c>
      <c r="O12" s="6"/>
      <c r="P12" s="6"/>
      <c r="Q12" s="6"/>
      <c r="R12" s="6"/>
      <c r="S12" s="6">
        <f t="shared" si="0"/>
        <v>235</v>
      </c>
      <c r="U12" s="25"/>
      <c r="V12" s="163"/>
      <c r="W12" s="163"/>
    </row>
    <row r="13" spans="2:24" ht="15">
      <c r="B13" s="18"/>
      <c r="C13" s="167"/>
      <c r="D13" s="167"/>
      <c r="E13" s="11"/>
      <c r="F13" s="140" t="s">
        <v>59</v>
      </c>
      <c r="G13" s="140" t="s">
        <v>55</v>
      </c>
      <c r="H13" s="191"/>
      <c r="I13" s="6"/>
      <c r="J13" s="6"/>
      <c r="K13" s="34">
        <v>48</v>
      </c>
      <c r="L13" s="34">
        <v>52</v>
      </c>
      <c r="M13" s="34">
        <v>41</v>
      </c>
      <c r="N13" s="34">
        <v>24</v>
      </c>
      <c r="O13" s="6"/>
      <c r="P13" s="6"/>
      <c r="Q13" s="6"/>
      <c r="R13" s="6"/>
      <c r="S13" s="6">
        <f t="shared" si="0"/>
        <v>165</v>
      </c>
      <c r="U13" s="25"/>
      <c r="V13" s="163"/>
      <c r="W13" s="163"/>
    </row>
    <row r="14" spans="2:24" ht="15">
      <c r="B14" s="18"/>
      <c r="C14" s="167"/>
      <c r="D14" s="167"/>
      <c r="E14" s="11"/>
      <c r="F14" s="140" t="s">
        <v>60</v>
      </c>
      <c r="G14" s="140" t="s">
        <v>56</v>
      </c>
      <c r="H14" s="191"/>
      <c r="I14" s="6"/>
      <c r="J14" s="6"/>
      <c r="K14" s="34">
        <v>29</v>
      </c>
      <c r="L14" s="34">
        <v>34</v>
      </c>
      <c r="M14" s="34">
        <v>29</v>
      </c>
      <c r="N14" s="34">
        <v>15</v>
      </c>
      <c r="O14" s="6"/>
      <c r="P14" s="6"/>
      <c r="Q14" s="6"/>
      <c r="R14" s="6"/>
      <c r="S14" s="6">
        <f t="shared" si="0"/>
        <v>107</v>
      </c>
      <c r="U14" s="25"/>
      <c r="V14" s="163"/>
      <c r="W14" s="163"/>
    </row>
    <row r="15" spans="2:24">
      <c r="B15" s="18"/>
      <c r="C15" s="193"/>
      <c r="D15" s="167"/>
      <c r="E15" s="11"/>
      <c r="F15" s="140" t="s">
        <v>61</v>
      </c>
      <c r="G15" s="140" t="s">
        <v>57</v>
      </c>
      <c r="H15" s="192"/>
      <c r="I15" s="6"/>
      <c r="J15" s="6"/>
      <c r="K15" s="34">
        <v>30</v>
      </c>
      <c r="L15" s="34">
        <v>32</v>
      </c>
      <c r="M15" s="34">
        <v>54</v>
      </c>
      <c r="N15" s="34">
        <v>35</v>
      </c>
      <c r="O15" s="6"/>
      <c r="P15" s="6"/>
      <c r="Q15" s="6"/>
      <c r="R15" s="6"/>
      <c r="S15" s="6">
        <f t="shared" si="0"/>
        <v>151</v>
      </c>
      <c r="U15" s="25"/>
      <c r="V15" s="2" t="s">
        <v>41</v>
      </c>
    </row>
    <row r="16" spans="2:24" ht="15.75" thickBot="1">
      <c r="B16" s="17"/>
      <c r="C16" s="8"/>
      <c r="D16" s="8"/>
      <c r="E16" s="10"/>
      <c r="F16" s="4"/>
      <c r="G16" s="4"/>
      <c r="H16" s="9" t="s">
        <v>8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f t="shared" si="0"/>
        <v>0</v>
      </c>
      <c r="T16" s="2" t="s">
        <v>63</v>
      </c>
      <c r="U16" s="25"/>
      <c r="V16" s="27" t="s">
        <v>19</v>
      </c>
      <c r="W16" s="28" t="s">
        <v>20</v>
      </c>
    </row>
    <row r="17" spans="2:25" ht="15.75" thickBot="1">
      <c r="B17" s="17"/>
      <c r="C17" s="14"/>
      <c r="D17" s="14"/>
      <c r="E17" s="13"/>
      <c r="F17" s="13"/>
      <c r="G17" s="13"/>
      <c r="H17" s="15"/>
      <c r="I17" s="16">
        <f>SUM(I4:I16)</f>
        <v>119</v>
      </c>
      <c r="J17" s="16">
        <f t="shared" ref="J17:R17" si="1">SUM(J4:J16)</f>
        <v>381</v>
      </c>
      <c r="K17" s="16">
        <f t="shared" si="1"/>
        <v>848</v>
      </c>
      <c r="L17" s="16">
        <f t="shared" si="1"/>
        <v>1089</v>
      </c>
      <c r="M17" s="16">
        <f t="shared" si="1"/>
        <v>1340</v>
      </c>
      <c r="N17" s="16">
        <f t="shared" si="1"/>
        <v>866</v>
      </c>
      <c r="O17" s="16">
        <f t="shared" si="1"/>
        <v>265</v>
      </c>
      <c r="P17" s="16">
        <f t="shared" si="1"/>
        <v>547</v>
      </c>
      <c r="Q17" s="16">
        <f t="shared" si="1"/>
        <v>708</v>
      </c>
      <c r="R17" s="16">
        <f t="shared" si="1"/>
        <v>440</v>
      </c>
      <c r="S17" s="16">
        <f>SUM(S4:S16)</f>
        <v>6603</v>
      </c>
      <c r="U17" s="25"/>
      <c r="V17" s="27" t="s">
        <v>21</v>
      </c>
      <c r="W17" s="28" t="s">
        <v>22</v>
      </c>
    </row>
    <row r="18" spans="2:25">
      <c r="B18" s="17"/>
      <c r="C18" s="166">
        <v>4500458557</v>
      </c>
      <c r="D18" s="166" t="s">
        <v>53</v>
      </c>
      <c r="E18" s="11"/>
      <c r="F18" s="139" t="s">
        <v>58</v>
      </c>
      <c r="G18" s="139" t="s">
        <v>54</v>
      </c>
      <c r="H18" s="190">
        <v>44552</v>
      </c>
      <c r="I18" s="34">
        <v>49</v>
      </c>
      <c r="J18" s="34">
        <v>171</v>
      </c>
      <c r="K18" s="34">
        <v>337</v>
      </c>
      <c r="L18" s="34">
        <v>447</v>
      </c>
      <c r="M18" s="34">
        <v>606</v>
      </c>
      <c r="N18" s="155">
        <v>380</v>
      </c>
      <c r="O18" s="34">
        <v>133</v>
      </c>
      <c r="P18" s="6"/>
      <c r="Q18" s="6"/>
      <c r="R18" s="6"/>
      <c r="S18" s="6">
        <f>SUM(I18:R18)</f>
        <v>2123</v>
      </c>
      <c r="U18" s="25"/>
    </row>
    <row r="19" spans="2:25">
      <c r="B19" s="17"/>
      <c r="C19" s="167"/>
      <c r="D19" s="167"/>
      <c r="E19" s="11"/>
      <c r="F19" s="140" t="s">
        <v>59</v>
      </c>
      <c r="G19" s="140" t="s">
        <v>55</v>
      </c>
      <c r="H19" s="191"/>
      <c r="I19" s="34">
        <v>58</v>
      </c>
      <c r="J19" s="34">
        <v>181</v>
      </c>
      <c r="K19" s="34">
        <v>303</v>
      </c>
      <c r="L19" s="34">
        <v>330</v>
      </c>
      <c r="M19" s="34">
        <v>351</v>
      </c>
      <c r="N19" s="34">
        <v>199</v>
      </c>
      <c r="O19" s="34">
        <v>67</v>
      </c>
      <c r="P19" s="6"/>
      <c r="Q19" s="6"/>
      <c r="R19" s="6"/>
      <c r="S19" s="6">
        <f t="shared" ref="S19:S30" si="2">SUM(I19:R19)</f>
        <v>1489</v>
      </c>
      <c r="U19" s="25"/>
    </row>
    <row r="20" spans="2:25">
      <c r="B20" s="17"/>
      <c r="C20" s="167"/>
      <c r="D20" s="167"/>
      <c r="E20" s="11"/>
      <c r="F20" s="140" t="s">
        <v>60</v>
      </c>
      <c r="G20" s="140" t="s">
        <v>56</v>
      </c>
      <c r="H20" s="191"/>
      <c r="I20" s="34">
        <v>26</v>
      </c>
      <c r="J20" s="34">
        <v>95</v>
      </c>
      <c r="K20" s="34">
        <v>162</v>
      </c>
      <c r="L20" s="34">
        <v>235</v>
      </c>
      <c r="M20" s="34">
        <v>291</v>
      </c>
      <c r="N20" s="34">
        <v>202</v>
      </c>
      <c r="O20" s="34">
        <v>59</v>
      </c>
      <c r="P20" s="6"/>
      <c r="Q20" s="6"/>
      <c r="R20" s="6"/>
      <c r="S20" s="6">
        <f t="shared" si="2"/>
        <v>1070</v>
      </c>
      <c r="U20" s="25"/>
      <c r="V20" s="2" t="s">
        <v>26</v>
      </c>
    </row>
    <row r="21" spans="2:25">
      <c r="B21" s="17"/>
      <c r="C21" s="167"/>
      <c r="D21" s="167"/>
      <c r="E21" s="11"/>
      <c r="F21" s="140" t="s">
        <v>61</v>
      </c>
      <c r="G21" s="140" t="s">
        <v>57</v>
      </c>
      <c r="H21" s="191"/>
      <c r="I21" s="34">
        <v>35</v>
      </c>
      <c r="J21" s="34">
        <v>88</v>
      </c>
      <c r="K21" s="34">
        <v>169</v>
      </c>
      <c r="L21" s="34">
        <v>248</v>
      </c>
      <c r="M21" s="34">
        <v>357</v>
      </c>
      <c r="N21" s="34">
        <v>283</v>
      </c>
      <c r="O21" s="34">
        <v>113</v>
      </c>
      <c r="P21" s="6"/>
      <c r="Q21" s="6"/>
      <c r="R21" s="6"/>
      <c r="S21" s="6">
        <f t="shared" si="2"/>
        <v>1293</v>
      </c>
      <c r="U21" s="25"/>
      <c r="V21" s="30" t="s">
        <v>42</v>
      </c>
    </row>
    <row r="22" spans="2:25">
      <c r="B22" s="17"/>
      <c r="C22" s="167"/>
      <c r="D22" s="166" t="s">
        <v>51</v>
      </c>
      <c r="E22" s="11"/>
      <c r="F22" s="139" t="s">
        <v>58</v>
      </c>
      <c r="G22" s="139" t="s">
        <v>54</v>
      </c>
      <c r="H22" s="191"/>
      <c r="I22" s="31"/>
      <c r="J22" s="31"/>
      <c r="K22" s="31"/>
      <c r="L22" s="31"/>
      <c r="M22" s="146"/>
      <c r="N22" s="146"/>
      <c r="O22" s="146"/>
      <c r="P22" s="34">
        <v>268</v>
      </c>
      <c r="Q22" s="34">
        <v>354</v>
      </c>
      <c r="R22" s="34">
        <v>241</v>
      </c>
      <c r="S22" s="6">
        <f t="shared" si="2"/>
        <v>863</v>
      </c>
      <c r="U22" s="25"/>
    </row>
    <row r="23" spans="2:25">
      <c r="B23" s="17"/>
      <c r="C23" s="167"/>
      <c r="D23" s="167"/>
      <c r="E23" s="11"/>
      <c r="F23" s="140" t="s">
        <v>59</v>
      </c>
      <c r="G23" s="140" t="s">
        <v>55</v>
      </c>
      <c r="H23" s="191"/>
      <c r="I23" s="31"/>
      <c r="J23" s="31"/>
      <c r="K23" s="31"/>
      <c r="L23" s="31"/>
      <c r="M23" s="146"/>
      <c r="N23" s="146"/>
      <c r="O23" s="146"/>
      <c r="P23" s="155">
        <v>200</v>
      </c>
      <c r="Q23" s="155">
        <v>247</v>
      </c>
      <c r="R23" s="155">
        <v>157</v>
      </c>
      <c r="S23" s="6">
        <f t="shared" si="2"/>
        <v>604</v>
      </c>
      <c r="U23" s="25"/>
    </row>
    <row r="24" spans="2:25">
      <c r="B24" s="17"/>
      <c r="C24" s="167"/>
      <c r="D24" s="167"/>
      <c r="E24" s="11"/>
      <c r="F24" s="140" t="s">
        <v>60</v>
      </c>
      <c r="G24" s="140" t="s">
        <v>56</v>
      </c>
      <c r="H24" s="191"/>
      <c r="I24" s="31"/>
      <c r="J24" s="31"/>
      <c r="K24" s="31"/>
      <c r="L24" s="31"/>
      <c r="M24" s="146"/>
      <c r="N24" s="146"/>
      <c r="O24" s="146"/>
      <c r="P24" s="34">
        <v>106</v>
      </c>
      <c r="Q24" s="34">
        <v>127</v>
      </c>
      <c r="R24" s="34">
        <v>72</v>
      </c>
      <c r="S24" s="6">
        <f t="shared" si="2"/>
        <v>305</v>
      </c>
    </row>
    <row r="25" spans="2:25">
      <c r="B25" s="17"/>
      <c r="C25" s="167"/>
      <c r="D25" s="167"/>
      <c r="E25" s="11"/>
      <c r="F25" s="140" t="s">
        <v>61</v>
      </c>
      <c r="G25" s="140" t="s">
        <v>57</v>
      </c>
      <c r="H25" s="191"/>
      <c r="I25" s="31"/>
      <c r="J25" s="31"/>
      <c r="K25" s="31"/>
      <c r="L25" s="31"/>
      <c r="M25" s="146"/>
      <c r="N25" s="146"/>
      <c r="O25" s="146"/>
      <c r="P25" s="34">
        <v>197</v>
      </c>
      <c r="Q25" s="34">
        <v>270</v>
      </c>
      <c r="R25" s="34">
        <v>148</v>
      </c>
      <c r="S25" s="6">
        <f t="shared" si="2"/>
        <v>615</v>
      </c>
    </row>
    <row r="26" spans="2:25">
      <c r="B26" s="17"/>
      <c r="C26" s="167"/>
      <c r="D26" s="166" t="s">
        <v>52</v>
      </c>
      <c r="E26" s="11"/>
      <c r="F26" s="139" t="s">
        <v>58</v>
      </c>
      <c r="G26" s="139" t="s">
        <v>54</v>
      </c>
      <c r="H26" s="191"/>
      <c r="I26" s="31"/>
      <c r="J26" s="31"/>
      <c r="K26" s="34">
        <v>70</v>
      </c>
      <c r="L26" s="34">
        <v>106</v>
      </c>
      <c r="M26" s="34">
        <v>106</v>
      </c>
      <c r="N26" s="34">
        <v>49</v>
      </c>
      <c r="O26" s="6"/>
      <c r="P26" s="6"/>
      <c r="Q26" s="6"/>
      <c r="R26" s="6"/>
      <c r="S26" s="6">
        <f t="shared" si="2"/>
        <v>331</v>
      </c>
    </row>
    <row r="27" spans="2:25">
      <c r="B27" s="17"/>
      <c r="C27" s="167"/>
      <c r="D27" s="167"/>
      <c r="E27" s="11"/>
      <c r="F27" s="140" t="s">
        <v>59</v>
      </c>
      <c r="G27" s="140" t="s">
        <v>55</v>
      </c>
      <c r="H27" s="191"/>
      <c r="I27" s="6"/>
      <c r="J27" s="6"/>
      <c r="K27" s="34">
        <v>67</v>
      </c>
      <c r="L27" s="34">
        <v>73</v>
      </c>
      <c r="M27" s="34">
        <v>58</v>
      </c>
      <c r="N27" s="34">
        <v>34</v>
      </c>
      <c r="O27" s="6"/>
      <c r="P27" s="6"/>
      <c r="Q27" s="6"/>
      <c r="R27" s="6"/>
      <c r="S27" s="6">
        <f t="shared" si="2"/>
        <v>232</v>
      </c>
    </row>
    <row r="28" spans="2:25">
      <c r="B28" s="17"/>
      <c r="C28" s="167"/>
      <c r="D28" s="167"/>
      <c r="E28" s="11"/>
      <c r="F28" s="140" t="s">
        <v>60</v>
      </c>
      <c r="G28" s="140" t="s">
        <v>56</v>
      </c>
      <c r="H28" s="191"/>
      <c r="I28" s="6"/>
      <c r="J28" s="6"/>
      <c r="K28" s="34">
        <v>41</v>
      </c>
      <c r="L28" s="34">
        <v>48</v>
      </c>
      <c r="M28" s="34">
        <v>41</v>
      </c>
      <c r="N28" s="34">
        <v>21</v>
      </c>
      <c r="O28" s="6"/>
      <c r="P28" s="6"/>
      <c r="Q28" s="6"/>
      <c r="R28" s="6"/>
      <c r="S28" s="6">
        <f t="shared" si="2"/>
        <v>151</v>
      </c>
    </row>
    <row r="29" spans="2:25">
      <c r="B29" s="17"/>
      <c r="C29" s="167"/>
      <c r="D29" s="167"/>
      <c r="E29" s="11"/>
      <c r="F29" s="140" t="s">
        <v>61</v>
      </c>
      <c r="G29" s="140" t="s">
        <v>57</v>
      </c>
      <c r="H29" s="192"/>
      <c r="I29" s="6"/>
      <c r="J29" s="6"/>
      <c r="K29" s="34">
        <v>42</v>
      </c>
      <c r="L29" s="34">
        <v>44</v>
      </c>
      <c r="M29" s="34">
        <v>76</v>
      </c>
      <c r="N29" s="34">
        <v>49</v>
      </c>
      <c r="O29" s="6"/>
      <c r="P29" s="6"/>
      <c r="Q29" s="6"/>
      <c r="R29" s="6"/>
      <c r="S29" s="6">
        <f t="shared" si="2"/>
        <v>211</v>
      </c>
    </row>
    <row r="30" spans="2:25" s="12" customFormat="1">
      <c r="B30" s="17"/>
      <c r="C30" s="8"/>
      <c r="D30" s="8"/>
      <c r="E30" s="10"/>
      <c r="F30" s="4"/>
      <c r="G30" s="4"/>
      <c r="H30" s="9" t="s">
        <v>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f t="shared" si="2"/>
        <v>0</v>
      </c>
      <c r="T30" s="2"/>
      <c r="U30" s="2"/>
      <c r="V30" s="156"/>
      <c r="W30" s="157"/>
      <c r="X30" s="158"/>
      <c r="Y30" s="156"/>
    </row>
    <row r="31" spans="2:25">
      <c r="B31" s="19"/>
      <c r="C31" s="14"/>
      <c r="D31" s="14"/>
      <c r="E31" s="13"/>
      <c r="F31" s="13"/>
      <c r="G31" s="13"/>
      <c r="H31" s="15"/>
      <c r="I31" s="16">
        <f>SUM(I18:I30)</f>
        <v>168</v>
      </c>
      <c r="J31" s="16">
        <f t="shared" ref="J31:R31" si="3">SUM(J18:J30)</f>
        <v>535</v>
      </c>
      <c r="K31" s="16">
        <f t="shared" si="3"/>
        <v>1191</v>
      </c>
      <c r="L31" s="16">
        <f t="shared" si="3"/>
        <v>1531</v>
      </c>
      <c r="M31" s="16">
        <f t="shared" si="3"/>
        <v>1886</v>
      </c>
      <c r="N31" s="16">
        <f t="shared" si="3"/>
        <v>1217</v>
      </c>
      <c r="O31" s="16">
        <f t="shared" si="3"/>
        <v>372</v>
      </c>
      <c r="P31" s="16">
        <f t="shared" si="3"/>
        <v>771</v>
      </c>
      <c r="Q31" s="16">
        <f t="shared" si="3"/>
        <v>998</v>
      </c>
      <c r="R31" s="16">
        <f t="shared" si="3"/>
        <v>618</v>
      </c>
      <c r="S31" s="16">
        <f>SUM(S18:S30)</f>
        <v>9287</v>
      </c>
      <c r="V31" s="156"/>
      <c r="W31" s="156"/>
      <c r="X31" s="156"/>
      <c r="Y31" s="156"/>
    </row>
    <row r="32" spans="2:25">
      <c r="B32" s="17"/>
      <c r="C32" s="166" t="s">
        <v>64</v>
      </c>
      <c r="D32" s="166" t="s">
        <v>53</v>
      </c>
      <c r="E32" s="11"/>
      <c r="F32" s="139" t="s">
        <v>58</v>
      </c>
      <c r="G32" s="139" t="s">
        <v>54</v>
      </c>
      <c r="H32" s="190">
        <v>44501</v>
      </c>
      <c r="I32" s="31"/>
      <c r="J32" s="34">
        <v>48</v>
      </c>
      <c r="K32" s="34">
        <v>49</v>
      </c>
      <c r="L32" s="34">
        <v>56</v>
      </c>
      <c r="M32" s="34">
        <v>90</v>
      </c>
      <c r="N32" s="155">
        <v>63</v>
      </c>
      <c r="O32" s="6"/>
      <c r="P32" s="6"/>
      <c r="Q32" s="6"/>
      <c r="R32" s="6"/>
      <c r="S32" s="6">
        <f>SUM(I32:R32)</f>
        <v>306</v>
      </c>
      <c r="U32" s="25"/>
      <c r="V32" s="156"/>
      <c r="W32" s="156"/>
      <c r="X32" s="156"/>
      <c r="Y32" s="156"/>
    </row>
    <row r="33" spans="2:25">
      <c r="B33" s="17"/>
      <c r="C33" s="167"/>
      <c r="D33" s="167"/>
      <c r="E33" s="11"/>
      <c r="F33" s="140" t="s">
        <v>59</v>
      </c>
      <c r="G33" s="140" t="s">
        <v>55</v>
      </c>
      <c r="H33" s="191"/>
      <c r="I33" s="31"/>
      <c r="J33" s="34">
        <v>27</v>
      </c>
      <c r="K33" s="34">
        <v>28</v>
      </c>
      <c r="L33" s="34">
        <v>32</v>
      </c>
      <c r="M33" s="34">
        <v>52</v>
      </c>
      <c r="N33" s="34">
        <v>36</v>
      </c>
      <c r="O33" s="6"/>
      <c r="P33" s="6"/>
      <c r="Q33" s="6"/>
      <c r="R33" s="6"/>
      <c r="S33" s="6">
        <f t="shared" ref="S33:S44" si="4">SUM(I33:R33)</f>
        <v>175</v>
      </c>
      <c r="U33" s="25"/>
      <c r="V33" s="156"/>
      <c r="W33" s="156"/>
      <c r="X33" s="156"/>
      <c r="Y33" s="156"/>
    </row>
    <row r="34" spans="2:25">
      <c r="B34" s="17"/>
      <c r="C34" s="167"/>
      <c r="D34" s="167"/>
      <c r="E34" s="11"/>
      <c r="F34" s="140" t="s">
        <v>60</v>
      </c>
      <c r="G34" s="140" t="s">
        <v>56</v>
      </c>
      <c r="H34" s="191"/>
      <c r="I34" s="31"/>
      <c r="J34" s="31"/>
      <c r="K34" s="31"/>
      <c r="L34" s="31"/>
      <c r="M34" s="31"/>
      <c r="N34" s="6"/>
      <c r="O34" s="6"/>
      <c r="P34" s="6"/>
      <c r="Q34" s="6"/>
      <c r="R34" s="6"/>
      <c r="S34" s="6">
        <f t="shared" si="4"/>
        <v>0</v>
      </c>
      <c r="U34" s="25"/>
      <c r="V34" s="156"/>
      <c r="W34" s="156"/>
      <c r="X34" s="156"/>
      <c r="Y34" s="156"/>
    </row>
    <row r="35" spans="2:25">
      <c r="B35" s="17"/>
      <c r="C35" s="167"/>
      <c r="D35" s="167"/>
      <c r="E35" s="11"/>
      <c r="F35" s="140" t="s">
        <v>61</v>
      </c>
      <c r="G35" s="140" t="s">
        <v>57</v>
      </c>
      <c r="H35" s="191"/>
      <c r="I35" s="31"/>
      <c r="J35" s="34">
        <v>61</v>
      </c>
      <c r="K35" s="34">
        <v>62</v>
      </c>
      <c r="L35" s="34">
        <v>73</v>
      </c>
      <c r="M35" s="34">
        <v>116</v>
      </c>
      <c r="N35" s="34">
        <v>82</v>
      </c>
      <c r="O35" s="6"/>
      <c r="P35" s="6"/>
      <c r="Q35" s="6"/>
      <c r="R35" s="6"/>
      <c r="S35" s="6">
        <f t="shared" si="4"/>
        <v>394</v>
      </c>
      <c r="U35" s="25"/>
      <c r="V35" s="159"/>
      <c r="W35" s="156"/>
      <c r="X35" s="156"/>
      <c r="Y35" s="156"/>
    </row>
    <row r="36" spans="2:25">
      <c r="B36" s="17"/>
      <c r="C36" s="167"/>
      <c r="D36" s="166" t="s">
        <v>51</v>
      </c>
      <c r="E36" s="11"/>
      <c r="F36" s="139" t="s">
        <v>58</v>
      </c>
      <c r="G36" s="139" t="s">
        <v>54</v>
      </c>
      <c r="H36" s="191"/>
      <c r="I36" s="31"/>
      <c r="J36" s="31"/>
      <c r="K36" s="31"/>
      <c r="L36" s="31"/>
      <c r="M36" s="146"/>
      <c r="N36" s="146"/>
      <c r="O36" s="146"/>
      <c r="P36" s="6"/>
      <c r="Q36" s="6"/>
      <c r="R36" s="6"/>
      <c r="S36" s="6">
        <f t="shared" si="4"/>
        <v>0</v>
      </c>
      <c r="U36" s="25"/>
      <c r="V36" s="156"/>
      <c r="W36" s="156"/>
      <c r="X36" s="156"/>
      <c r="Y36" s="156"/>
    </row>
    <row r="37" spans="2:25">
      <c r="B37" s="17"/>
      <c r="C37" s="167"/>
      <c r="D37" s="167"/>
      <c r="E37" s="11"/>
      <c r="F37" s="140" t="s">
        <v>59</v>
      </c>
      <c r="G37" s="140" t="s">
        <v>55</v>
      </c>
      <c r="H37" s="191"/>
      <c r="I37" s="31"/>
      <c r="J37" s="31"/>
      <c r="K37" s="31"/>
      <c r="L37" s="31"/>
      <c r="M37" s="146"/>
      <c r="N37" s="146"/>
      <c r="O37" s="146"/>
      <c r="P37" s="6"/>
      <c r="Q37" s="6"/>
      <c r="R37" s="6"/>
      <c r="S37" s="6">
        <f t="shared" si="4"/>
        <v>0</v>
      </c>
      <c r="U37" s="25"/>
      <c r="V37" s="156"/>
      <c r="W37" s="156"/>
      <c r="X37" s="156"/>
      <c r="Y37" s="156"/>
    </row>
    <row r="38" spans="2:25">
      <c r="B38" s="17"/>
      <c r="C38" s="167"/>
      <c r="D38" s="167"/>
      <c r="E38" s="11"/>
      <c r="F38" s="140" t="s">
        <v>60</v>
      </c>
      <c r="G38" s="140" t="s">
        <v>56</v>
      </c>
      <c r="H38" s="191"/>
      <c r="I38" s="31"/>
      <c r="J38" s="31"/>
      <c r="K38" s="31"/>
      <c r="L38" s="31"/>
      <c r="M38" s="146"/>
      <c r="N38" s="146"/>
      <c r="O38" s="146"/>
      <c r="P38" s="6"/>
      <c r="Q38" s="6"/>
      <c r="R38" s="6"/>
      <c r="S38" s="6">
        <f t="shared" si="4"/>
        <v>0</v>
      </c>
      <c r="V38" s="156"/>
      <c r="W38" s="156"/>
      <c r="X38" s="156"/>
      <c r="Y38" s="156"/>
    </row>
    <row r="39" spans="2:25">
      <c r="B39" s="17"/>
      <c r="C39" s="167"/>
      <c r="D39" s="167"/>
      <c r="E39" s="11"/>
      <c r="F39" s="140" t="s">
        <v>61</v>
      </c>
      <c r="G39" s="140" t="s">
        <v>57</v>
      </c>
      <c r="H39" s="191"/>
      <c r="I39" s="31"/>
      <c r="J39" s="31"/>
      <c r="K39" s="31"/>
      <c r="L39" s="31"/>
      <c r="M39" s="146"/>
      <c r="N39" s="146"/>
      <c r="O39" s="146"/>
      <c r="P39" s="6"/>
      <c r="Q39" s="6"/>
      <c r="R39" s="6"/>
      <c r="S39" s="6">
        <f t="shared" si="4"/>
        <v>0</v>
      </c>
      <c r="V39" s="156"/>
      <c r="W39" s="156"/>
      <c r="X39" s="156"/>
      <c r="Y39" s="156"/>
    </row>
    <row r="40" spans="2:25">
      <c r="B40" s="17"/>
      <c r="C40" s="167"/>
      <c r="D40" s="166" t="s">
        <v>52</v>
      </c>
      <c r="E40" s="11"/>
      <c r="F40" s="139" t="s">
        <v>58</v>
      </c>
      <c r="G40" s="139" t="s">
        <v>54</v>
      </c>
      <c r="H40" s="191"/>
      <c r="I40" s="31"/>
      <c r="J40" s="31"/>
      <c r="K40" s="31"/>
      <c r="L40" s="31"/>
      <c r="M40" s="31"/>
      <c r="N40" s="6"/>
      <c r="O40" s="6"/>
      <c r="P40" s="6"/>
      <c r="Q40" s="6"/>
      <c r="R40" s="6"/>
      <c r="S40" s="6">
        <f t="shared" si="4"/>
        <v>0</v>
      </c>
      <c r="V40" s="156"/>
      <c r="W40" s="156"/>
      <c r="X40" s="156"/>
      <c r="Y40" s="156"/>
    </row>
    <row r="41" spans="2:25">
      <c r="B41" s="17"/>
      <c r="C41" s="167"/>
      <c r="D41" s="167"/>
      <c r="E41" s="11"/>
      <c r="F41" s="140" t="s">
        <v>59</v>
      </c>
      <c r="G41" s="140" t="s">
        <v>55</v>
      </c>
      <c r="H41" s="191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f t="shared" si="4"/>
        <v>0</v>
      </c>
      <c r="V41" s="156"/>
      <c r="W41" s="156"/>
      <c r="X41" s="156"/>
      <c r="Y41" s="156"/>
    </row>
    <row r="42" spans="2:25">
      <c r="B42" s="17"/>
      <c r="C42" s="167"/>
      <c r="D42" s="167"/>
      <c r="E42" s="11"/>
      <c r="F42" s="140" t="s">
        <v>60</v>
      </c>
      <c r="G42" s="140" t="s">
        <v>56</v>
      </c>
      <c r="H42" s="191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f t="shared" si="4"/>
        <v>0</v>
      </c>
      <c r="V42" s="156"/>
      <c r="W42" s="156"/>
      <c r="X42" s="156"/>
      <c r="Y42" s="156"/>
    </row>
    <row r="43" spans="2:25">
      <c r="B43" s="17"/>
      <c r="C43" s="167"/>
      <c r="D43" s="167"/>
      <c r="E43" s="11"/>
      <c r="F43" s="140" t="s">
        <v>61</v>
      </c>
      <c r="G43" s="140" t="s">
        <v>57</v>
      </c>
      <c r="H43" s="191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f t="shared" si="4"/>
        <v>0</v>
      </c>
      <c r="V43" s="156"/>
      <c r="W43" s="156"/>
      <c r="X43" s="156"/>
      <c r="Y43" s="156"/>
    </row>
    <row r="44" spans="2:25" s="12" customFormat="1">
      <c r="B44" s="17"/>
      <c r="C44" s="8"/>
      <c r="D44" s="8"/>
      <c r="E44" s="10"/>
      <c r="F44" s="4"/>
      <c r="G44" s="4"/>
      <c r="H44" s="9" t="s">
        <v>8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f t="shared" si="4"/>
        <v>0</v>
      </c>
      <c r="T44" s="2"/>
      <c r="U44" s="2"/>
      <c r="V44" s="156"/>
      <c r="W44" s="157"/>
      <c r="X44" s="158"/>
      <c r="Y44" s="156"/>
    </row>
    <row r="45" spans="2:25">
      <c r="B45" s="19"/>
      <c r="C45" s="14"/>
      <c r="D45" s="14"/>
      <c r="E45" s="13"/>
      <c r="F45" s="13"/>
      <c r="G45" s="13"/>
      <c r="H45" s="15"/>
      <c r="I45" s="16">
        <f>SUM(I32:I44)</f>
        <v>0</v>
      </c>
      <c r="J45" s="16">
        <f t="shared" ref="J45" si="5">SUM(J32:J44)</f>
        <v>136</v>
      </c>
      <c r="K45" s="16">
        <f t="shared" ref="K45" si="6">SUM(K32:K44)</f>
        <v>139</v>
      </c>
      <c r="L45" s="16">
        <f t="shared" ref="L45" si="7">SUM(L32:L44)</f>
        <v>161</v>
      </c>
      <c r="M45" s="16">
        <f t="shared" ref="M45" si="8">SUM(M32:M44)</f>
        <v>258</v>
      </c>
      <c r="N45" s="16">
        <f t="shared" ref="N45" si="9">SUM(N32:N44)</f>
        <v>181</v>
      </c>
      <c r="O45" s="16">
        <f t="shared" ref="O45" si="10">SUM(O32:O44)</f>
        <v>0</v>
      </c>
      <c r="P45" s="16">
        <f t="shared" ref="P45" si="11">SUM(P32:P44)</f>
        <v>0</v>
      </c>
      <c r="Q45" s="16">
        <f t="shared" ref="Q45" si="12">SUM(Q32:Q44)</f>
        <v>0</v>
      </c>
      <c r="R45" s="16">
        <f t="shared" ref="R45" si="13">SUM(R32:R44)</f>
        <v>0</v>
      </c>
      <c r="S45" s="16">
        <f>SUM(S32:S44)</f>
        <v>875</v>
      </c>
      <c r="V45" s="156"/>
      <c r="W45" s="156"/>
      <c r="X45" s="156"/>
      <c r="Y45" s="156"/>
    </row>
    <row r="46" spans="2:25">
      <c r="B46" s="17"/>
      <c r="C46" s="166">
        <v>4500458558</v>
      </c>
      <c r="D46" s="166" t="s">
        <v>53</v>
      </c>
      <c r="E46" s="11"/>
      <c r="F46" s="139" t="s">
        <v>58</v>
      </c>
      <c r="G46" s="139" t="s">
        <v>54</v>
      </c>
      <c r="H46" s="190">
        <v>44215</v>
      </c>
      <c r="I46" s="34">
        <v>16</v>
      </c>
      <c r="J46" s="34">
        <v>57</v>
      </c>
      <c r="K46" s="34">
        <v>112</v>
      </c>
      <c r="L46" s="34">
        <v>149</v>
      </c>
      <c r="M46" s="34">
        <v>202</v>
      </c>
      <c r="N46" s="165">
        <v>127</v>
      </c>
      <c r="O46" s="34">
        <v>45</v>
      </c>
      <c r="P46" s="6"/>
      <c r="Q46" s="6"/>
      <c r="R46" s="6"/>
      <c r="S46" s="6">
        <f>SUM(I46:R46)</f>
        <v>708</v>
      </c>
      <c r="U46" s="25"/>
      <c r="V46" s="156"/>
      <c r="W46" s="156"/>
      <c r="X46" s="156"/>
      <c r="Y46" s="156"/>
    </row>
    <row r="47" spans="2:25">
      <c r="B47" s="17"/>
      <c r="C47" s="167"/>
      <c r="D47" s="167"/>
      <c r="E47" s="11"/>
      <c r="F47" s="140" t="s">
        <v>59</v>
      </c>
      <c r="G47" s="140" t="s">
        <v>55</v>
      </c>
      <c r="H47" s="191"/>
      <c r="I47" s="34">
        <v>19</v>
      </c>
      <c r="J47" s="34">
        <v>61</v>
      </c>
      <c r="K47" s="34">
        <v>101</v>
      </c>
      <c r="L47" s="34">
        <v>110</v>
      </c>
      <c r="M47" s="34">
        <v>117</v>
      </c>
      <c r="N47" s="34">
        <v>67</v>
      </c>
      <c r="O47" s="34">
        <v>22</v>
      </c>
      <c r="P47" s="6"/>
      <c r="Q47" s="6"/>
      <c r="R47" s="6"/>
      <c r="S47" s="6">
        <f t="shared" ref="S47:S58" si="14">SUM(I47:R47)</f>
        <v>497</v>
      </c>
      <c r="U47" s="25"/>
      <c r="V47" s="156"/>
      <c r="W47" s="156"/>
      <c r="X47" s="156"/>
      <c r="Y47" s="156"/>
    </row>
    <row r="48" spans="2:25">
      <c r="B48" s="17"/>
      <c r="C48" s="167"/>
      <c r="D48" s="167"/>
      <c r="E48" s="11"/>
      <c r="F48" s="140" t="s">
        <v>60</v>
      </c>
      <c r="G48" s="140" t="s">
        <v>56</v>
      </c>
      <c r="H48" s="191"/>
      <c r="I48" s="34">
        <v>10</v>
      </c>
      <c r="J48" s="34">
        <v>32</v>
      </c>
      <c r="K48" s="34">
        <v>54</v>
      </c>
      <c r="L48" s="34">
        <v>79</v>
      </c>
      <c r="M48" s="34">
        <v>97</v>
      </c>
      <c r="N48" s="34">
        <v>68</v>
      </c>
      <c r="O48" s="34">
        <v>20</v>
      </c>
      <c r="P48" s="6"/>
      <c r="Q48" s="6"/>
      <c r="R48" s="6"/>
      <c r="S48" s="6">
        <f t="shared" si="14"/>
        <v>360</v>
      </c>
      <c r="U48" s="25"/>
      <c r="V48" s="156"/>
      <c r="W48" s="156"/>
      <c r="X48" s="156"/>
      <c r="Y48" s="156"/>
    </row>
    <row r="49" spans="2:25">
      <c r="B49" s="17"/>
      <c r="C49" s="167"/>
      <c r="D49" s="167"/>
      <c r="E49" s="11"/>
      <c r="F49" s="140" t="s">
        <v>61</v>
      </c>
      <c r="G49" s="140" t="s">
        <v>57</v>
      </c>
      <c r="H49" s="191"/>
      <c r="I49" s="34">
        <v>11</v>
      </c>
      <c r="J49" s="34">
        <v>30</v>
      </c>
      <c r="K49" s="34">
        <v>57</v>
      </c>
      <c r="L49" s="34">
        <v>83</v>
      </c>
      <c r="M49" s="34">
        <v>120</v>
      </c>
      <c r="N49" s="34">
        <v>95</v>
      </c>
      <c r="O49" s="34">
        <v>38</v>
      </c>
      <c r="P49" s="6"/>
      <c r="Q49" s="6"/>
      <c r="R49" s="6"/>
      <c r="S49" s="6">
        <f t="shared" si="14"/>
        <v>434</v>
      </c>
      <c r="U49" s="25"/>
      <c r="V49" s="159"/>
      <c r="W49" s="156"/>
      <c r="X49" s="156"/>
      <c r="Y49" s="156"/>
    </row>
    <row r="50" spans="2:25">
      <c r="B50" s="17"/>
      <c r="C50" s="167"/>
      <c r="D50" s="166" t="s">
        <v>51</v>
      </c>
      <c r="E50" s="11"/>
      <c r="F50" s="139" t="s">
        <v>58</v>
      </c>
      <c r="G50" s="139" t="s">
        <v>54</v>
      </c>
      <c r="H50" s="191"/>
      <c r="I50" s="31"/>
      <c r="J50" s="31"/>
      <c r="K50" s="31"/>
      <c r="L50" s="31"/>
      <c r="M50" s="146"/>
      <c r="N50" s="146"/>
      <c r="O50" s="146"/>
      <c r="P50" s="34">
        <v>90</v>
      </c>
      <c r="Q50" s="34">
        <v>118</v>
      </c>
      <c r="R50" s="34">
        <v>81</v>
      </c>
      <c r="S50" s="6">
        <f t="shared" si="14"/>
        <v>289</v>
      </c>
      <c r="U50" s="25"/>
      <c r="V50" s="156"/>
      <c r="W50" s="156"/>
      <c r="X50" s="156"/>
      <c r="Y50" s="156"/>
    </row>
    <row r="51" spans="2:25">
      <c r="B51" s="17"/>
      <c r="C51" s="167"/>
      <c r="D51" s="167"/>
      <c r="E51" s="11"/>
      <c r="F51" s="140" t="s">
        <v>59</v>
      </c>
      <c r="G51" s="140" t="s">
        <v>55</v>
      </c>
      <c r="H51" s="191"/>
      <c r="I51" s="31"/>
      <c r="J51" s="31"/>
      <c r="K51" s="31"/>
      <c r="L51" s="31"/>
      <c r="M51" s="146"/>
      <c r="N51" s="146"/>
      <c r="O51" s="146"/>
      <c r="P51" s="155">
        <v>67</v>
      </c>
      <c r="Q51" s="155">
        <v>83</v>
      </c>
      <c r="R51" s="155">
        <v>53</v>
      </c>
      <c r="S51" s="6">
        <f t="shared" si="14"/>
        <v>203</v>
      </c>
      <c r="U51" s="25"/>
      <c r="V51" s="156"/>
      <c r="W51" s="156"/>
      <c r="X51" s="156"/>
      <c r="Y51" s="156"/>
    </row>
    <row r="52" spans="2:25">
      <c r="B52" s="17"/>
      <c r="C52" s="167"/>
      <c r="D52" s="167"/>
      <c r="E52" s="11"/>
      <c r="F52" s="140" t="s">
        <v>60</v>
      </c>
      <c r="G52" s="140" t="s">
        <v>56</v>
      </c>
      <c r="H52" s="191"/>
      <c r="I52" s="31"/>
      <c r="J52" s="31"/>
      <c r="K52" s="31"/>
      <c r="L52" s="31"/>
      <c r="M52" s="146"/>
      <c r="N52" s="146"/>
      <c r="O52" s="146"/>
      <c r="P52" s="34">
        <v>35</v>
      </c>
      <c r="Q52" s="34">
        <v>43</v>
      </c>
      <c r="R52" s="34">
        <v>24</v>
      </c>
      <c r="S52" s="6">
        <f t="shared" si="14"/>
        <v>102</v>
      </c>
      <c r="V52" s="156"/>
      <c r="W52" s="156"/>
      <c r="X52" s="156"/>
      <c r="Y52" s="156"/>
    </row>
    <row r="53" spans="2:25">
      <c r="B53" s="17"/>
      <c r="C53" s="167"/>
      <c r="D53" s="167"/>
      <c r="E53" s="11"/>
      <c r="F53" s="140" t="s">
        <v>61</v>
      </c>
      <c r="G53" s="140" t="s">
        <v>57</v>
      </c>
      <c r="H53" s="191"/>
      <c r="I53" s="31"/>
      <c r="J53" s="31"/>
      <c r="K53" s="31"/>
      <c r="L53" s="31"/>
      <c r="M53" s="146"/>
      <c r="N53" s="146"/>
      <c r="O53" s="146"/>
      <c r="P53" s="34">
        <v>66</v>
      </c>
      <c r="Q53" s="34">
        <v>90</v>
      </c>
      <c r="R53" s="34">
        <v>50</v>
      </c>
      <c r="S53" s="6">
        <f t="shared" si="14"/>
        <v>206</v>
      </c>
      <c r="V53" s="156"/>
      <c r="W53" s="156"/>
      <c r="X53" s="156"/>
      <c r="Y53" s="156"/>
    </row>
    <row r="54" spans="2:25">
      <c r="B54" s="17"/>
      <c r="C54" s="167"/>
      <c r="D54" s="166" t="s">
        <v>52</v>
      </c>
      <c r="E54" s="11"/>
      <c r="F54" s="139" t="s">
        <v>58</v>
      </c>
      <c r="G54" s="139" t="s">
        <v>54</v>
      </c>
      <c r="H54" s="191"/>
      <c r="I54" s="31"/>
      <c r="K54" s="34">
        <v>23</v>
      </c>
      <c r="L54" s="34">
        <v>36</v>
      </c>
      <c r="M54" s="34">
        <v>36</v>
      </c>
      <c r="N54" s="34">
        <v>16</v>
      </c>
      <c r="O54" s="6"/>
      <c r="P54" s="6"/>
      <c r="Q54" s="6"/>
      <c r="R54" s="6"/>
      <c r="S54" s="6">
        <f t="shared" si="14"/>
        <v>111</v>
      </c>
      <c r="V54" s="156"/>
      <c r="W54" s="156"/>
      <c r="X54" s="156"/>
      <c r="Y54" s="156"/>
    </row>
    <row r="55" spans="2:25">
      <c r="B55" s="17"/>
      <c r="C55" s="167"/>
      <c r="D55" s="167"/>
      <c r="E55" s="11"/>
      <c r="F55" s="140" t="s">
        <v>59</v>
      </c>
      <c r="G55" s="140" t="s">
        <v>55</v>
      </c>
      <c r="H55" s="191"/>
      <c r="I55" s="6"/>
      <c r="K55" s="34">
        <v>23</v>
      </c>
      <c r="L55" s="34">
        <v>25</v>
      </c>
      <c r="M55" s="34">
        <v>19</v>
      </c>
      <c r="N55" s="34">
        <v>11</v>
      </c>
      <c r="O55" s="6"/>
      <c r="P55" s="6"/>
      <c r="Q55" s="6"/>
      <c r="R55" s="6"/>
      <c r="S55" s="6">
        <f t="shared" si="14"/>
        <v>78</v>
      </c>
      <c r="V55" s="156"/>
      <c r="W55" s="156"/>
      <c r="X55" s="156"/>
      <c r="Y55" s="156"/>
    </row>
    <row r="56" spans="2:25">
      <c r="B56" s="17"/>
      <c r="C56" s="167"/>
      <c r="D56" s="167"/>
      <c r="E56" s="11"/>
      <c r="F56" s="140" t="s">
        <v>60</v>
      </c>
      <c r="G56" s="140" t="s">
        <v>56</v>
      </c>
      <c r="H56" s="191"/>
      <c r="I56" s="6"/>
      <c r="K56" s="34">
        <v>14</v>
      </c>
      <c r="L56" s="34">
        <v>17</v>
      </c>
      <c r="M56" s="34">
        <v>14</v>
      </c>
      <c r="N56" s="34">
        <v>10</v>
      </c>
      <c r="O56" s="6"/>
      <c r="P56" s="6"/>
      <c r="Q56" s="6"/>
      <c r="R56" s="6"/>
      <c r="S56" s="6">
        <f t="shared" si="14"/>
        <v>55</v>
      </c>
      <c r="V56" s="156"/>
      <c r="W56" s="156"/>
      <c r="X56" s="156"/>
      <c r="Y56" s="156"/>
    </row>
    <row r="57" spans="2:25">
      <c r="B57" s="17"/>
      <c r="C57" s="167"/>
      <c r="D57" s="167"/>
      <c r="E57" s="11"/>
      <c r="F57" s="140" t="s">
        <v>61</v>
      </c>
      <c r="G57" s="140" t="s">
        <v>57</v>
      </c>
      <c r="H57" s="191"/>
      <c r="I57" s="6"/>
      <c r="K57" s="34">
        <v>14</v>
      </c>
      <c r="L57" s="34">
        <v>15</v>
      </c>
      <c r="M57" s="34">
        <v>26</v>
      </c>
      <c r="N57" s="34">
        <v>17</v>
      </c>
      <c r="O57" s="6"/>
      <c r="P57" s="6"/>
      <c r="Q57" s="6"/>
      <c r="R57" s="6"/>
      <c r="S57" s="6">
        <f t="shared" si="14"/>
        <v>72</v>
      </c>
      <c r="V57" s="156"/>
      <c r="W57" s="156"/>
      <c r="X57" s="156"/>
      <c r="Y57" s="156"/>
    </row>
    <row r="58" spans="2:25" s="12" customFormat="1">
      <c r="B58" s="17"/>
      <c r="C58" s="8"/>
      <c r="D58" s="8"/>
      <c r="E58" s="10"/>
      <c r="F58" s="4"/>
      <c r="G58" s="4"/>
      <c r="H58" s="9" t="s">
        <v>8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>
        <f t="shared" si="14"/>
        <v>0</v>
      </c>
      <c r="T58" s="2" t="s">
        <v>63</v>
      </c>
      <c r="U58" s="2"/>
      <c r="V58" s="156"/>
      <c r="W58" s="157"/>
      <c r="X58" s="158"/>
      <c r="Y58" s="156"/>
    </row>
    <row r="59" spans="2:25">
      <c r="B59" s="19"/>
      <c r="C59" s="14"/>
      <c r="D59" s="14"/>
      <c r="E59" s="13"/>
      <c r="F59" s="13"/>
      <c r="G59" s="13"/>
      <c r="H59" s="15"/>
      <c r="I59" s="16">
        <f>SUM(I46:I58)</f>
        <v>56</v>
      </c>
      <c r="J59" s="16">
        <f t="shared" ref="J59" si="15">SUM(J46:J58)</f>
        <v>180</v>
      </c>
      <c r="K59" s="16">
        <f t="shared" ref="K59" si="16">SUM(K46:K58)</f>
        <v>398</v>
      </c>
      <c r="L59" s="16">
        <f t="shared" ref="L59" si="17">SUM(L46:L58)</f>
        <v>514</v>
      </c>
      <c r="M59" s="16">
        <f t="shared" ref="M59" si="18">SUM(M46:M58)</f>
        <v>631</v>
      </c>
      <c r="N59" s="16">
        <f t="shared" ref="N59" si="19">SUM(N46:N58)</f>
        <v>411</v>
      </c>
      <c r="O59" s="16">
        <f t="shared" ref="O59" si="20">SUM(O46:O58)</f>
        <v>125</v>
      </c>
      <c r="P59" s="16">
        <f t="shared" ref="P59" si="21">SUM(P46:P58)</f>
        <v>258</v>
      </c>
      <c r="Q59" s="16">
        <f t="shared" ref="Q59" si="22">SUM(Q46:Q58)</f>
        <v>334</v>
      </c>
      <c r="R59" s="16">
        <f t="shared" ref="R59" si="23">SUM(R46:R58)</f>
        <v>208</v>
      </c>
      <c r="S59" s="16">
        <f>SUM(S46:S58)</f>
        <v>3115</v>
      </c>
      <c r="V59" s="156"/>
      <c r="W59" s="156"/>
      <c r="X59" s="156"/>
      <c r="Y59" s="156"/>
    </row>
    <row r="60" spans="2:25" hidden="1">
      <c r="B60" s="17"/>
      <c r="C60" s="175">
        <v>66801</v>
      </c>
      <c r="D60" s="177" t="s">
        <v>23</v>
      </c>
      <c r="E60" s="32">
        <v>517199</v>
      </c>
      <c r="F60" s="33" t="s">
        <v>14</v>
      </c>
      <c r="G60" s="141"/>
      <c r="H60" s="178">
        <v>44175</v>
      </c>
      <c r="I60" s="34"/>
      <c r="J60" s="34">
        <v>120</v>
      </c>
      <c r="K60" s="34">
        <v>120</v>
      </c>
      <c r="L60" s="34">
        <v>60</v>
      </c>
      <c r="M60" s="34">
        <v>60</v>
      </c>
      <c r="N60" s="34"/>
      <c r="O60" s="34"/>
      <c r="P60" s="34"/>
      <c r="Q60" s="34"/>
      <c r="R60" s="34"/>
      <c r="S60" s="34">
        <f>SUM(I60:R60)</f>
        <v>360</v>
      </c>
      <c r="U60" s="25"/>
      <c r="V60" s="156"/>
      <c r="W60" s="156"/>
      <c r="X60" s="156"/>
      <c r="Y60" s="156"/>
    </row>
    <row r="61" spans="2:25" hidden="1">
      <c r="B61" s="17"/>
      <c r="C61" s="176"/>
      <c r="D61" s="177"/>
      <c r="E61" s="32">
        <v>517199</v>
      </c>
      <c r="F61" s="33" t="s">
        <v>17</v>
      </c>
      <c r="G61" s="142"/>
      <c r="H61" s="179"/>
      <c r="I61" s="34"/>
      <c r="J61" s="34">
        <v>104</v>
      </c>
      <c r="K61" s="34">
        <v>104</v>
      </c>
      <c r="L61" s="34">
        <v>52</v>
      </c>
      <c r="M61" s="34">
        <v>52</v>
      </c>
      <c r="N61" s="34"/>
      <c r="O61" s="34"/>
      <c r="P61" s="34"/>
      <c r="Q61" s="34"/>
      <c r="R61" s="34"/>
      <c r="S61" s="34">
        <f t="shared" ref="S61:S63" si="24">SUM(I61:R61)</f>
        <v>312</v>
      </c>
      <c r="U61" s="25"/>
      <c r="V61" s="156"/>
      <c r="W61" s="156"/>
      <c r="X61" s="156"/>
      <c r="Y61" s="156"/>
    </row>
    <row r="62" spans="2:25" hidden="1">
      <c r="B62" s="17"/>
      <c r="C62" s="176"/>
      <c r="D62" s="177"/>
      <c r="E62" s="32">
        <v>517199</v>
      </c>
      <c r="F62" s="35" t="s">
        <v>15</v>
      </c>
      <c r="G62" s="143"/>
      <c r="H62" s="179"/>
      <c r="I62" s="34"/>
      <c r="J62" s="34">
        <v>216</v>
      </c>
      <c r="K62" s="34">
        <v>216</v>
      </c>
      <c r="L62" s="34">
        <v>108</v>
      </c>
      <c r="M62" s="34">
        <v>108</v>
      </c>
      <c r="N62" s="34"/>
      <c r="O62" s="34"/>
      <c r="P62" s="34"/>
      <c r="Q62" s="34"/>
      <c r="R62" s="34"/>
      <c r="S62" s="34">
        <f t="shared" si="24"/>
        <v>648</v>
      </c>
      <c r="U62" s="25"/>
      <c r="V62" s="156"/>
      <c r="W62" s="156"/>
      <c r="X62" s="156"/>
      <c r="Y62" s="156"/>
    </row>
    <row r="63" spans="2:25" hidden="1">
      <c r="B63" s="17"/>
      <c r="C63" s="176"/>
      <c r="D63" s="177"/>
      <c r="E63" s="32">
        <v>517199</v>
      </c>
      <c r="F63" s="35" t="s">
        <v>16</v>
      </c>
      <c r="G63" s="143"/>
      <c r="H63" s="179"/>
      <c r="I63" s="34"/>
      <c r="J63" s="34">
        <v>92</v>
      </c>
      <c r="K63" s="34">
        <v>92</v>
      </c>
      <c r="L63" s="34">
        <v>46</v>
      </c>
      <c r="M63" s="34">
        <v>46</v>
      </c>
      <c r="N63" s="34"/>
      <c r="O63" s="34"/>
      <c r="P63" s="34"/>
      <c r="Q63" s="34"/>
      <c r="R63" s="34"/>
      <c r="S63" s="34">
        <f t="shared" si="24"/>
        <v>276</v>
      </c>
      <c r="U63" s="25"/>
      <c r="V63" s="159"/>
      <c r="W63" s="156"/>
      <c r="X63" s="156"/>
      <c r="Y63" s="156"/>
    </row>
    <row r="64" spans="2:25" s="12" customFormat="1" hidden="1">
      <c r="B64" s="17"/>
      <c r="C64" s="36"/>
      <c r="D64" s="36"/>
      <c r="E64" s="37"/>
      <c r="F64" s="35"/>
      <c r="G64" s="35"/>
      <c r="H64" s="38" t="s">
        <v>8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2"/>
      <c r="U64" s="2"/>
      <c r="V64" s="156"/>
      <c r="W64" s="156"/>
      <c r="X64" s="156"/>
      <c r="Y64" s="156"/>
    </row>
    <row r="65" spans="2:25" hidden="1">
      <c r="B65" s="19"/>
      <c r="C65" s="39" t="s">
        <v>9</v>
      </c>
      <c r="D65" s="39"/>
      <c r="E65" s="35" t="s">
        <v>7</v>
      </c>
      <c r="F65" s="35"/>
      <c r="G65" s="35"/>
      <c r="H65" s="38" t="s">
        <v>10</v>
      </c>
      <c r="I65" s="34">
        <f t="shared" ref="I65:S65" si="25">SUM(I60:I64)</f>
        <v>0</v>
      </c>
      <c r="J65" s="34">
        <f t="shared" si="25"/>
        <v>532</v>
      </c>
      <c r="K65" s="34">
        <f t="shared" si="25"/>
        <v>532</v>
      </c>
      <c r="L65" s="34">
        <f t="shared" si="25"/>
        <v>266</v>
      </c>
      <c r="M65" s="34">
        <f t="shared" si="25"/>
        <v>266</v>
      </c>
      <c r="N65" s="34">
        <f t="shared" si="25"/>
        <v>0</v>
      </c>
      <c r="O65" s="34">
        <f t="shared" ref="O65:P65" si="26">SUM(O60:O64)</f>
        <v>0</v>
      </c>
      <c r="P65" s="34">
        <f t="shared" si="26"/>
        <v>0</v>
      </c>
      <c r="Q65" s="34">
        <f t="shared" si="25"/>
        <v>0</v>
      </c>
      <c r="R65" s="34">
        <f t="shared" si="25"/>
        <v>0</v>
      </c>
      <c r="S65" s="34">
        <f t="shared" si="25"/>
        <v>1596</v>
      </c>
      <c r="V65" s="156"/>
      <c r="W65" s="156"/>
      <c r="X65" s="156"/>
      <c r="Y65" s="156"/>
    </row>
    <row r="66" spans="2:25" hidden="1">
      <c r="B66" s="17"/>
      <c r="C66" s="175">
        <v>66806</v>
      </c>
      <c r="D66" s="177" t="s">
        <v>23</v>
      </c>
      <c r="E66" s="32">
        <v>517199</v>
      </c>
      <c r="F66" s="33" t="s">
        <v>14</v>
      </c>
      <c r="G66" s="141"/>
      <c r="H66" s="178">
        <v>44175</v>
      </c>
      <c r="I66" s="34"/>
      <c r="J66" s="34">
        <v>52</v>
      </c>
      <c r="K66" s="34">
        <v>52</v>
      </c>
      <c r="L66" s="34">
        <v>26</v>
      </c>
      <c r="M66" s="34">
        <v>26</v>
      </c>
      <c r="N66" s="34"/>
      <c r="O66" s="34"/>
      <c r="P66" s="34"/>
      <c r="Q66" s="34"/>
      <c r="R66" s="34"/>
      <c r="S66" s="34">
        <f>SUM(I66:R66)</f>
        <v>156</v>
      </c>
      <c r="U66" s="25"/>
      <c r="V66" s="156"/>
      <c r="W66" s="156"/>
      <c r="X66" s="156"/>
      <c r="Y66" s="156"/>
    </row>
    <row r="67" spans="2:25" hidden="1">
      <c r="B67" s="17"/>
      <c r="C67" s="176"/>
      <c r="D67" s="177"/>
      <c r="E67" s="32">
        <v>517199</v>
      </c>
      <c r="F67" s="33" t="s">
        <v>17</v>
      </c>
      <c r="G67" s="142"/>
      <c r="H67" s="179"/>
      <c r="I67" s="34"/>
      <c r="J67" s="34">
        <v>46</v>
      </c>
      <c r="K67" s="34">
        <v>46</v>
      </c>
      <c r="L67" s="34">
        <v>23</v>
      </c>
      <c r="M67" s="34">
        <v>23</v>
      </c>
      <c r="N67" s="34"/>
      <c r="O67" s="34"/>
      <c r="P67" s="34"/>
      <c r="Q67" s="34"/>
      <c r="R67" s="34"/>
      <c r="S67" s="34">
        <f t="shared" ref="S67:S69" si="27">SUM(I67:R67)</f>
        <v>138</v>
      </c>
      <c r="U67" s="25"/>
      <c r="V67" s="156"/>
      <c r="W67" s="156"/>
      <c r="X67" s="156"/>
      <c r="Y67" s="156"/>
    </row>
    <row r="68" spans="2:25" hidden="1">
      <c r="B68" s="17"/>
      <c r="C68" s="176"/>
      <c r="D68" s="177"/>
      <c r="E68" s="32">
        <v>517199</v>
      </c>
      <c r="F68" s="35" t="s">
        <v>15</v>
      </c>
      <c r="G68" s="143"/>
      <c r="H68" s="179"/>
      <c r="I68" s="34"/>
      <c r="J68" s="34">
        <v>94</v>
      </c>
      <c r="K68" s="34">
        <v>94</v>
      </c>
      <c r="L68" s="34">
        <v>47</v>
      </c>
      <c r="M68" s="34">
        <v>47</v>
      </c>
      <c r="N68" s="34"/>
      <c r="O68" s="34"/>
      <c r="P68" s="34"/>
      <c r="Q68" s="34"/>
      <c r="R68" s="34"/>
      <c r="S68" s="34">
        <f t="shared" si="27"/>
        <v>282</v>
      </c>
      <c r="U68" s="25"/>
      <c r="V68" s="156"/>
      <c r="W68" s="156"/>
      <c r="X68" s="156"/>
      <c r="Y68" s="156"/>
    </row>
    <row r="69" spans="2:25" hidden="1">
      <c r="B69" s="17"/>
      <c r="C69" s="176"/>
      <c r="D69" s="177"/>
      <c r="E69" s="32">
        <v>517199</v>
      </c>
      <c r="F69" s="35" t="s">
        <v>16</v>
      </c>
      <c r="G69" s="143"/>
      <c r="H69" s="179"/>
      <c r="I69" s="34"/>
      <c r="J69" s="34">
        <v>40</v>
      </c>
      <c r="K69" s="34">
        <v>40</v>
      </c>
      <c r="L69" s="34">
        <v>20</v>
      </c>
      <c r="M69" s="34">
        <v>20</v>
      </c>
      <c r="N69" s="34"/>
      <c r="O69" s="34"/>
      <c r="P69" s="34"/>
      <c r="Q69" s="34"/>
      <c r="R69" s="34"/>
      <c r="S69" s="34">
        <f t="shared" si="27"/>
        <v>120</v>
      </c>
      <c r="U69" s="25"/>
      <c r="V69" s="159"/>
      <c r="W69" s="156"/>
      <c r="X69" s="156"/>
      <c r="Y69" s="156"/>
    </row>
    <row r="70" spans="2:25" s="12" customFormat="1" hidden="1">
      <c r="B70" s="17"/>
      <c r="C70" s="36"/>
      <c r="D70" s="36"/>
      <c r="E70" s="37"/>
      <c r="F70" s="35"/>
      <c r="G70" s="35"/>
      <c r="H70" s="38" t="s">
        <v>8</v>
      </c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2"/>
      <c r="U70" s="2"/>
      <c r="V70" s="156"/>
      <c r="W70" s="156"/>
      <c r="X70" s="156"/>
      <c r="Y70" s="156"/>
    </row>
    <row r="71" spans="2:25" hidden="1">
      <c r="B71" s="19"/>
      <c r="C71" s="39" t="s">
        <v>9</v>
      </c>
      <c r="D71" s="39"/>
      <c r="E71" s="35" t="s">
        <v>7</v>
      </c>
      <c r="F71" s="35"/>
      <c r="G71" s="35"/>
      <c r="H71" s="38" t="s">
        <v>10</v>
      </c>
      <c r="I71" s="34">
        <f t="shared" ref="I71:S71" si="28">SUM(I66:I70)</f>
        <v>0</v>
      </c>
      <c r="J71" s="34">
        <f t="shared" si="28"/>
        <v>232</v>
      </c>
      <c r="K71" s="34">
        <f t="shared" si="28"/>
        <v>232</v>
      </c>
      <c r="L71" s="34">
        <f t="shared" si="28"/>
        <v>116</v>
      </c>
      <c r="M71" s="34">
        <f t="shared" si="28"/>
        <v>116</v>
      </c>
      <c r="N71" s="34">
        <f t="shared" si="28"/>
        <v>0</v>
      </c>
      <c r="O71" s="34">
        <f t="shared" ref="O71:P71" si="29">SUM(O66:O70)</f>
        <v>0</v>
      </c>
      <c r="P71" s="34">
        <f t="shared" si="29"/>
        <v>0</v>
      </c>
      <c r="Q71" s="34">
        <f t="shared" si="28"/>
        <v>0</v>
      </c>
      <c r="R71" s="34">
        <f t="shared" si="28"/>
        <v>0</v>
      </c>
      <c r="S71" s="34">
        <f t="shared" si="28"/>
        <v>696</v>
      </c>
      <c r="V71" s="156"/>
      <c r="W71" s="156"/>
      <c r="X71" s="156"/>
      <c r="Y71" s="156"/>
    </row>
    <row r="72" spans="2:25" hidden="1">
      <c r="B72" s="17"/>
      <c r="C72" s="175">
        <v>66807</v>
      </c>
      <c r="D72" s="177" t="s">
        <v>23</v>
      </c>
      <c r="E72" s="32">
        <v>517199</v>
      </c>
      <c r="F72" s="33" t="s">
        <v>14</v>
      </c>
      <c r="G72" s="141"/>
      <c r="H72" s="178">
        <v>44175</v>
      </c>
      <c r="I72" s="34"/>
      <c r="J72" s="34">
        <v>52</v>
      </c>
      <c r="K72" s="34">
        <v>52</v>
      </c>
      <c r="L72" s="34">
        <v>26</v>
      </c>
      <c r="M72" s="34">
        <v>26</v>
      </c>
      <c r="N72" s="34"/>
      <c r="O72" s="34"/>
      <c r="P72" s="34"/>
      <c r="Q72" s="34"/>
      <c r="R72" s="34"/>
      <c r="S72" s="34">
        <f>SUM(I72:R72)</f>
        <v>156</v>
      </c>
      <c r="U72" s="25"/>
      <c r="V72" s="156"/>
      <c r="W72" s="156"/>
      <c r="X72" s="156"/>
      <c r="Y72" s="156"/>
    </row>
    <row r="73" spans="2:25" hidden="1">
      <c r="B73" s="17"/>
      <c r="C73" s="176"/>
      <c r="D73" s="177"/>
      <c r="E73" s="32">
        <v>517199</v>
      </c>
      <c r="F73" s="33" t="s">
        <v>17</v>
      </c>
      <c r="G73" s="142"/>
      <c r="H73" s="179"/>
      <c r="I73" s="34"/>
      <c r="J73" s="34">
        <v>46</v>
      </c>
      <c r="K73" s="34">
        <v>46</v>
      </c>
      <c r="L73" s="34">
        <v>23</v>
      </c>
      <c r="M73" s="34">
        <v>23</v>
      </c>
      <c r="N73" s="34"/>
      <c r="O73" s="34"/>
      <c r="P73" s="34"/>
      <c r="Q73" s="34"/>
      <c r="R73" s="34"/>
      <c r="S73" s="34">
        <f t="shared" ref="S73:S75" si="30">SUM(I73:R73)</f>
        <v>138</v>
      </c>
      <c r="U73" s="25"/>
      <c r="V73" s="156"/>
      <c r="W73" s="156"/>
      <c r="X73" s="156"/>
      <c r="Y73" s="156"/>
    </row>
    <row r="74" spans="2:25" hidden="1">
      <c r="B74" s="17"/>
      <c r="C74" s="176"/>
      <c r="D74" s="177"/>
      <c r="E74" s="32">
        <v>517199</v>
      </c>
      <c r="F74" s="35" t="s">
        <v>15</v>
      </c>
      <c r="G74" s="143"/>
      <c r="H74" s="179"/>
      <c r="I74" s="34"/>
      <c r="J74" s="34">
        <v>94</v>
      </c>
      <c r="K74" s="34">
        <v>94</v>
      </c>
      <c r="L74" s="34">
        <v>47</v>
      </c>
      <c r="M74" s="34">
        <v>47</v>
      </c>
      <c r="N74" s="34"/>
      <c r="O74" s="34"/>
      <c r="P74" s="34"/>
      <c r="Q74" s="34"/>
      <c r="R74" s="34"/>
      <c r="S74" s="34">
        <f t="shared" si="30"/>
        <v>282</v>
      </c>
      <c r="U74" s="25"/>
      <c r="V74" s="156"/>
      <c r="W74" s="156"/>
      <c r="X74" s="156"/>
      <c r="Y74" s="156"/>
    </row>
    <row r="75" spans="2:25" hidden="1">
      <c r="B75" s="17"/>
      <c r="C75" s="176"/>
      <c r="D75" s="177"/>
      <c r="E75" s="32">
        <v>517199</v>
      </c>
      <c r="F75" s="35" t="s">
        <v>16</v>
      </c>
      <c r="G75" s="143"/>
      <c r="H75" s="179"/>
      <c r="I75" s="34"/>
      <c r="J75" s="34">
        <v>40</v>
      </c>
      <c r="K75" s="34">
        <v>40</v>
      </c>
      <c r="L75" s="34">
        <v>20</v>
      </c>
      <c r="M75" s="34">
        <v>20</v>
      </c>
      <c r="N75" s="34"/>
      <c r="O75" s="34"/>
      <c r="P75" s="34"/>
      <c r="Q75" s="34"/>
      <c r="R75" s="34"/>
      <c r="S75" s="34">
        <f t="shared" si="30"/>
        <v>120</v>
      </c>
      <c r="U75" s="25"/>
      <c r="V75" s="159"/>
      <c r="W75" s="156"/>
      <c r="X75" s="156"/>
      <c r="Y75" s="156"/>
    </row>
    <row r="76" spans="2:25" s="12" customFormat="1" hidden="1">
      <c r="B76" s="17"/>
      <c r="C76" s="36"/>
      <c r="D76" s="36"/>
      <c r="E76" s="37"/>
      <c r="F76" s="35"/>
      <c r="G76" s="35"/>
      <c r="H76" s="38" t="s">
        <v>8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2"/>
      <c r="U76" s="2"/>
      <c r="V76" s="156"/>
      <c r="W76" s="156"/>
      <c r="X76" s="156"/>
      <c r="Y76" s="156"/>
    </row>
    <row r="77" spans="2:25" hidden="1">
      <c r="B77" s="19"/>
      <c r="C77" s="39" t="s">
        <v>9</v>
      </c>
      <c r="D77" s="39"/>
      <c r="E77" s="35" t="s">
        <v>7</v>
      </c>
      <c r="F77" s="35"/>
      <c r="G77" s="35"/>
      <c r="H77" s="38" t="s">
        <v>10</v>
      </c>
      <c r="I77" s="34">
        <f t="shared" ref="I77:S77" si="31">SUM(I72:I76)</f>
        <v>0</v>
      </c>
      <c r="J77" s="34">
        <f t="shared" si="31"/>
        <v>232</v>
      </c>
      <c r="K77" s="34">
        <f t="shared" si="31"/>
        <v>232</v>
      </c>
      <c r="L77" s="34">
        <f t="shared" si="31"/>
        <v>116</v>
      </c>
      <c r="M77" s="34">
        <f t="shared" si="31"/>
        <v>116</v>
      </c>
      <c r="N77" s="34">
        <f t="shared" si="31"/>
        <v>0</v>
      </c>
      <c r="O77" s="34">
        <f t="shared" ref="O77:P77" si="32">SUM(O72:O76)</f>
        <v>0</v>
      </c>
      <c r="P77" s="34">
        <f t="shared" si="32"/>
        <v>0</v>
      </c>
      <c r="Q77" s="34">
        <f t="shared" si="31"/>
        <v>0</v>
      </c>
      <c r="R77" s="34">
        <f t="shared" si="31"/>
        <v>0</v>
      </c>
      <c r="S77" s="34">
        <f t="shared" si="31"/>
        <v>696</v>
      </c>
      <c r="V77" s="156"/>
      <c r="W77" s="156"/>
      <c r="X77" s="156"/>
      <c r="Y77" s="156"/>
    </row>
    <row r="78" spans="2:25" hidden="1">
      <c r="B78" s="17"/>
      <c r="C78" s="175">
        <v>66847</v>
      </c>
      <c r="D78" s="177" t="s">
        <v>23</v>
      </c>
      <c r="E78" s="32">
        <v>517199</v>
      </c>
      <c r="F78" s="33" t="s">
        <v>14</v>
      </c>
      <c r="G78" s="141"/>
      <c r="H78" s="178">
        <v>44175</v>
      </c>
      <c r="I78" s="34">
        <v>100</v>
      </c>
      <c r="J78" s="34">
        <v>200</v>
      </c>
      <c r="K78" s="34">
        <v>200</v>
      </c>
      <c r="L78" s="34">
        <v>200</v>
      </c>
      <c r="M78" s="34">
        <v>100</v>
      </c>
      <c r="N78" s="34"/>
      <c r="O78" s="34"/>
      <c r="P78" s="34"/>
      <c r="Q78" s="34"/>
      <c r="R78" s="34"/>
      <c r="S78" s="34">
        <f>SUM(I78:R78)</f>
        <v>800</v>
      </c>
      <c r="U78" s="25"/>
      <c r="V78" s="156"/>
      <c r="W78" s="156"/>
      <c r="X78" s="156"/>
      <c r="Y78" s="156"/>
    </row>
    <row r="79" spans="2:25" hidden="1">
      <c r="B79" s="17"/>
      <c r="C79" s="176"/>
      <c r="D79" s="177"/>
      <c r="E79" s="32">
        <v>517199</v>
      </c>
      <c r="F79" s="33" t="s">
        <v>17</v>
      </c>
      <c r="G79" s="142"/>
      <c r="H79" s="179"/>
      <c r="I79" s="34">
        <v>100</v>
      </c>
      <c r="J79" s="34">
        <v>200</v>
      </c>
      <c r="K79" s="34">
        <v>200</v>
      </c>
      <c r="L79" s="34">
        <v>200</v>
      </c>
      <c r="M79" s="34">
        <v>100</v>
      </c>
      <c r="N79" s="34"/>
      <c r="O79" s="34"/>
      <c r="P79" s="34"/>
      <c r="Q79" s="34"/>
      <c r="R79" s="34"/>
      <c r="S79" s="34">
        <f t="shared" ref="S79:S81" si="33">SUM(I79:R79)</f>
        <v>800</v>
      </c>
      <c r="U79" s="25"/>
      <c r="V79" s="156"/>
      <c r="W79" s="156"/>
      <c r="X79" s="156"/>
      <c r="Y79" s="156"/>
    </row>
    <row r="80" spans="2:25" hidden="1">
      <c r="B80" s="17"/>
      <c r="C80" s="176"/>
      <c r="D80" s="177"/>
      <c r="E80" s="32">
        <v>517199</v>
      </c>
      <c r="F80" s="35" t="s">
        <v>15</v>
      </c>
      <c r="G80" s="143"/>
      <c r="H80" s="179"/>
      <c r="I80" s="34">
        <v>100</v>
      </c>
      <c r="J80" s="34">
        <v>200</v>
      </c>
      <c r="K80" s="34">
        <v>200</v>
      </c>
      <c r="L80" s="34">
        <v>200</v>
      </c>
      <c r="M80" s="34">
        <v>100</v>
      </c>
      <c r="N80" s="34"/>
      <c r="O80" s="34"/>
      <c r="P80" s="34"/>
      <c r="Q80" s="34"/>
      <c r="R80" s="34"/>
      <c r="S80" s="34">
        <f t="shared" si="33"/>
        <v>800</v>
      </c>
      <c r="U80" s="25"/>
      <c r="V80" s="156"/>
      <c r="W80" s="156"/>
      <c r="X80" s="156"/>
      <c r="Y80" s="156"/>
    </row>
    <row r="81" spans="2:25" hidden="1">
      <c r="B81" s="17"/>
      <c r="C81" s="176"/>
      <c r="D81" s="177"/>
      <c r="E81" s="32">
        <v>517199</v>
      </c>
      <c r="F81" s="35" t="s">
        <v>16</v>
      </c>
      <c r="G81" s="143"/>
      <c r="H81" s="179"/>
      <c r="I81" s="34">
        <v>100</v>
      </c>
      <c r="J81" s="34">
        <v>200</v>
      </c>
      <c r="K81" s="34">
        <v>200</v>
      </c>
      <c r="L81" s="34">
        <v>200</v>
      </c>
      <c r="M81" s="34">
        <v>100</v>
      </c>
      <c r="N81" s="34"/>
      <c r="O81" s="34"/>
      <c r="P81" s="34"/>
      <c r="Q81" s="34"/>
      <c r="R81" s="34"/>
      <c r="S81" s="34">
        <f t="shared" si="33"/>
        <v>800</v>
      </c>
      <c r="U81" s="25"/>
      <c r="V81" s="159"/>
      <c r="W81" s="156"/>
      <c r="X81" s="156"/>
      <c r="Y81" s="156"/>
    </row>
    <row r="82" spans="2:25" s="12" customFormat="1" hidden="1">
      <c r="B82" s="17"/>
      <c r="C82" s="36"/>
      <c r="D82" s="36"/>
      <c r="E82" s="37"/>
      <c r="F82" s="35"/>
      <c r="G82" s="35"/>
      <c r="H82" s="38" t="s">
        <v>8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2"/>
      <c r="U82" s="2"/>
      <c r="V82" s="156"/>
      <c r="W82" s="156"/>
      <c r="X82" s="156"/>
      <c r="Y82" s="156"/>
    </row>
    <row r="83" spans="2:25" hidden="1">
      <c r="B83" s="19"/>
      <c r="C83" s="39" t="s">
        <v>9</v>
      </c>
      <c r="D83" s="39"/>
      <c r="E83" s="35" t="s">
        <v>7</v>
      </c>
      <c r="F83" s="35"/>
      <c r="G83" s="35"/>
      <c r="H83" s="38" t="s">
        <v>10</v>
      </c>
      <c r="I83" s="34">
        <f t="shared" ref="I83:S83" si="34">SUM(I78:I82)</f>
        <v>400</v>
      </c>
      <c r="J83" s="34">
        <f t="shared" si="34"/>
        <v>800</v>
      </c>
      <c r="K83" s="34">
        <f t="shared" si="34"/>
        <v>800</v>
      </c>
      <c r="L83" s="34">
        <f t="shared" si="34"/>
        <v>800</v>
      </c>
      <c r="M83" s="34">
        <f t="shared" si="34"/>
        <v>400</v>
      </c>
      <c r="N83" s="34">
        <f t="shared" si="34"/>
        <v>0</v>
      </c>
      <c r="O83" s="34">
        <f t="shared" ref="O83:P83" si="35">SUM(O78:O82)</f>
        <v>0</v>
      </c>
      <c r="P83" s="34">
        <f t="shared" si="35"/>
        <v>0</v>
      </c>
      <c r="Q83" s="34">
        <f t="shared" si="34"/>
        <v>0</v>
      </c>
      <c r="R83" s="34">
        <f t="shared" si="34"/>
        <v>0</v>
      </c>
      <c r="S83" s="34">
        <f t="shared" si="34"/>
        <v>3200</v>
      </c>
      <c r="V83" s="156"/>
      <c r="W83" s="156"/>
      <c r="X83" s="156"/>
      <c r="Y83" s="156"/>
    </row>
    <row r="84" spans="2:25" hidden="1">
      <c r="B84" s="17"/>
      <c r="C84" s="175">
        <v>66844</v>
      </c>
      <c r="D84" s="177" t="s">
        <v>23</v>
      </c>
      <c r="E84" s="32">
        <v>517199</v>
      </c>
      <c r="F84" s="33" t="s">
        <v>14</v>
      </c>
      <c r="G84" s="141"/>
      <c r="H84" s="178">
        <v>44175</v>
      </c>
      <c r="I84" s="34">
        <v>50</v>
      </c>
      <c r="J84" s="34">
        <v>100</v>
      </c>
      <c r="K84" s="34">
        <v>100</v>
      </c>
      <c r="L84" s="34">
        <v>100</v>
      </c>
      <c r="M84" s="34">
        <v>50</v>
      </c>
      <c r="N84" s="34"/>
      <c r="O84" s="34"/>
      <c r="P84" s="34"/>
      <c r="Q84" s="34"/>
      <c r="R84" s="34"/>
      <c r="S84" s="34">
        <f>SUM(I84:R84)</f>
        <v>400</v>
      </c>
      <c r="U84" s="25"/>
      <c r="V84" s="156"/>
      <c r="W84" s="156"/>
      <c r="X84" s="156"/>
      <c r="Y84" s="156"/>
    </row>
    <row r="85" spans="2:25" hidden="1">
      <c r="B85" s="17"/>
      <c r="C85" s="176"/>
      <c r="D85" s="177"/>
      <c r="E85" s="32">
        <v>517199</v>
      </c>
      <c r="F85" s="33" t="s">
        <v>17</v>
      </c>
      <c r="G85" s="142"/>
      <c r="H85" s="179"/>
      <c r="I85" s="34">
        <v>50</v>
      </c>
      <c r="J85" s="34">
        <v>100</v>
      </c>
      <c r="K85" s="34">
        <v>100</v>
      </c>
      <c r="L85" s="34">
        <v>100</v>
      </c>
      <c r="M85" s="34">
        <v>50</v>
      </c>
      <c r="N85" s="34"/>
      <c r="O85" s="34"/>
      <c r="P85" s="34"/>
      <c r="Q85" s="34"/>
      <c r="R85" s="34"/>
      <c r="S85" s="34">
        <f t="shared" ref="S85:S87" si="36">SUM(I85:R85)</f>
        <v>400</v>
      </c>
      <c r="U85" s="25"/>
      <c r="V85" s="156"/>
      <c r="W85" s="156"/>
      <c r="X85" s="156"/>
      <c r="Y85" s="156"/>
    </row>
    <row r="86" spans="2:25" hidden="1">
      <c r="B86" s="17"/>
      <c r="C86" s="176"/>
      <c r="D86" s="177"/>
      <c r="E86" s="32">
        <v>517199</v>
      </c>
      <c r="F86" s="35" t="s">
        <v>15</v>
      </c>
      <c r="G86" s="143"/>
      <c r="H86" s="179"/>
      <c r="I86" s="34">
        <v>50</v>
      </c>
      <c r="J86" s="34">
        <v>100</v>
      </c>
      <c r="K86" s="34">
        <v>100</v>
      </c>
      <c r="L86" s="34">
        <v>100</v>
      </c>
      <c r="M86" s="34">
        <v>50</v>
      </c>
      <c r="N86" s="34"/>
      <c r="O86" s="34"/>
      <c r="P86" s="34"/>
      <c r="Q86" s="34"/>
      <c r="R86" s="34"/>
      <c r="S86" s="34">
        <f t="shared" si="36"/>
        <v>400</v>
      </c>
      <c r="U86" s="25"/>
      <c r="V86" s="156"/>
      <c r="W86" s="156"/>
      <c r="X86" s="156"/>
      <c r="Y86" s="156"/>
    </row>
    <row r="87" spans="2:25" hidden="1">
      <c r="B87" s="17"/>
      <c r="C87" s="176"/>
      <c r="D87" s="177"/>
      <c r="E87" s="32">
        <v>517199</v>
      </c>
      <c r="F87" s="35" t="s">
        <v>16</v>
      </c>
      <c r="G87" s="143"/>
      <c r="H87" s="179"/>
      <c r="I87" s="34">
        <v>50</v>
      </c>
      <c r="J87" s="34">
        <v>100</v>
      </c>
      <c r="K87" s="34">
        <v>100</v>
      </c>
      <c r="L87" s="34">
        <v>100</v>
      </c>
      <c r="M87" s="34">
        <v>50</v>
      </c>
      <c r="N87" s="34"/>
      <c r="O87" s="34"/>
      <c r="P87" s="34"/>
      <c r="Q87" s="34"/>
      <c r="R87" s="34"/>
      <c r="S87" s="34">
        <f t="shared" si="36"/>
        <v>400</v>
      </c>
      <c r="U87" s="25"/>
      <c r="V87" s="159"/>
      <c r="W87" s="156"/>
      <c r="X87" s="156"/>
      <c r="Y87" s="156"/>
    </row>
    <row r="88" spans="2:25" s="12" customFormat="1" hidden="1">
      <c r="B88" s="17"/>
      <c r="C88" s="36"/>
      <c r="D88" s="36"/>
      <c r="E88" s="37"/>
      <c r="F88" s="35"/>
      <c r="G88" s="35"/>
      <c r="H88" s="38" t="s">
        <v>8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2"/>
      <c r="U88" s="2"/>
      <c r="V88" s="156"/>
      <c r="W88" s="156"/>
      <c r="X88" s="156"/>
      <c r="Y88" s="156"/>
    </row>
    <row r="89" spans="2:25" hidden="1">
      <c r="B89" s="19"/>
      <c r="C89" s="39" t="s">
        <v>9</v>
      </c>
      <c r="D89" s="39"/>
      <c r="E89" s="35" t="s">
        <v>7</v>
      </c>
      <c r="F89" s="35"/>
      <c r="G89" s="35"/>
      <c r="H89" s="38" t="s">
        <v>10</v>
      </c>
      <c r="I89" s="34">
        <f t="shared" ref="I89:S89" si="37">SUM(I84:I88)</f>
        <v>200</v>
      </c>
      <c r="J89" s="34">
        <f t="shared" si="37"/>
        <v>400</v>
      </c>
      <c r="K89" s="34">
        <f t="shared" si="37"/>
        <v>400</v>
      </c>
      <c r="L89" s="34">
        <f t="shared" si="37"/>
        <v>400</v>
      </c>
      <c r="M89" s="34">
        <f t="shared" si="37"/>
        <v>200</v>
      </c>
      <c r="N89" s="34">
        <f t="shared" si="37"/>
        <v>0</v>
      </c>
      <c r="O89" s="34">
        <f t="shared" ref="O89:P89" si="38">SUM(O84:O88)</f>
        <v>0</v>
      </c>
      <c r="P89" s="34">
        <f t="shared" si="38"/>
        <v>0</v>
      </c>
      <c r="Q89" s="34">
        <f t="shared" si="37"/>
        <v>0</v>
      </c>
      <c r="R89" s="34">
        <f t="shared" si="37"/>
        <v>0</v>
      </c>
      <c r="S89" s="34">
        <f t="shared" si="37"/>
        <v>1600</v>
      </c>
      <c r="V89" s="156"/>
      <c r="W89" s="156"/>
      <c r="X89" s="156"/>
      <c r="Y89" s="156"/>
    </row>
    <row r="90" spans="2:25" hidden="1">
      <c r="B90" s="17"/>
      <c r="C90" s="175">
        <v>66726</v>
      </c>
      <c r="D90" s="177" t="s">
        <v>23</v>
      </c>
      <c r="E90" s="32">
        <v>517199</v>
      </c>
      <c r="F90" s="33" t="s">
        <v>14</v>
      </c>
      <c r="G90" s="141"/>
      <c r="H90" s="178">
        <v>44175</v>
      </c>
      <c r="I90" s="34">
        <v>12</v>
      </c>
      <c r="J90" s="34">
        <v>36</v>
      </c>
      <c r="K90" s="34">
        <v>60</v>
      </c>
      <c r="L90" s="34">
        <v>30</v>
      </c>
      <c r="M90" s="34">
        <v>18</v>
      </c>
      <c r="N90" s="34"/>
      <c r="O90" s="34"/>
      <c r="P90" s="34"/>
      <c r="Q90" s="34"/>
      <c r="R90" s="34"/>
      <c r="S90" s="34">
        <f>SUM(I90:R90)</f>
        <v>156</v>
      </c>
      <c r="U90" s="25"/>
      <c r="V90" s="156"/>
      <c r="W90" s="156"/>
      <c r="X90" s="156"/>
      <c r="Y90" s="156"/>
    </row>
    <row r="91" spans="2:25" hidden="1">
      <c r="B91" s="17"/>
      <c r="C91" s="176"/>
      <c r="D91" s="177"/>
      <c r="E91" s="32">
        <v>517199</v>
      </c>
      <c r="F91" s="33" t="s">
        <v>17</v>
      </c>
      <c r="G91" s="142"/>
      <c r="H91" s="179"/>
      <c r="I91" s="34">
        <v>6</v>
      </c>
      <c r="J91" s="34">
        <v>36</v>
      </c>
      <c r="K91" s="34">
        <v>48</v>
      </c>
      <c r="L91" s="34">
        <v>30</v>
      </c>
      <c r="M91" s="34">
        <v>18</v>
      </c>
      <c r="N91" s="34"/>
      <c r="O91" s="34"/>
      <c r="P91" s="34"/>
      <c r="Q91" s="34"/>
      <c r="R91" s="34"/>
      <c r="S91" s="34">
        <f t="shared" ref="S91:S93" si="39">SUM(I91:R91)</f>
        <v>138</v>
      </c>
      <c r="U91" s="25"/>
      <c r="V91" s="156"/>
      <c r="W91" s="156"/>
      <c r="X91" s="156"/>
      <c r="Y91" s="156"/>
    </row>
    <row r="92" spans="2:25" hidden="1">
      <c r="B92" s="17"/>
      <c r="C92" s="176"/>
      <c r="D92" s="177"/>
      <c r="E92" s="32">
        <v>517199</v>
      </c>
      <c r="F92" s="35" t="s">
        <v>15</v>
      </c>
      <c r="G92" s="143"/>
      <c r="H92" s="179"/>
      <c r="I92" s="34">
        <v>18</v>
      </c>
      <c r="J92" s="34">
        <v>66</v>
      </c>
      <c r="K92" s="34">
        <v>102</v>
      </c>
      <c r="L92" s="34">
        <v>60</v>
      </c>
      <c r="M92" s="34">
        <v>36</v>
      </c>
      <c r="N92" s="34"/>
      <c r="O92" s="34"/>
      <c r="P92" s="34"/>
      <c r="Q92" s="34"/>
      <c r="R92" s="34"/>
      <c r="S92" s="34">
        <f t="shared" si="39"/>
        <v>282</v>
      </c>
      <c r="U92" s="25"/>
      <c r="V92" s="156"/>
      <c r="W92" s="156"/>
      <c r="X92" s="156"/>
      <c r="Y92" s="156"/>
    </row>
    <row r="93" spans="2:25" hidden="1">
      <c r="B93" s="17"/>
      <c r="C93" s="176"/>
      <c r="D93" s="177"/>
      <c r="E93" s="32">
        <v>517199</v>
      </c>
      <c r="F93" s="35" t="s">
        <v>16</v>
      </c>
      <c r="G93" s="143"/>
      <c r="H93" s="179"/>
      <c r="I93" s="34">
        <v>6</v>
      </c>
      <c r="J93" s="34">
        <v>30</v>
      </c>
      <c r="K93" s="34">
        <v>42</v>
      </c>
      <c r="L93" s="34">
        <v>18</v>
      </c>
      <c r="M93" s="34">
        <v>24</v>
      </c>
      <c r="N93" s="34"/>
      <c r="O93" s="34"/>
      <c r="P93" s="34"/>
      <c r="Q93" s="34"/>
      <c r="R93" s="34"/>
      <c r="S93" s="34">
        <f t="shared" si="39"/>
        <v>120</v>
      </c>
      <c r="U93" s="25"/>
      <c r="V93" s="159"/>
      <c r="W93" s="156"/>
      <c r="X93" s="156"/>
      <c r="Y93" s="156"/>
    </row>
    <row r="94" spans="2:25" s="12" customFormat="1" hidden="1">
      <c r="B94" s="17"/>
      <c r="C94" s="36"/>
      <c r="D94" s="36"/>
      <c r="E94" s="37"/>
      <c r="F94" s="35"/>
      <c r="G94" s="35"/>
      <c r="H94" s="38" t="s">
        <v>8</v>
      </c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2"/>
      <c r="U94" s="2"/>
      <c r="V94" s="156"/>
      <c r="W94" s="156"/>
      <c r="X94" s="156"/>
      <c r="Y94" s="156"/>
    </row>
    <row r="95" spans="2:25" hidden="1">
      <c r="B95" s="19"/>
      <c r="C95" s="39" t="s">
        <v>9</v>
      </c>
      <c r="D95" s="39"/>
      <c r="E95" s="35" t="s">
        <v>7</v>
      </c>
      <c r="F95" s="35"/>
      <c r="G95" s="35"/>
      <c r="H95" s="38" t="s">
        <v>10</v>
      </c>
      <c r="I95" s="34">
        <f t="shared" ref="I95" si="40">SUM(I90:I94)</f>
        <v>42</v>
      </c>
      <c r="J95" s="34">
        <f t="shared" ref="J95" si="41">SUM(J90:J94)</f>
        <v>168</v>
      </c>
      <c r="K95" s="34">
        <f t="shared" ref="K95" si="42">SUM(K90:K94)</f>
        <v>252</v>
      </c>
      <c r="L95" s="34">
        <f t="shared" ref="L95" si="43">SUM(L90:L94)</f>
        <v>138</v>
      </c>
      <c r="M95" s="34">
        <f t="shared" ref="M95" si="44">SUM(M90:M94)</f>
        <v>96</v>
      </c>
      <c r="N95" s="34">
        <f t="shared" ref="N95" si="45">SUM(N90:N94)</f>
        <v>0</v>
      </c>
      <c r="O95" s="34">
        <f t="shared" ref="O95:Q95" si="46">SUM(O90:O94)</f>
        <v>0</v>
      </c>
      <c r="P95" s="34">
        <f t="shared" ref="P95:R95" si="47">SUM(P90:P94)</f>
        <v>0</v>
      </c>
      <c r="Q95" s="34">
        <f t="shared" si="46"/>
        <v>0</v>
      </c>
      <c r="R95" s="34">
        <f t="shared" si="47"/>
        <v>0</v>
      </c>
      <c r="S95" s="34">
        <f t="shared" ref="S95" si="48">SUM(S90:S94)</f>
        <v>696</v>
      </c>
      <c r="V95" s="156"/>
      <c r="W95" s="156"/>
      <c r="X95" s="156"/>
      <c r="Y95" s="156"/>
    </row>
    <row r="96" spans="2:25" ht="13.9" hidden="1" customHeight="1">
      <c r="B96" s="19"/>
      <c r="C96" s="175">
        <v>66724</v>
      </c>
      <c r="D96" s="177" t="s">
        <v>23</v>
      </c>
      <c r="E96" s="32">
        <v>517199</v>
      </c>
      <c r="F96" s="33" t="s">
        <v>14</v>
      </c>
      <c r="G96" s="141"/>
      <c r="H96" s="178">
        <v>44175</v>
      </c>
      <c r="I96" s="34">
        <v>18</v>
      </c>
      <c r="J96" s="34">
        <v>66</v>
      </c>
      <c r="K96" s="34">
        <v>102</v>
      </c>
      <c r="L96" s="34">
        <v>54</v>
      </c>
      <c r="M96" s="34">
        <v>30</v>
      </c>
      <c r="N96" s="34"/>
      <c r="O96" s="34"/>
      <c r="P96" s="34"/>
      <c r="Q96" s="34"/>
      <c r="R96" s="34"/>
      <c r="S96" s="34">
        <f>SUM(I96:R96)</f>
        <v>270</v>
      </c>
      <c r="V96" s="156"/>
      <c r="W96" s="156"/>
      <c r="X96" s="156"/>
      <c r="Y96" s="156"/>
    </row>
    <row r="97" spans="2:25" hidden="1">
      <c r="B97" s="17"/>
      <c r="C97" s="176"/>
      <c r="D97" s="177"/>
      <c r="E97" s="32">
        <v>517199</v>
      </c>
      <c r="F97" s="33" t="s">
        <v>17</v>
      </c>
      <c r="G97" s="142"/>
      <c r="H97" s="179"/>
      <c r="I97" s="34">
        <v>18</v>
      </c>
      <c r="J97" s="34">
        <v>54</v>
      </c>
      <c r="K97" s="34">
        <v>84</v>
      </c>
      <c r="L97" s="34">
        <v>48</v>
      </c>
      <c r="M97" s="34">
        <v>30</v>
      </c>
      <c r="N97" s="34"/>
      <c r="O97" s="34"/>
      <c r="P97" s="34"/>
      <c r="Q97" s="34"/>
      <c r="R97" s="34"/>
      <c r="S97" s="34">
        <f t="shared" ref="S97:S99" si="49">SUM(I97:R97)</f>
        <v>234</v>
      </c>
      <c r="U97" s="25"/>
      <c r="V97" s="156"/>
      <c r="W97" s="156"/>
      <c r="X97" s="156"/>
      <c r="Y97" s="156"/>
    </row>
    <row r="98" spans="2:25" hidden="1">
      <c r="B98" s="17"/>
      <c r="C98" s="176"/>
      <c r="D98" s="177"/>
      <c r="E98" s="32">
        <v>517199</v>
      </c>
      <c r="F98" s="35" t="s">
        <v>15</v>
      </c>
      <c r="G98" s="143"/>
      <c r="H98" s="179"/>
      <c r="I98" s="34">
        <v>30</v>
      </c>
      <c r="J98" s="34">
        <v>114</v>
      </c>
      <c r="K98" s="34">
        <v>180</v>
      </c>
      <c r="L98" s="34">
        <v>102</v>
      </c>
      <c r="M98" s="34">
        <v>60</v>
      </c>
      <c r="N98" s="34"/>
      <c r="O98" s="34"/>
      <c r="P98" s="34"/>
      <c r="Q98" s="34"/>
      <c r="R98" s="34"/>
      <c r="S98" s="34">
        <f t="shared" si="49"/>
        <v>486</v>
      </c>
      <c r="U98" s="25"/>
      <c r="V98" s="156"/>
      <c r="W98" s="156"/>
      <c r="X98" s="156"/>
      <c r="Y98" s="156"/>
    </row>
    <row r="99" spans="2:25" hidden="1">
      <c r="B99" s="17"/>
      <c r="C99" s="176"/>
      <c r="D99" s="177"/>
      <c r="E99" s="32">
        <v>517199</v>
      </c>
      <c r="F99" s="35" t="s">
        <v>16</v>
      </c>
      <c r="G99" s="143"/>
      <c r="H99" s="179"/>
      <c r="I99" s="34">
        <v>12</v>
      </c>
      <c r="J99" s="34">
        <v>48</v>
      </c>
      <c r="K99" s="34">
        <v>78</v>
      </c>
      <c r="L99" s="34">
        <v>42</v>
      </c>
      <c r="M99" s="34">
        <v>30</v>
      </c>
      <c r="N99" s="34"/>
      <c r="O99" s="34"/>
      <c r="P99" s="34"/>
      <c r="Q99" s="34"/>
      <c r="R99" s="34"/>
      <c r="S99" s="34">
        <f t="shared" si="49"/>
        <v>210</v>
      </c>
      <c r="U99" s="25"/>
      <c r="V99" s="156"/>
      <c r="W99" s="156"/>
      <c r="X99" s="156"/>
      <c r="Y99" s="156"/>
    </row>
    <row r="100" spans="2:25" hidden="1">
      <c r="B100" s="17"/>
      <c r="C100" s="36"/>
      <c r="D100" s="36"/>
      <c r="E100" s="37"/>
      <c r="F100" s="35"/>
      <c r="G100" s="35"/>
      <c r="H100" s="38" t="s">
        <v>8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U100" s="25"/>
      <c r="V100" s="159"/>
      <c r="W100" s="156"/>
      <c r="X100" s="156"/>
      <c r="Y100" s="156"/>
    </row>
    <row r="101" spans="2:25" s="12" customFormat="1" hidden="1">
      <c r="B101" s="17"/>
      <c r="C101" s="39" t="s">
        <v>9</v>
      </c>
      <c r="D101" s="39"/>
      <c r="E101" s="35" t="s">
        <v>7</v>
      </c>
      <c r="F101" s="35"/>
      <c r="G101" s="35"/>
      <c r="H101" s="38" t="s">
        <v>10</v>
      </c>
      <c r="I101" s="34">
        <f t="shared" ref="I101:S101" si="50">SUM(I96:I100)</f>
        <v>78</v>
      </c>
      <c r="J101" s="34">
        <f t="shared" si="50"/>
        <v>282</v>
      </c>
      <c r="K101" s="34">
        <f t="shared" si="50"/>
        <v>444</v>
      </c>
      <c r="L101" s="34">
        <f t="shared" si="50"/>
        <v>246</v>
      </c>
      <c r="M101" s="34">
        <f t="shared" si="50"/>
        <v>150</v>
      </c>
      <c r="N101" s="34">
        <f t="shared" si="50"/>
        <v>0</v>
      </c>
      <c r="O101" s="34">
        <f t="shared" ref="O101:P101" si="51">SUM(O96:O100)</f>
        <v>0</v>
      </c>
      <c r="P101" s="34">
        <f t="shared" si="51"/>
        <v>0</v>
      </c>
      <c r="Q101" s="34">
        <f t="shared" si="50"/>
        <v>0</v>
      </c>
      <c r="R101" s="34">
        <f t="shared" si="50"/>
        <v>0</v>
      </c>
      <c r="S101" s="34">
        <f t="shared" si="50"/>
        <v>1200</v>
      </c>
      <c r="T101" s="2"/>
      <c r="U101" s="2"/>
      <c r="V101" s="156"/>
      <c r="W101" s="156"/>
      <c r="X101" s="156"/>
      <c r="Y101" s="156"/>
    </row>
    <row r="102" spans="2:25" hidden="1">
      <c r="B102" s="19"/>
      <c r="C102" s="20" t="s">
        <v>24</v>
      </c>
      <c r="D102" s="39"/>
      <c r="E102" s="35"/>
      <c r="F102" s="35"/>
      <c r="G102" s="144"/>
      <c r="H102" s="40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V102" s="156"/>
      <c r="W102" s="156"/>
      <c r="X102" s="156"/>
      <c r="Y102" s="156"/>
    </row>
    <row r="103" spans="2:25" hidden="1">
      <c r="C103" s="175"/>
      <c r="D103" s="177"/>
      <c r="E103" s="32">
        <v>517199</v>
      </c>
      <c r="F103" s="33" t="s">
        <v>14</v>
      </c>
      <c r="G103" s="141"/>
      <c r="H103" s="178">
        <v>44175</v>
      </c>
      <c r="I103" s="34">
        <f>I84+I78+I72+I66+I60+I90+I96</f>
        <v>180</v>
      </c>
      <c r="J103" s="34">
        <f t="shared" ref="J103:M103" si="52">J84+J78+J72+J66+J60+J90+J96</f>
        <v>626</v>
      </c>
      <c r="K103" s="34">
        <f t="shared" si="52"/>
        <v>686</v>
      </c>
      <c r="L103" s="34">
        <f t="shared" si="52"/>
        <v>496</v>
      </c>
      <c r="M103" s="34">
        <f t="shared" si="52"/>
        <v>310</v>
      </c>
      <c r="N103" s="34"/>
      <c r="O103" s="34"/>
      <c r="P103" s="34"/>
      <c r="Q103" s="34"/>
      <c r="R103" s="34"/>
      <c r="S103" s="34">
        <f>SUM(I103:R103)</f>
        <v>2298</v>
      </c>
      <c r="V103" s="156"/>
      <c r="W103" s="156"/>
      <c r="X103" s="156"/>
      <c r="Y103" s="156"/>
    </row>
    <row r="104" spans="2:25" hidden="1">
      <c r="C104" s="176"/>
      <c r="D104" s="177"/>
      <c r="E104" s="32">
        <v>517199</v>
      </c>
      <c r="F104" s="33" t="s">
        <v>17</v>
      </c>
      <c r="G104" s="142"/>
      <c r="H104" s="179"/>
      <c r="I104" s="34">
        <f t="shared" ref="I104:M106" si="53">I85+I79+I73+I67+I61+I91+I97</f>
        <v>174</v>
      </c>
      <c r="J104" s="34">
        <f t="shared" si="53"/>
        <v>586</v>
      </c>
      <c r="K104" s="34">
        <f t="shared" si="53"/>
        <v>628</v>
      </c>
      <c r="L104" s="34">
        <f t="shared" si="53"/>
        <v>476</v>
      </c>
      <c r="M104" s="34">
        <f t="shared" si="53"/>
        <v>296</v>
      </c>
      <c r="N104" s="34"/>
      <c r="O104" s="34"/>
      <c r="P104" s="34"/>
      <c r="Q104" s="34"/>
      <c r="R104" s="34"/>
      <c r="S104" s="34">
        <f>SUM(I104:R104)</f>
        <v>2160</v>
      </c>
      <c r="V104" s="156"/>
      <c r="W104" s="156"/>
      <c r="X104" s="156"/>
      <c r="Y104" s="156"/>
    </row>
    <row r="105" spans="2:25" hidden="1">
      <c r="C105" s="176"/>
      <c r="D105" s="177"/>
      <c r="E105" s="32">
        <v>517199</v>
      </c>
      <c r="F105" s="35" t="s">
        <v>15</v>
      </c>
      <c r="G105" s="143"/>
      <c r="H105" s="179"/>
      <c r="I105" s="34">
        <f t="shared" si="53"/>
        <v>198</v>
      </c>
      <c r="J105" s="34">
        <f t="shared" si="53"/>
        <v>884</v>
      </c>
      <c r="K105" s="34">
        <f t="shared" si="53"/>
        <v>986</v>
      </c>
      <c r="L105" s="34">
        <f t="shared" si="53"/>
        <v>664</v>
      </c>
      <c r="M105" s="34">
        <f t="shared" si="53"/>
        <v>448</v>
      </c>
      <c r="N105" s="34"/>
      <c r="O105" s="34"/>
      <c r="P105" s="34"/>
      <c r="Q105" s="34"/>
      <c r="R105" s="34"/>
      <c r="S105" s="34">
        <f>SUM(I105:R105)</f>
        <v>3180</v>
      </c>
      <c r="V105" s="156"/>
      <c r="W105" s="156"/>
      <c r="X105" s="156"/>
      <c r="Y105" s="156"/>
    </row>
    <row r="106" spans="2:25" hidden="1">
      <c r="C106" s="176"/>
      <c r="D106" s="177"/>
      <c r="E106" s="32">
        <v>517199</v>
      </c>
      <c r="F106" s="35" t="s">
        <v>16</v>
      </c>
      <c r="G106" s="143"/>
      <c r="H106" s="179"/>
      <c r="I106" s="34">
        <f t="shared" si="53"/>
        <v>168</v>
      </c>
      <c r="J106" s="34">
        <f t="shared" si="53"/>
        <v>550</v>
      </c>
      <c r="K106" s="34">
        <f t="shared" si="53"/>
        <v>592</v>
      </c>
      <c r="L106" s="34">
        <f t="shared" si="53"/>
        <v>446</v>
      </c>
      <c r="M106" s="34">
        <f t="shared" si="53"/>
        <v>290</v>
      </c>
      <c r="N106" s="34"/>
      <c r="O106" s="34"/>
      <c r="P106" s="34"/>
      <c r="Q106" s="34"/>
      <c r="R106" s="34"/>
      <c r="S106" s="34">
        <f>SUM(I106:R106)</f>
        <v>2046</v>
      </c>
      <c r="V106" s="156"/>
      <c r="W106" s="156"/>
      <c r="X106" s="156"/>
      <c r="Y106" s="156"/>
    </row>
    <row r="107" spans="2:25" hidden="1">
      <c r="C107" s="36"/>
      <c r="D107" s="36"/>
      <c r="E107" s="37"/>
      <c r="F107" s="35"/>
      <c r="G107" s="35"/>
      <c r="H107" s="38" t="s">
        <v>8</v>
      </c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U107" s="20"/>
      <c r="V107" s="160"/>
      <c r="W107" s="160"/>
      <c r="X107" s="160"/>
      <c r="Y107" s="160"/>
    </row>
    <row r="108" spans="2:25" hidden="1">
      <c r="C108" s="39" t="s">
        <v>9</v>
      </c>
      <c r="D108" s="39"/>
      <c r="E108" s="35" t="s">
        <v>7</v>
      </c>
      <c r="F108" s="35"/>
      <c r="G108" s="35"/>
      <c r="H108" s="38" t="s">
        <v>10</v>
      </c>
      <c r="I108" s="34">
        <f t="shared" ref="I108:S108" si="54">SUM(I103:I107)</f>
        <v>720</v>
      </c>
      <c r="J108" s="34">
        <f t="shared" si="54"/>
        <v>2646</v>
      </c>
      <c r="K108" s="34">
        <f t="shared" si="54"/>
        <v>2892</v>
      </c>
      <c r="L108" s="34">
        <f t="shared" si="54"/>
        <v>2082</v>
      </c>
      <c r="M108" s="34">
        <f t="shared" si="54"/>
        <v>1344</v>
      </c>
      <c r="N108" s="34">
        <f t="shared" si="54"/>
        <v>0</v>
      </c>
      <c r="O108" s="34">
        <f t="shared" ref="O108:P108" si="55">SUM(O103:O107)</f>
        <v>0</v>
      </c>
      <c r="P108" s="34">
        <f t="shared" si="55"/>
        <v>0</v>
      </c>
      <c r="Q108" s="34">
        <f t="shared" si="54"/>
        <v>0</v>
      </c>
      <c r="R108" s="34">
        <f t="shared" si="54"/>
        <v>0</v>
      </c>
      <c r="S108" s="34">
        <f t="shared" si="54"/>
        <v>9684</v>
      </c>
      <c r="T108" s="22" t="s">
        <v>18</v>
      </c>
      <c r="U108" s="21"/>
      <c r="V108" s="161"/>
      <c r="W108" s="161"/>
      <c r="X108" s="161"/>
      <c r="Y108" s="161"/>
    </row>
    <row r="109" spans="2:25">
      <c r="B109" s="17"/>
      <c r="C109" s="166">
        <v>4500458554</v>
      </c>
      <c r="D109" s="166" t="s">
        <v>53</v>
      </c>
      <c r="E109" s="11"/>
      <c r="F109" s="139" t="s">
        <v>58</v>
      </c>
      <c r="G109" s="139" t="s">
        <v>54</v>
      </c>
      <c r="H109" s="190">
        <v>44503</v>
      </c>
      <c r="I109" s="34">
        <v>10</v>
      </c>
      <c r="J109" s="34">
        <v>31</v>
      </c>
      <c r="K109" s="34">
        <v>60</v>
      </c>
      <c r="L109" s="34">
        <v>80</v>
      </c>
      <c r="M109" s="34">
        <v>108</v>
      </c>
      <c r="N109" s="155">
        <v>67</v>
      </c>
      <c r="O109" s="34">
        <v>24</v>
      </c>
      <c r="P109" s="6"/>
      <c r="Q109" s="6"/>
      <c r="R109" s="6"/>
      <c r="S109" s="6">
        <f>SUM(I109:R109)</f>
        <v>380</v>
      </c>
      <c r="U109" s="25"/>
      <c r="V109" s="156"/>
      <c r="W109" s="156"/>
      <c r="X109" s="156"/>
      <c r="Y109" s="156"/>
    </row>
    <row r="110" spans="2:25">
      <c r="B110" s="17"/>
      <c r="C110" s="167"/>
      <c r="D110" s="167"/>
      <c r="E110" s="11"/>
      <c r="F110" s="140" t="s">
        <v>59</v>
      </c>
      <c r="G110" s="140" t="s">
        <v>55</v>
      </c>
      <c r="H110" s="191"/>
      <c r="I110" s="34">
        <v>10</v>
      </c>
      <c r="J110" s="34">
        <v>32</v>
      </c>
      <c r="K110" s="34">
        <v>54</v>
      </c>
      <c r="L110" s="34">
        <v>58</v>
      </c>
      <c r="M110" s="34">
        <v>62</v>
      </c>
      <c r="N110" s="34">
        <v>35</v>
      </c>
      <c r="O110" s="34">
        <v>12</v>
      </c>
      <c r="P110" s="6"/>
      <c r="Q110" s="6"/>
      <c r="R110" s="6"/>
      <c r="S110" s="6">
        <f t="shared" ref="S110:S121" si="56">SUM(I110:R110)</f>
        <v>263</v>
      </c>
      <c r="U110" s="25"/>
      <c r="V110" s="156"/>
      <c r="W110" s="156"/>
      <c r="X110" s="156"/>
      <c r="Y110" s="156"/>
    </row>
    <row r="111" spans="2:25">
      <c r="B111" s="17"/>
      <c r="C111" s="167"/>
      <c r="D111" s="167"/>
      <c r="E111" s="11"/>
      <c r="F111" s="140" t="s">
        <v>60</v>
      </c>
      <c r="G111" s="140" t="s">
        <v>56</v>
      </c>
      <c r="H111" s="191"/>
      <c r="I111" s="34">
        <v>10</v>
      </c>
      <c r="J111" s="34">
        <v>17</v>
      </c>
      <c r="K111" s="34">
        <v>29</v>
      </c>
      <c r="L111" s="34">
        <v>42</v>
      </c>
      <c r="M111" s="34">
        <v>51</v>
      </c>
      <c r="N111" s="34">
        <v>36</v>
      </c>
      <c r="O111" s="34">
        <v>11</v>
      </c>
      <c r="P111" s="6"/>
      <c r="Q111" s="6"/>
      <c r="R111" s="6"/>
      <c r="S111" s="6">
        <f t="shared" si="56"/>
        <v>196</v>
      </c>
      <c r="U111" s="25"/>
      <c r="V111" s="156"/>
      <c r="W111" s="156"/>
      <c r="X111" s="156"/>
      <c r="Y111" s="156"/>
    </row>
    <row r="112" spans="2:25">
      <c r="B112" s="17"/>
      <c r="C112" s="167"/>
      <c r="D112" s="167"/>
      <c r="E112" s="11"/>
      <c r="F112" s="140" t="s">
        <v>61</v>
      </c>
      <c r="G112" s="140" t="s">
        <v>57</v>
      </c>
      <c r="H112" s="191"/>
      <c r="I112" s="34">
        <v>10</v>
      </c>
      <c r="J112" s="34">
        <v>15</v>
      </c>
      <c r="K112" s="34">
        <v>30</v>
      </c>
      <c r="L112" s="34">
        <v>44</v>
      </c>
      <c r="M112" s="34">
        <v>63</v>
      </c>
      <c r="N112" s="34">
        <v>50</v>
      </c>
      <c r="O112" s="34">
        <v>20</v>
      </c>
      <c r="P112" s="6"/>
      <c r="Q112" s="6"/>
      <c r="R112" s="6"/>
      <c r="S112" s="6">
        <f t="shared" si="56"/>
        <v>232</v>
      </c>
      <c r="U112" s="25"/>
      <c r="V112" s="159"/>
      <c r="W112" s="156"/>
      <c r="X112" s="156"/>
      <c r="Y112" s="156"/>
    </row>
    <row r="113" spans="2:25">
      <c r="B113" s="17"/>
      <c r="C113" s="167"/>
      <c r="D113" s="166" t="s">
        <v>51</v>
      </c>
      <c r="E113" s="11"/>
      <c r="F113" s="139" t="s">
        <v>58</v>
      </c>
      <c r="G113" s="139" t="s">
        <v>54</v>
      </c>
      <c r="H113" s="191"/>
      <c r="I113" s="31"/>
      <c r="J113" s="31"/>
      <c r="K113" s="31"/>
      <c r="L113" s="31"/>
      <c r="M113" s="146"/>
      <c r="N113" s="146"/>
      <c r="O113" s="146"/>
      <c r="P113" s="34">
        <v>48</v>
      </c>
      <c r="Q113" s="34">
        <v>62</v>
      </c>
      <c r="R113" s="34">
        <v>42</v>
      </c>
      <c r="S113" s="6">
        <f t="shared" si="56"/>
        <v>152</v>
      </c>
      <c r="U113" s="25"/>
      <c r="V113" s="156"/>
      <c r="W113" s="156"/>
      <c r="X113" s="156"/>
      <c r="Y113" s="156"/>
    </row>
    <row r="114" spans="2:25">
      <c r="B114" s="17"/>
      <c r="C114" s="167"/>
      <c r="D114" s="167"/>
      <c r="E114" s="11"/>
      <c r="F114" s="140" t="s">
        <v>59</v>
      </c>
      <c r="G114" s="140" t="s">
        <v>55</v>
      </c>
      <c r="H114" s="191"/>
      <c r="I114" s="31"/>
      <c r="J114" s="31"/>
      <c r="K114" s="31"/>
      <c r="L114" s="31"/>
      <c r="M114" s="146"/>
      <c r="N114" s="146"/>
      <c r="O114" s="146"/>
      <c r="P114" s="155">
        <v>36</v>
      </c>
      <c r="Q114" s="155">
        <v>43</v>
      </c>
      <c r="R114" s="155">
        <v>28</v>
      </c>
      <c r="S114" s="6">
        <f t="shared" si="56"/>
        <v>107</v>
      </c>
      <c r="U114" s="25"/>
      <c r="V114" s="156"/>
      <c r="W114" s="156"/>
      <c r="X114" s="156"/>
      <c r="Y114" s="156"/>
    </row>
    <row r="115" spans="2:25">
      <c r="B115" s="17"/>
      <c r="C115" s="167"/>
      <c r="D115" s="167"/>
      <c r="E115" s="11"/>
      <c r="F115" s="140" t="s">
        <v>60</v>
      </c>
      <c r="G115" s="140" t="s">
        <v>56</v>
      </c>
      <c r="H115" s="191"/>
      <c r="I115" s="31"/>
      <c r="J115" s="31"/>
      <c r="K115" s="31"/>
      <c r="L115" s="31"/>
      <c r="M115" s="146"/>
      <c r="N115" s="146"/>
      <c r="O115" s="146"/>
      <c r="P115" s="34">
        <v>19</v>
      </c>
      <c r="Q115" s="34">
        <v>23</v>
      </c>
      <c r="R115" s="34">
        <v>13</v>
      </c>
      <c r="S115" s="6">
        <f t="shared" si="56"/>
        <v>55</v>
      </c>
      <c r="V115" s="156"/>
      <c r="W115" s="156"/>
      <c r="X115" s="156"/>
      <c r="Y115" s="156"/>
    </row>
    <row r="116" spans="2:25">
      <c r="B116" s="17"/>
      <c r="C116" s="167"/>
      <c r="D116" s="167"/>
      <c r="E116" s="11"/>
      <c r="F116" s="140" t="s">
        <v>61</v>
      </c>
      <c r="G116" s="140" t="s">
        <v>57</v>
      </c>
      <c r="H116" s="191"/>
      <c r="I116" s="31"/>
      <c r="J116" s="31"/>
      <c r="K116" s="31"/>
      <c r="L116" s="31"/>
      <c r="M116" s="146"/>
      <c r="N116" s="146"/>
      <c r="O116" s="146"/>
      <c r="P116" s="34">
        <v>34</v>
      </c>
      <c r="Q116" s="34">
        <v>48</v>
      </c>
      <c r="R116" s="34">
        <v>26</v>
      </c>
      <c r="S116" s="6">
        <f t="shared" si="56"/>
        <v>108</v>
      </c>
      <c r="V116" s="156"/>
      <c r="W116" s="156"/>
      <c r="X116" s="156"/>
      <c r="Y116" s="156"/>
    </row>
    <row r="117" spans="2:25">
      <c r="B117" s="17"/>
      <c r="C117" s="167"/>
      <c r="D117" s="166" t="s">
        <v>52</v>
      </c>
      <c r="E117" s="11"/>
      <c r="F117" s="139" t="s">
        <v>58</v>
      </c>
      <c r="G117" s="139" t="s">
        <v>54</v>
      </c>
      <c r="H117" s="191"/>
      <c r="I117" s="31"/>
      <c r="K117" s="34">
        <v>13</v>
      </c>
      <c r="L117" s="34">
        <v>19</v>
      </c>
      <c r="M117" s="34">
        <v>19</v>
      </c>
      <c r="N117" s="34">
        <v>10</v>
      </c>
      <c r="O117" s="6"/>
      <c r="P117" s="6"/>
      <c r="Q117" s="6"/>
      <c r="R117" s="6"/>
      <c r="S117" s="6">
        <f t="shared" si="56"/>
        <v>61</v>
      </c>
      <c r="V117" s="156"/>
      <c r="W117" s="156"/>
      <c r="X117" s="156"/>
      <c r="Y117" s="156"/>
    </row>
    <row r="118" spans="2:25">
      <c r="B118" s="17"/>
      <c r="C118" s="167"/>
      <c r="D118" s="167"/>
      <c r="E118" s="11"/>
      <c r="F118" s="140" t="s">
        <v>59</v>
      </c>
      <c r="G118" s="140" t="s">
        <v>55</v>
      </c>
      <c r="H118" s="191"/>
      <c r="I118" s="6"/>
      <c r="K118" s="34">
        <v>13</v>
      </c>
      <c r="L118" s="34">
        <v>13</v>
      </c>
      <c r="M118" s="34">
        <v>10</v>
      </c>
      <c r="N118" s="34">
        <v>10</v>
      </c>
      <c r="O118" s="6"/>
      <c r="P118" s="6"/>
      <c r="Q118" s="6"/>
      <c r="R118" s="6"/>
      <c r="S118" s="6">
        <f t="shared" si="56"/>
        <v>46</v>
      </c>
      <c r="V118" s="156"/>
      <c r="W118" s="156"/>
      <c r="X118" s="156"/>
      <c r="Y118" s="156"/>
    </row>
    <row r="119" spans="2:25">
      <c r="B119" s="17"/>
      <c r="C119" s="167"/>
      <c r="D119" s="167"/>
      <c r="E119" s="11"/>
      <c r="F119" s="140" t="s">
        <v>60</v>
      </c>
      <c r="G119" s="140" t="s">
        <v>56</v>
      </c>
      <c r="H119" s="191"/>
      <c r="I119" s="6"/>
      <c r="K119" s="34">
        <v>10</v>
      </c>
      <c r="L119" s="34">
        <v>10</v>
      </c>
      <c r="M119" s="34">
        <v>10</v>
      </c>
      <c r="N119" s="34">
        <v>10</v>
      </c>
      <c r="O119" s="6"/>
      <c r="P119" s="6"/>
      <c r="Q119" s="6"/>
      <c r="R119" s="6"/>
      <c r="S119" s="6">
        <f t="shared" si="56"/>
        <v>40</v>
      </c>
      <c r="V119" s="156"/>
      <c r="W119" s="156"/>
      <c r="X119" s="156"/>
      <c r="Y119" s="156"/>
    </row>
    <row r="120" spans="2:25">
      <c r="B120" s="17"/>
      <c r="C120" s="167"/>
      <c r="D120" s="167"/>
      <c r="E120" s="11"/>
      <c r="F120" s="140" t="s">
        <v>61</v>
      </c>
      <c r="G120" s="140" t="s">
        <v>57</v>
      </c>
      <c r="H120" s="191"/>
      <c r="I120" s="6"/>
      <c r="K120" s="34">
        <v>10</v>
      </c>
      <c r="L120" s="34">
        <v>10</v>
      </c>
      <c r="M120" s="34">
        <v>15</v>
      </c>
      <c r="N120" s="34">
        <v>10</v>
      </c>
      <c r="O120" s="6"/>
      <c r="P120" s="6"/>
      <c r="Q120" s="6"/>
      <c r="R120" s="6"/>
      <c r="S120" s="6">
        <f t="shared" si="56"/>
        <v>45</v>
      </c>
      <c r="V120" s="156"/>
      <c r="W120" s="156"/>
      <c r="X120" s="156"/>
      <c r="Y120" s="156"/>
    </row>
    <row r="121" spans="2:25" s="12" customFormat="1">
      <c r="B121" s="17"/>
      <c r="C121" s="8"/>
      <c r="D121" s="8"/>
      <c r="E121" s="10"/>
      <c r="F121" s="4"/>
      <c r="G121" s="4"/>
      <c r="H121" s="9" t="s">
        <v>8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>
        <f t="shared" si="56"/>
        <v>0</v>
      </c>
      <c r="T121" s="2"/>
      <c r="U121" s="2"/>
      <c r="V121" s="156"/>
      <c r="W121" s="157"/>
      <c r="X121" s="158"/>
      <c r="Y121" s="156"/>
    </row>
    <row r="122" spans="2:25">
      <c r="B122" s="19"/>
      <c r="C122" s="14"/>
      <c r="D122" s="14"/>
      <c r="E122" s="13"/>
      <c r="F122" s="13"/>
      <c r="G122" s="13"/>
      <c r="H122" s="15"/>
      <c r="I122" s="16">
        <f>SUM(I109:I121)</f>
        <v>40</v>
      </c>
      <c r="J122" s="16">
        <f t="shared" ref="J122" si="57">SUM(J109:J121)</f>
        <v>95</v>
      </c>
      <c r="K122" s="16">
        <f t="shared" ref="K122" si="58">SUM(K109:K121)</f>
        <v>219</v>
      </c>
      <c r="L122" s="16">
        <f t="shared" ref="L122" si="59">SUM(L109:L121)</f>
        <v>276</v>
      </c>
      <c r="M122" s="16">
        <f t="shared" ref="M122" si="60">SUM(M109:M121)</f>
        <v>338</v>
      </c>
      <c r="N122" s="16">
        <f t="shared" ref="N122" si="61">SUM(N109:N121)</f>
        <v>228</v>
      </c>
      <c r="O122" s="16">
        <f t="shared" ref="O122" si="62">SUM(O109:O121)</f>
        <v>67</v>
      </c>
      <c r="P122" s="16">
        <f t="shared" ref="P122" si="63">SUM(P109:P121)</f>
        <v>137</v>
      </c>
      <c r="Q122" s="16">
        <f t="shared" ref="Q122" si="64">SUM(Q109:Q121)</f>
        <v>176</v>
      </c>
      <c r="R122" s="16">
        <f t="shared" ref="R122" si="65">SUM(R109:R121)</f>
        <v>109</v>
      </c>
      <c r="S122" s="16">
        <f>SUM(S109:S121)</f>
        <v>1685</v>
      </c>
      <c r="V122" s="156"/>
      <c r="W122" s="156"/>
      <c r="X122" s="156"/>
      <c r="Y122" s="156"/>
    </row>
    <row r="123" spans="2:25">
      <c r="B123" s="147"/>
      <c r="C123" s="152" t="s">
        <v>7</v>
      </c>
      <c r="D123" s="148"/>
      <c r="E123" s="149"/>
      <c r="F123" s="149"/>
      <c r="G123" s="149"/>
      <c r="H123" s="150"/>
      <c r="I123" s="153">
        <f>SUM(I17,I31,I45,I59,I122)</f>
        <v>383</v>
      </c>
      <c r="J123" s="153">
        <f t="shared" ref="J123:R123" si="66">SUM(J17,J31,J45,J59,J122)</f>
        <v>1327</v>
      </c>
      <c r="K123" s="153">
        <f t="shared" si="66"/>
        <v>2795</v>
      </c>
      <c r="L123" s="153">
        <f t="shared" si="66"/>
        <v>3571</v>
      </c>
      <c r="M123" s="153">
        <f t="shared" si="66"/>
        <v>4453</v>
      </c>
      <c r="N123" s="154">
        <f t="shared" si="66"/>
        <v>2903</v>
      </c>
      <c r="O123" s="153">
        <f t="shared" si="66"/>
        <v>829</v>
      </c>
      <c r="P123" s="154">
        <f t="shared" si="66"/>
        <v>1713</v>
      </c>
      <c r="Q123" s="154">
        <f t="shared" si="66"/>
        <v>2216</v>
      </c>
      <c r="R123" s="154">
        <f t="shared" si="66"/>
        <v>1375</v>
      </c>
      <c r="S123" s="151">
        <f>SUM(I123:R123)</f>
        <v>21565</v>
      </c>
      <c r="T123" s="164"/>
      <c r="V123" s="156"/>
      <c r="W123" s="156"/>
      <c r="X123" s="156"/>
      <c r="Y123" s="156"/>
    </row>
    <row r="124" spans="2:25">
      <c r="B124" s="147"/>
      <c r="C124" s="148"/>
      <c r="D124" s="148"/>
      <c r="E124" s="149"/>
      <c r="F124" s="149"/>
      <c r="G124" s="149"/>
      <c r="H124" s="150" t="s">
        <v>62</v>
      </c>
      <c r="I124" s="151">
        <v>383</v>
      </c>
      <c r="J124" s="151">
        <v>1327</v>
      </c>
      <c r="K124" s="151">
        <v>2795</v>
      </c>
      <c r="L124" s="151">
        <v>3571</v>
      </c>
      <c r="M124" s="151">
        <v>4453</v>
      </c>
      <c r="N124" s="151">
        <v>2903</v>
      </c>
      <c r="O124" s="151">
        <v>829</v>
      </c>
      <c r="P124" s="151">
        <v>1713</v>
      </c>
      <c r="Q124" s="151">
        <v>2216</v>
      </c>
      <c r="R124" s="151">
        <v>1375</v>
      </c>
      <c r="S124" s="151">
        <f>SUM(I124:R124)</f>
        <v>21565</v>
      </c>
      <c r="V124" s="156"/>
      <c r="W124" s="156"/>
      <c r="X124" s="156"/>
      <c r="Y124" s="156"/>
    </row>
    <row r="125" spans="2:25">
      <c r="N125" s="2">
        <v>1685</v>
      </c>
      <c r="O125" s="2">
        <v>6603</v>
      </c>
      <c r="P125" s="2">
        <v>9287</v>
      </c>
      <c r="Q125" s="2">
        <v>3115</v>
      </c>
      <c r="R125" s="2">
        <v>875</v>
      </c>
      <c r="U125" s="23">
        <f>SUM(M125:T125)</f>
        <v>21565</v>
      </c>
      <c r="V125" s="162"/>
      <c r="W125" s="162"/>
      <c r="X125" s="162"/>
      <c r="Y125" s="162"/>
    </row>
    <row r="126" spans="2:25" ht="16.5">
      <c r="C126" s="63" t="s">
        <v>25</v>
      </c>
      <c r="V126" s="156"/>
      <c r="W126" s="156"/>
      <c r="X126" s="156"/>
      <c r="Y126" s="156"/>
    </row>
    <row r="127" spans="2:25" ht="21" customHeight="1" thickBot="1">
      <c r="C127" s="49"/>
      <c r="D127" s="42"/>
      <c r="E127" s="42"/>
      <c r="F127" s="42"/>
      <c r="G127" s="114"/>
      <c r="H127" s="42"/>
      <c r="I127" s="43" t="s">
        <v>29</v>
      </c>
      <c r="J127" s="43" t="s">
        <v>31</v>
      </c>
      <c r="K127" s="43" t="s">
        <v>32</v>
      </c>
      <c r="L127" s="43" t="s">
        <v>30</v>
      </c>
      <c r="M127" s="43" t="s">
        <v>4</v>
      </c>
      <c r="N127" s="43" t="s">
        <v>5</v>
      </c>
      <c r="O127" s="43" t="s">
        <v>6</v>
      </c>
      <c r="P127" s="43" t="s">
        <v>4</v>
      </c>
      <c r="Q127" s="43" t="s">
        <v>5</v>
      </c>
      <c r="R127" s="43" t="s">
        <v>6</v>
      </c>
      <c r="S127" s="44" t="s">
        <v>7</v>
      </c>
      <c r="V127" s="156"/>
      <c r="W127" s="156"/>
      <c r="X127" s="156"/>
      <c r="Y127" s="156"/>
    </row>
    <row r="128" spans="2:25" ht="13.5" customHeight="1">
      <c r="C128" s="183"/>
      <c r="D128" s="180" t="s">
        <v>50</v>
      </c>
      <c r="E128" s="50"/>
      <c r="F128" s="73" t="s">
        <v>44</v>
      </c>
      <c r="G128" s="88"/>
      <c r="H128" s="57"/>
      <c r="I128" s="46">
        <f>10+35+49+16</f>
        <v>110</v>
      </c>
      <c r="J128" s="46">
        <f>31+121+171+57</f>
        <v>380</v>
      </c>
      <c r="K128" s="46">
        <f>60+239+337+112</f>
        <v>748</v>
      </c>
      <c r="L128" s="46">
        <f>80+318+447+149</f>
        <v>994</v>
      </c>
      <c r="M128" s="46">
        <f>108+431+606+202</f>
        <v>1347</v>
      </c>
      <c r="N128" s="46">
        <f>67+270+380+127</f>
        <v>844</v>
      </c>
      <c r="O128" s="46">
        <f>24+95+133+45</f>
        <v>297</v>
      </c>
      <c r="P128" s="46"/>
      <c r="Q128" s="46"/>
      <c r="R128" s="46"/>
      <c r="S128" s="46">
        <f t="shared" ref="S128:S134" si="67">SUM(I128:R128)</f>
        <v>4720</v>
      </c>
      <c r="V128" s="156"/>
      <c r="W128" s="156"/>
      <c r="X128" s="156"/>
      <c r="Y128" s="156"/>
    </row>
    <row r="129" spans="3:25" ht="13.5" customHeight="1">
      <c r="C129" s="184"/>
      <c r="D129" s="181"/>
      <c r="E129" s="116"/>
      <c r="F129" s="74" t="s">
        <v>45</v>
      </c>
      <c r="G129" s="145"/>
      <c r="H129" s="115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45">
        <f t="shared" si="67"/>
        <v>0</v>
      </c>
      <c r="V129" s="156"/>
      <c r="W129" s="156"/>
      <c r="X129" s="156"/>
      <c r="Y129" s="156"/>
    </row>
    <row r="130" spans="3:25" ht="13.5" customHeight="1">
      <c r="C130" s="184"/>
      <c r="D130" s="181"/>
      <c r="E130" s="47"/>
      <c r="F130" s="74" t="s">
        <v>46</v>
      </c>
      <c r="G130" s="74"/>
      <c r="H130" s="48"/>
      <c r="I130" s="45">
        <f>10+41+58+19</f>
        <v>128</v>
      </c>
      <c r="J130" s="45">
        <f>32+129+181+61</f>
        <v>403</v>
      </c>
      <c r="K130" s="45">
        <f>54+216+303+101</f>
        <v>674</v>
      </c>
      <c r="L130" s="45">
        <f>58+234+330+110</f>
        <v>732</v>
      </c>
      <c r="M130" s="45">
        <f>62+249+351+117</f>
        <v>779</v>
      </c>
      <c r="N130" s="45">
        <f>35+142+199+67</f>
        <v>443</v>
      </c>
      <c r="O130" s="45">
        <f>12+48+67+22</f>
        <v>149</v>
      </c>
      <c r="P130" s="45"/>
      <c r="Q130" s="45"/>
      <c r="R130" s="45"/>
      <c r="S130" s="45">
        <f t="shared" si="67"/>
        <v>3308</v>
      </c>
      <c r="V130" s="156"/>
      <c r="W130" s="156"/>
      <c r="X130" s="156"/>
      <c r="Y130" s="156"/>
    </row>
    <row r="131" spans="3:25">
      <c r="C131" s="184"/>
      <c r="D131" s="181"/>
      <c r="E131" s="51"/>
      <c r="F131" s="74" t="s">
        <v>47</v>
      </c>
      <c r="G131" s="107"/>
      <c r="H131" s="52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>
        <f t="shared" si="67"/>
        <v>0</v>
      </c>
      <c r="V131" s="156"/>
      <c r="W131" s="156"/>
      <c r="X131" s="156"/>
      <c r="Y131" s="156"/>
    </row>
    <row r="132" spans="3:25" ht="13.5" customHeight="1">
      <c r="C132" s="184"/>
      <c r="D132" s="181"/>
      <c r="E132" s="47"/>
      <c r="F132" s="74" t="s">
        <v>48</v>
      </c>
      <c r="G132" s="74"/>
      <c r="H132" s="48"/>
      <c r="I132" s="45">
        <f>10+18+26+10</f>
        <v>64</v>
      </c>
      <c r="J132" s="45">
        <f>17+68+95+32</f>
        <v>212</v>
      </c>
      <c r="K132" s="45">
        <f>29+115+162+54</f>
        <v>360</v>
      </c>
      <c r="L132" s="45">
        <f>42+167+235+79</f>
        <v>523</v>
      </c>
      <c r="M132" s="45">
        <f>51+207+291+97</f>
        <v>646</v>
      </c>
      <c r="N132" s="45">
        <f>36+144+202+68</f>
        <v>450</v>
      </c>
      <c r="O132" s="45">
        <f>11+42+59+20</f>
        <v>132</v>
      </c>
      <c r="P132" s="45"/>
      <c r="Q132" s="45"/>
      <c r="R132" s="45"/>
      <c r="S132" s="45">
        <f t="shared" si="67"/>
        <v>2387</v>
      </c>
      <c r="V132" s="156"/>
      <c r="W132" s="156"/>
      <c r="X132" s="156"/>
      <c r="Y132" s="156"/>
    </row>
    <row r="133" spans="3:25" ht="14.25" thickBot="1">
      <c r="C133" s="184"/>
      <c r="D133" s="182"/>
      <c r="E133" s="58"/>
      <c r="F133" s="74" t="s">
        <v>49</v>
      </c>
      <c r="G133" s="107"/>
      <c r="H133" s="59"/>
      <c r="I133" s="60">
        <f>10+25+35+11</f>
        <v>81</v>
      </c>
      <c r="J133" s="60">
        <f>15+63+88+30</f>
        <v>196</v>
      </c>
      <c r="K133" s="60">
        <f>30+121+169+57</f>
        <v>377</v>
      </c>
      <c r="L133" s="60">
        <f>44+177+248+83</f>
        <v>552</v>
      </c>
      <c r="M133" s="60">
        <f>63+254+357+120</f>
        <v>794</v>
      </c>
      <c r="N133" s="60">
        <f>50+201+283+95</f>
        <v>629</v>
      </c>
      <c r="O133" s="60">
        <f>20+80+113+38</f>
        <v>251</v>
      </c>
      <c r="P133" s="60"/>
      <c r="Q133" s="60"/>
      <c r="R133" s="60"/>
      <c r="S133" s="60">
        <f t="shared" si="67"/>
        <v>2880</v>
      </c>
      <c r="V133" s="156"/>
      <c r="W133" s="156"/>
      <c r="X133" s="156"/>
      <c r="Y133" s="156"/>
    </row>
    <row r="134" spans="3:25" ht="13.5" customHeight="1">
      <c r="C134" s="184"/>
      <c r="D134" s="180" t="s">
        <v>51</v>
      </c>
      <c r="E134" s="54"/>
      <c r="F134" s="73" t="s">
        <v>44</v>
      </c>
      <c r="G134" s="88"/>
      <c r="H134" s="55"/>
      <c r="I134" s="56"/>
      <c r="J134" s="56"/>
      <c r="K134" s="56"/>
      <c r="L134" s="56"/>
      <c r="M134" s="56"/>
      <c r="N134" s="56"/>
      <c r="O134" s="56"/>
      <c r="P134" s="56">
        <f>48+190+268+90</f>
        <v>596</v>
      </c>
      <c r="Q134" s="56">
        <f>62+251+354+118</f>
        <v>785</v>
      </c>
      <c r="R134" s="56">
        <f>42+172+241+81</f>
        <v>536</v>
      </c>
      <c r="S134" s="56">
        <f t="shared" si="67"/>
        <v>1917</v>
      </c>
      <c r="V134" s="156"/>
      <c r="W134" s="156"/>
      <c r="X134" s="156"/>
      <c r="Y134" s="156"/>
    </row>
    <row r="135" spans="3:25" ht="13.5" customHeight="1">
      <c r="C135" s="184"/>
      <c r="D135" s="181"/>
      <c r="E135" s="116"/>
      <c r="F135" s="74" t="s">
        <v>45</v>
      </c>
      <c r="G135" s="145"/>
      <c r="H135" s="115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53">
        <f t="shared" ref="S135:S136" si="68">SUM(I135:R135)</f>
        <v>0</v>
      </c>
      <c r="V135" s="156"/>
      <c r="W135" s="156"/>
      <c r="X135" s="156"/>
      <c r="Y135" s="156"/>
    </row>
    <row r="136" spans="3:25" ht="13.5" customHeight="1">
      <c r="C136" s="184"/>
      <c r="D136" s="181"/>
      <c r="E136" s="47"/>
      <c r="F136" s="74" t="s">
        <v>46</v>
      </c>
      <c r="G136" s="74"/>
      <c r="H136" s="48"/>
      <c r="I136" s="45"/>
      <c r="J136" s="45"/>
      <c r="K136" s="45"/>
      <c r="L136" s="45"/>
      <c r="M136" s="45"/>
      <c r="N136" s="45"/>
      <c r="O136" s="45"/>
      <c r="P136" s="45">
        <f>36+142+200+67</f>
        <v>445</v>
      </c>
      <c r="Q136" s="45">
        <f>43+175+247+83</f>
        <v>548</v>
      </c>
      <c r="R136" s="45">
        <f>28+112+157+53</f>
        <v>350</v>
      </c>
      <c r="S136" s="53">
        <f t="shared" si="68"/>
        <v>1343</v>
      </c>
    </row>
    <row r="137" spans="3:25">
      <c r="C137" s="184"/>
      <c r="D137" s="181"/>
      <c r="E137" s="51"/>
      <c r="F137" s="74" t="s">
        <v>47</v>
      </c>
      <c r="G137" s="107"/>
      <c r="H137" s="52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>
        <f>SUM(I137:R137)</f>
        <v>0</v>
      </c>
    </row>
    <row r="138" spans="3:25" ht="13.5" customHeight="1">
      <c r="C138" s="184"/>
      <c r="D138" s="181"/>
      <c r="E138" s="47"/>
      <c r="F138" s="74" t="s">
        <v>48</v>
      </c>
      <c r="G138" s="74"/>
      <c r="H138" s="48"/>
      <c r="I138" s="45"/>
      <c r="J138" s="45"/>
      <c r="K138" s="45"/>
      <c r="L138" s="45"/>
      <c r="M138" s="45"/>
      <c r="N138" s="45"/>
      <c r="O138" s="45"/>
      <c r="P138" s="45">
        <f>19+75+106+35</f>
        <v>235</v>
      </c>
      <c r="Q138" s="45">
        <f>23+90+127+43</f>
        <v>283</v>
      </c>
      <c r="R138" s="45">
        <f>13+51+72+24</f>
        <v>160</v>
      </c>
      <c r="S138" s="45">
        <f>SUM(I138:R138)</f>
        <v>678</v>
      </c>
    </row>
    <row r="139" spans="3:25" ht="14.25" thickBot="1">
      <c r="C139" s="184"/>
      <c r="D139" s="182"/>
      <c r="E139" s="58"/>
      <c r="F139" s="74" t="s">
        <v>49</v>
      </c>
      <c r="G139" s="107"/>
      <c r="H139" s="59"/>
      <c r="I139" s="60"/>
      <c r="J139" s="60"/>
      <c r="K139" s="60"/>
      <c r="L139" s="60"/>
      <c r="M139" s="60"/>
      <c r="N139" s="60"/>
      <c r="O139" s="60"/>
      <c r="P139" s="60">
        <f>34+140+197+66</f>
        <v>437</v>
      </c>
      <c r="Q139" s="60">
        <f>48+192+270+90</f>
        <v>600</v>
      </c>
      <c r="R139" s="60">
        <f>26+105+148+50</f>
        <v>329</v>
      </c>
      <c r="S139" s="60">
        <f>SUM(I139:R139)</f>
        <v>1366</v>
      </c>
    </row>
    <row r="140" spans="3:25" ht="13.5" customHeight="1">
      <c r="C140" s="184"/>
      <c r="D140" s="180" t="s">
        <v>52</v>
      </c>
      <c r="E140" s="50"/>
      <c r="F140" s="73" t="s">
        <v>44</v>
      </c>
      <c r="G140" s="88"/>
      <c r="H140" s="57"/>
      <c r="I140" s="46"/>
      <c r="J140" s="46"/>
      <c r="K140" s="46">
        <f>13+50+70+23</f>
        <v>156</v>
      </c>
      <c r="L140" s="46">
        <f>19+75+106+36</f>
        <v>236</v>
      </c>
      <c r="M140" s="46">
        <f>19+75+106+36</f>
        <v>236</v>
      </c>
      <c r="N140" s="46">
        <f>10+35+49+16</f>
        <v>110</v>
      </c>
      <c r="O140" s="46"/>
      <c r="P140" s="46"/>
      <c r="Q140" s="46"/>
      <c r="R140" s="46"/>
      <c r="S140" s="46">
        <f>SUM(I140:R140)</f>
        <v>738</v>
      </c>
    </row>
    <row r="141" spans="3:25" ht="13.5" customHeight="1">
      <c r="C141" s="184"/>
      <c r="D141" s="181"/>
      <c r="E141" s="116"/>
      <c r="F141" s="74" t="s">
        <v>45</v>
      </c>
      <c r="G141" s="145"/>
      <c r="H141" s="115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53">
        <f t="shared" ref="S141:S142" si="69">SUM(I141:R141)</f>
        <v>0</v>
      </c>
    </row>
    <row r="142" spans="3:25" ht="13.5" customHeight="1">
      <c r="C142" s="184"/>
      <c r="D142" s="181"/>
      <c r="E142" s="47"/>
      <c r="F142" s="74" t="s">
        <v>46</v>
      </c>
      <c r="G142" s="74"/>
      <c r="H142" s="48"/>
      <c r="I142" s="45"/>
      <c r="J142" s="45"/>
      <c r="K142" s="45">
        <f>13+48+67+23</f>
        <v>151</v>
      </c>
      <c r="L142" s="45">
        <f>13+52+73+25</f>
        <v>163</v>
      </c>
      <c r="M142" s="45">
        <f>10+41+58+19</f>
        <v>128</v>
      </c>
      <c r="N142" s="45">
        <f>10+24+34+11</f>
        <v>79</v>
      </c>
      <c r="O142" s="45"/>
      <c r="P142" s="45"/>
      <c r="Q142" s="45"/>
      <c r="R142" s="45"/>
      <c r="S142" s="53">
        <f t="shared" si="69"/>
        <v>521</v>
      </c>
    </row>
    <row r="143" spans="3:25">
      <c r="C143" s="184"/>
      <c r="D143" s="181"/>
      <c r="E143" s="51"/>
      <c r="F143" s="74" t="s">
        <v>47</v>
      </c>
      <c r="G143" s="107"/>
      <c r="H143" s="52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>
        <f>SUM(I143:R143)</f>
        <v>0</v>
      </c>
    </row>
    <row r="144" spans="3:25" ht="13.5" customHeight="1">
      <c r="C144" s="184"/>
      <c r="D144" s="181"/>
      <c r="E144" s="47"/>
      <c r="F144" s="74" t="s">
        <v>48</v>
      </c>
      <c r="G144" s="74"/>
      <c r="H144" s="48"/>
      <c r="I144" s="45"/>
      <c r="J144" s="45"/>
      <c r="K144" s="45">
        <f>10+29+41+14</f>
        <v>94</v>
      </c>
      <c r="L144" s="45">
        <f>10+34+48+17</f>
        <v>109</v>
      </c>
      <c r="M144" s="45">
        <f>10+29+41+14</f>
        <v>94</v>
      </c>
      <c r="N144" s="45">
        <f>10+15+21+10</f>
        <v>56</v>
      </c>
      <c r="O144" s="45"/>
      <c r="P144" s="45"/>
      <c r="Q144" s="45"/>
      <c r="R144" s="45"/>
      <c r="S144" s="45">
        <f>SUM(I144:R144)</f>
        <v>353</v>
      </c>
    </row>
    <row r="145" spans="3:21" ht="14.25" thickBot="1">
      <c r="C145" s="184"/>
      <c r="D145" s="182"/>
      <c r="E145" s="58"/>
      <c r="F145" s="74" t="s">
        <v>49</v>
      </c>
      <c r="G145" s="107"/>
      <c r="H145" s="59"/>
      <c r="I145" s="60"/>
      <c r="J145" s="60"/>
      <c r="K145" s="60">
        <f>10+30+42+14</f>
        <v>96</v>
      </c>
      <c r="L145" s="60">
        <f>10+32+44+15</f>
        <v>101</v>
      </c>
      <c r="M145" s="60">
        <f>15+54+76+26</f>
        <v>171</v>
      </c>
      <c r="N145" s="60">
        <f>10+35+49+17</f>
        <v>111</v>
      </c>
      <c r="O145" s="60"/>
      <c r="P145" s="60"/>
      <c r="Q145" s="60"/>
      <c r="R145" s="60"/>
      <c r="S145" s="60">
        <f>SUM(I145:R145)</f>
        <v>479</v>
      </c>
      <c r="U145" s="117">
        <f>SUM(H128:R151)</f>
        <v>21565</v>
      </c>
    </row>
    <row r="146" spans="3:21" ht="15" customHeight="1">
      <c r="C146" s="184"/>
      <c r="D146" s="180" t="s">
        <v>37</v>
      </c>
      <c r="E146" s="50"/>
      <c r="F146" s="73" t="s">
        <v>44</v>
      </c>
      <c r="G146" s="88"/>
      <c r="H146" s="57"/>
      <c r="I146" s="46"/>
      <c r="J146" s="46">
        <v>48</v>
      </c>
      <c r="K146" s="46">
        <v>49</v>
      </c>
      <c r="L146" s="46">
        <v>56</v>
      </c>
      <c r="M146" s="46">
        <v>90</v>
      </c>
      <c r="N146" s="46">
        <v>63</v>
      </c>
      <c r="O146" s="46"/>
      <c r="P146" s="46"/>
      <c r="Q146" s="46"/>
      <c r="R146" s="46"/>
      <c r="S146" s="46">
        <f>SUM(I146:R146)</f>
        <v>306</v>
      </c>
    </row>
    <row r="147" spans="3:21" ht="15" customHeight="1">
      <c r="C147" s="184"/>
      <c r="D147" s="181"/>
      <c r="E147" s="116"/>
      <c r="F147" s="107" t="s">
        <v>45</v>
      </c>
      <c r="G147" s="145"/>
      <c r="H147" s="115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53">
        <f t="shared" ref="S147:S148" si="70">SUM(I147:R147)</f>
        <v>0</v>
      </c>
    </row>
    <row r="148" spans="3:21" ht="15" customHeight="1">
      <c r="C148" s="184"/>
      <c r="D148" s="181"/>
      <c r="E148" s="47"/>
      <c r="F148" s="74" t="s">
        <v>46</v>
      </c>
      <c r="G148" s="74"/>
      <c r="H148" s="48"/>
      <c r="I148" s="45"/>
      <c r="J148" s="45">
        <v>27</v>
      </c>
      <c r="K148" s="45">
        <v>28</v>
      </c>
      <c r="L148" s="45">
        <v>32</v>
      </c>
      <c r="M148" s="45">
        <v>52</v>
      </c>
      <c r="N148" s="45">
        <v>36</v>
      </c>
      <c r="O148" s="45"/>
      <c r="P148" s="45"/>
      <c r="Q148" s="45"/>
      <c r="R148" s="45"/>
      <c r="S148" s="53">
        <f t="shared" si="70"/>
        <v>175</v>
      </c>
    </row>
    <row r="149" spans="3:21">
      <c r="C149" s="184"/>
      <c r="D149" s="181"/>
      <c r="E149" s="51"/>
      <c r="F149" s="74" t="s">
        <v>47</v>
      </c>
      <c r="G149" s="107"/>
      <c r="H149" s="52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>
        <f>SUM(I149:R149)</f>
        <v>0</v>
      </c>
    </row>
    <row r="150" spans="3:21" ht="13.5" customHeight="1">
      <c r="C150" s="184"/>
      <c r="D150" s="181"/>
      <c r="E150" s="47"/>
      <c r="F150" s="74" t="s">
        <v>48</v>
      </c>
      <c r="G150" s="74"/>
      <c r="H150" s="48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>
        <f>SUM(I150:R150)</f>
        <v>0</v>
      </c>
    </row>
    <row r="151" spans="3:21" ht="14.25" thickBot="1">
      <c r="C151" s="184"/>
      <c r="D151" s="181"/>
      <c r="E151" s="51"/>
      <c r="F151" s="107" t="s">
        <v>49</v>
      </c>
      <c r="G151" s="107"/>
      <c r="H151" s="52"/>
      <c r="I151" s="53"/>
      <c r="J151" s="53">
        <v>61</v>
      </c>
      <c r="K151" s="53">
        <v>62</v>
      </c>
      <c r="L151" s="53">
        <v>73</v>
      </c>
      <c r="M151" s="53">
        <v>116</v>
      </c>
      <c r="N151" s="53">
        <v>82</v>
      </c>
      <c r="O151" s="53"/>
      <c r="P151" s="53"/>
      <c r="Q151" s="53"/>
      <c r="R151" s="53"/>
      <c r="S151" s="53">
        <f>SUM(I151:R151)</f>
        <v>394</v>
      </c>
    </row>
    <row r="152" spans="3:21" ht="13.5" customHeight="1">
      <c r="C152" s="184"/>
      <c r="D152" s="185" t="s">
        <v>38</v>
      </c>
      <c r="E152" s="75"/>
      <c r="F152" s="92" t="s">
        <v>44</v>
      </c>
      <c r="G152" s="92"/>
      <c r="H152" s="76"/>
      <c r="I152" s="77">
        <f>I128+I146</f>
        <v>110</v>
      </c>
      <c r="J152" s="77">
        <f>J128+J146</f>
        <v>428</v>
      </c>
      <c r="K152" s="77">
        <f t="shared" ref="K152:O152" si="71">K128+K146</f>
        <v>797</v>
      </c>
      <c r="L152" s="77">
        <f t="shared" si="71"/>
        <v>1050</v>
      </c>
      <c r="M152" s="77">
        <f t="shared" si="71"/>
        <v>1437</v>
      </c>
      <c r="N152" s="77">
        <f t="shared" si="71"/>
        <v>907</v>
      </c>
      <c r="O152" s="77">
        <f t="shared" si="71"/>
        <v>297</v>
      </c>
      <c r="P152" s="77"/>
      <c r="Q152" s="77"/>
      <c r="R152" s="77"/>
      <c r="S152" s="77">
        <f>SUM(I152:R152)</f>
        <v>5026</v>
      </c>
    </row>
    <row r="153" spans="3:21" ht="13.5" customHeight="1">
      <c r="C153" s="184"/>
      <c r="D153" s="186"/>
      <c r="E153" s="79"/>
      <c r="F153" s="80" t="s">
        <v>45</v>
      </c>
      <c r="G153" s="80"/>
      <c r="H153" s="81"/>
      <c r="I153" s="78">
        <f t="shared" ref="I153:O153" si="72">I129+I147</f>
        <v>0</v>
      </c>
      <c r="J153" s="78">
        <f t="shared" si="72"/>
        <v>0</v>
      </c>
      <c r="K153" s="78">
        <f t="shared" si="72"/>
        <v>0</v>
      </c>
      <c r="L153" s="78">
        <f t="shared" si="72"/>
        <v>0</v>
      </c>
      <c r="M153" s="78">
        <f t="shared" si="72"/>
        <v>0</v>
      </c>
      <c r="N153" s="78">
        <f t="shared" si="72"/>
        <v>0</v>
      </c>
      <c r="O153" s="78">
        <f t="shared" si="72"/>
        <v>0</v>
      </c>
      <c r="P153" s="78"/>
      <c r="Q153" s="78"/>
      <c r="R153" s="78"/>
      <c r="S153" s="78">
        <f t="shared" ref="S153:S154" si="73">SUM(I153:R153)</f>
        <v>0</v>
      </c>
    </row>
    <row r="154" spans="3:21" ht="13.5" customHeight="1">
      <c r="C154" s="184"/>
      <c r="D154" s="186"/>
      <c r="E154" s="79"/>
      <c r="F154" s="80" t="s">
        <v>46</v>
      </c>
      <c r="G154" s="80"/>
      <c r="H154" s="81"/>
      <c r="I154" s="78">
        <f t="shared" ref="I154:O154" si="74">I130+I148</f>
        <v>128</v>
      </c>
      <c r="J154" s="78">
        <f t="shared" si="74"/>
        <v>430</v>
      </c>
      <c r="K154" s="78">
        <f t="shared" si="74"/>
        <v>702</v>
      </c>
      <c r="L154" s="78">
        <f t="shared" si="74"/>
        <v>764</v>
      </c>
      <c r="M154" s="78">
        <f t="shared" si="74"/>
        <v>831</v>
      </c>
      <c r="N154" s="78">
        <f t="shared" si="74"/>
        <v>479</v>
      </c>
      <c r="O154" s="78">
        <f t="shared" si="74"/>
        <v>149</v>
      </c>
      <c r="P154" s="78"/>
      <c r="Q154" s="78"/>
      <c r="R154" s="78"/>
      <c r="S154" s="78">
        <f t="shared" si="73"/>
        <v>3483</v>
      </c>
    </row>
    <row r="155" spans="3:21">
      <c r="C155" s="184"/>
      <c r="D155" s="186"/>
      <c r="E155" s="79"/>
      <c r="F155" s="80" t="s">
        <v>47</v>
      </c>
      <c r="G155" s="80"/>
      <c r="H155" s="81"/>
      <c r="I155" s="78">
        <f t="shared" ref="I155:O155" si="75">I131+I149</f>
        <v>0</v>
      </c>
      <c r="J155" s="78">
        <f t="shared" si="75"/>
        <v>0</v>
      </c>
      <c r="K155" s="78">
        <f t="shared" si="75"/>
        <v>0</v>
      </c>
      <c r="L155" s="78">
        <f t="shared" si="75"/>
        <v>0</v>
      </c>
      <c r="M155" s="78">
        <f t="shared" si="75"/>
        <v>0</v>
      </c>
      <c r="N155" s="78">
        <f t="shared" si="75"/>
        <v>0</v>
      </c>
      <c r="O155" s="78">
        <f t="shared" si="75"/>
        <v>0</v>
      </c>
      <c r="P155" s="78"/>
      <c r="Q155" s="78"/>
      <c r="R155" s="78"/>
      <c r="S155" s="78">
        <f>SUM(I155:R155)</f>
        <v>0</v>
      </c>
    </row>
    <row r="156" spans="3:21" ht="13.5" customHeight="1">
      <c r="C156" s="184"/>
      <c r="D156" s="186"/>
      <c r="E156" s="79"/>
      <c r="F156" s="80" t="s">
        <v>48</v>
      </c>
      <c r="G156" s="80"/>
      <c r="H156" s="81"/>
      <c r="I156" s="78">
        <f t="shared" ref="I156:O156" si="76">I132+I150</f>
        <v>64</v>
      </c>
      <c r="J156" s="78">
        <f t="shared" si="76"/>
        <v>212</v>
      </c>
      <c r="K156" s="78">
        <f t="shared" si="76"/>
        <v>360</v>
      </c>
      <c r="L156" s="78">
        <f t="shared" si="76"/>
        <v>523</v>
      </c>
      <c r="M156" s="78">
        <f t="shared" si="76"/>
        <v>646</v>
      </c>
      <c r="N156" s="78">
        <f t="shared" si="76"/>
        <v>450</v>
      </c>
      <c r="O156" s="78">
        <f t="shared" si="76"/>
        <v>132</v>
      </c>
      <c r="P156" s="78"/>
      <c r="Q156" s="78"/>
      <c r="R156" s="78"/>
      <c r="S156" s="78">
        <f>SUM(I156:R156)</f>
        <v>2387</v>
      </c>
    </row>
    <row r="157" spans="3:21" ht="14.25" thickBot="1">
      <c r="C157" s="184"/>
      <c r="D157" s="187"/>
      <c r="E157" s="82"/>
      <c r="F157" s="93" t="s">
        <v>49</v>
      </c>
      <c r="G157" s="93"/>
      <c r="H157" s="83"/>
      <c r="I157" s="84">
        <f t="shared" ref="I157:O157" si="77">I133+I151</f>
        <v>81</v>
      </c>
      <c r="J157" s="84">
        <f t="shared" si="77"/>
        <v>257</v>
      </c>
      <c r="K157" s="84">
        <f t="shared" si="77"/>
        <v>439</v>
      </c>
      <c r="L157" s="84">
        <f t="shared" si="77"/>
        <v>625</v>
      </c>
      <c r="M157" s="84">
        <f t="shared" si="77"/>
        <v>910</v>
      </c>
      <c r="N157" s="84">
        <f t="shared" si="77"/>
        <v>711</v>
      </c>
      <c r="O157" s="84">
        <f t="shared" si="77"/>
        <v>251</v>
      </c>
      <c r="P157" s="84"/>
      <c r="Q157" s="84"/>
      <c r="R157" s="84"/>
      <c r="S157" s="84">
        <f>SUM(I157:R157)</f>
        <v>3274</v>
      </c>
    </row>
    <row r="158" spans="3:21" ht="13.5" customHeight="1">
      <c r="C158" s="184"/>
      <c r="D158" s="188" t="s">
        <v>39</v>
      </c>
      <c r="E158" s="85"/>
      <c r="F158" s="89" t="s">
        <v>44</v>
      </c>
      <c r="G158" s="89"/>
      <c r="H158" s="86"/>
      <c r="I158" s="87"/>
      <c r="J158" s="87"/>
      <c r="K158" s="87"/>
      <c r="L158" s="87"/>
      <c r="M158" s="87"/>
      <c r="N158" s="87"/>
      <c r="O158" s="87"/>
      <c r="P158" s="87">
        <f>P134</f>
        <v>596</v>
      </c>
      <c r="Q158" s="87">
        <f t="shared" ref="Q158:R158" si="78">Q134</f>
        <v>785</v>
      </c>
      <c r="R158" s="87">
        <f t="shared" si="78"/>
        <v>536</v>
      </c>
      <c r="S158" s="87">
        <f>SUM(I158:R158)</f>
        <v>1917</v>
      </c>
    </row>
    <row r="159" spans="3:21" ht="13.5" customHeight="1">
      <c r="C159" s="184"/>
      <c r="D159" s="186"/>
      <c r="E159" s="79"/>
      <c r="F159" s="80" t="s">
        <v>45</v>
      </c>
      <c r="G159" s="80"/>
      <c r="H159" s="81"/>
      <c r="I159" s="78"/>
      <c r="J159" s="78"/>
      <c r="K159" s="78"/>
      <c r="L159" s="78"/>
      <c r="M159" s="78"/>
      <c r="N159" s="78"/>
      <c r="O159" s="78"/>
      <c r="P159" s="78">
        <f t="shared" ref="P159:R159" si="79">P135</f>
        <v>0</v>
      </c>
      <c r="Q159" s="78">
        <f t="shared" si="79"/>
        <v>0</v>
      </c>
      <c r="R159" s="78">
        <f t="shared" si="79"/>
        <v>0</v>
      </c>
      <c r="S159" s="78">
        <f t="shared" ref="S159:S160" si="80">SUM(I159:R159)</f>
        <v>0</v>
      </c>
    </row>
    <row r="160" spans="3:21" ht="13.5" customHeight="1">
      <c r="C160" s="184"/>
      <c r="D160" s="186"/>
      <c r="E160" s="79"/>
      <c r="F160" s="80" t="s">
        <v>46</v>
      </c>
      <c r="G160" s="80"/>
      <c r="H160" s="81"/>
      <c r="I160" s="78"/>
      <c r="J160" s="78"/>
      <c r="K160" s="78"/>
      <c r="L160" s="78"/>
      <c r="M160" s="78"/>
      <c r="N160" s="78"/>
      <c r="O160" s="78"/>
      <c r="P160" s="78">
        <f t="shared" ref="P160:R160" si="81">P136</f>
        <v>445</v>
      </c>
      <c r="Q160" s="78">
        <f t="shared" si="81"/>
        <v>548</v>
      </c>
      <c r="R160" s="78">
        <f t="shared" si="81"/>
        <v>350</v>
      </c>
      <c r="S160" s="78">
        <f t="shared" si="80"/>
        <v>1343</v>
      </c>
    </row>
    <row r="161" spans="3:23">
      <c r="C161" s="184"/>
      <c r="D161" s="186"/>
      <c r="E161" s="79"/>
      <c r="F161" s="80" t="s">
        <v>47</v>
      </c>
      <c r="G161" s="80"/>
      <c r="H161" s="81"/>
      <c r="I161" s="78"/>
      <c r="J161" s="78"/>
      <c r="K161" s="78"/>
      <c r="L161" s="78"/>
      <c r="M161" s="78"/>
      <c r="N161" s="78"/>
      <c r="O161" s="78"/>
      <c r="P161" s="78">
        <f t="shared" ref="P161:R161" si="82">P137</f>
        <v>0</v>
      </c>
      <c r="Q161" s="78">
        <f t="shared" si="82"/>
        <v>0</v>
      </c>
      <c r="R161" s="78">
        <f t="shared" si="82"/>
        <v>0</v>
      </c>
      <c r="S161" s="78">
        <f>SUM(I161:R161)</f>
        <v>0</v>
      </c>
    </row>
    <row r="162" spans="3:23" ht="13.5" customHeight="1">
      <c r="C162" s="184"/>
      <c r="D162" s="186"/>
      <c r="E162" s="79"/>
      <c r="F162" s="80" t="s">
        <v>48</v>
      </c>
      <c r="G162" s="80"/>
      <c r="H162" s="81"/>
      <c r="I162" s="78"/>
      <c r="J162" s="78"/>
      <c r="K162" s="78"/>
      <c r="L162" s="78"/>
      <c r="M162" s="78"/>
      <c r="N162" s="78"/>
      <c r="O162" s="78"/>
      <c r="P162" s="78">
        <f t="shared" ref="P162:R162" si="83">P138</f>
        <v>235</v>
      </c>
      <c r="Q162" s="78">
        <f t="shared" si="83"/>
        <v>283</v>
      </c>
      <c r="R162" s="78">
        <f t="shared" si="83"/>
        <v>160</v>
      </c>
      <c r="S162" s="78">
        <f>SUM(I162:R162)</f>
        <v>678</v>
      </c>
    </row>
    <row r="163" spans="3:23" ht="14.25" thickBot="1">
      <c r="C163" s="184"/>
      <c r="D163" s="189"/>
      <c r="E163" s="118"/>
      <c r="F163" s="127" t="s">
        <v>49</v>
      </c>
      <c r="G163" s="127"/>
      <c r="H163" s="119"/>
      <c r="I163" s="120"/>
      <c r="J163" s="120"/>
      <c r="K163" s="120"/>
      <c r="L163" s="120"/>
      <c r="M163" s="120"/>
      <c r="N163" s="120"/>
      <c r="O163" s="120"/>
      <c r="P163" s="120">
        <f t="shared" ref="P163:R163" si="84">P139</f>
        <v>437</v>
      </c>
      <c r="Q163" s="120">
        <f t="shared" si="84"/>
        <v>600</v>
      </c>
      <c r="R163" s="120">
        <f t="shared" si="84"/>
        <v>329</v>
      </c>
      <c r="S163" s="120">
        <f>SUM(I163:R163)</f>
        <v>1366</v>
      </c>
    </row>
    <row r="164" spans="3:23" ht="13.5" customHeight="1">
      <c r="C164" s="184"/>
      <c r="D164" s="185" t="s">
        <v>40</v>
      </c>
      <c r="E164" s="75"/>
      <c r="F164" s="92" t="s">
        <v>44</v>
      </c>
      <c r="G164" s="92"/>
      <c r="H164" s="76"/>
      <c r="I164" s="77"/>
      <c r="J164" s="77"/>
      <c r="K164" s="77">
        <f>K140</f>
        <v>156</v>
      </c>
      <c r="L164" s="77">
        <f t="shared" ref="L164:O164" si="85">L140</f>
        <v>236</v>
      </c>
      <c r="M164" s="77">
        <f t="shared" si="85"/>
        <v>236</v>
      </c>
      <c r="N164" s="77">
        <f t="shared" si="85"/>
        <v>110</v>
      </c>
      <c r="O164" s="77">
        <f t="shared" si="85"/>
        <v>0</v>
      </c>
      <c r="P164" s="77"/>
      <c r="Q164" s="77"/>
      <c r="R164" s="77"/>
      <c r="S164" s="77">
        <f>SUM(I164:R164)</f>
        <v>738</v>
      </c>
    </row>
    <row r="165" spans="3:23" ht="13.5" customHeight="1">
      <c r="C165" s="184"/>
      <c r="D165" s="186"/>
      <c r="E165" s="79"/>
      <c r="F165" s="80" t="s">
        <v>45</v>
      </c>
      <c r="G165" s="80"/>
      <c r="H165" s="81"/>
      <c r="I165" s="78"/>
      <c r="J165" s="78"/>
      <c r="K165" s="78">
        <f t="shared" ref="K165:K169" si="86">K141</f>
        <v>0</v>
      </c>
      <c r="L165" s="78">
        <f t="shared" ref="L165:O165" si="87">L141</f>
        <v>0</v>
      </c>
      <c r="M165" s="78">
        <f t="shared" si="87"/>
        <v>0</v>
      </c>
      <c r="N165" s="78">
        <f t="shared" si="87"/>
        <v>0</v>
      </c>
      <c r="O165" s="78">
        <f t="shared" si="87"/>
        <v>0</v>
      </c>
      <c r="P165" s="78"/>
      <c r="Q165" s="78"/>
      <c r="R165" s="78"/>
      <c r="S165" s="78">
        <f t="shared" ref="S165:S167" si="88">SUM(I165:R165)</f>
        <v>0</v>
      </c>
    </row>
    <row r="166" spans="3:23" ht="13.5" customHeight="1">
      <c r="C166" s="184"/>
      <c r="D166" s="186"/>
      <c r="E166" s="79"/>
      <c r="F166" s="80" t="s">
        <v>46</v>
      </c>
      <c r="G166" s="80"/>
      <c r="H166" s="81"/>
      <c r="I166" s="78"/>
      <c r="J166" s="78"/>
      <c r="K166" s="78">
        <f t="shared" si="86"/>
        <v>151</v>
      </c>
      <c r="L166" s="78">
        <f t="shared" ref="L166:O166" si="89">L142</f>
        <v>163</v>
      </c>
      <c r="M166" s="78">
        <f t="shared" si="89"/>
        <v>128</v>
      </c>
      <c r="N166" s="78">
        <f t="shared" si="89"/>
        <v>79</v>
      </c>
      <c r="O166" s="78">
        <f t="shared" si="89"/>
        <v>0</v>
      </c>
      <c r="P166" s="78"/>
      <c r="Q166" s="78"/>
      <c r="R166" s="78"/>
      <c r="S166" s="78">
        <f t="shared" si="88"/>
        <v>521</v>
      </c>
    </row>
    <row r="167" spans="3:23">
      <c r="C167" s="184"/>
      <c r="D167" s="186"/>
      <c r="E167" s="79"/>
      <c r="F167" s="80" t="s">
        <v>47</v>
      </c>
      <c r="G167" s="80"/>
      <c r="H167" s="81"/>
      <c r="I167" s="78"/>
      <c r="J167" s="78"/>
      <c r="K167" s="78">
        <f t="shared" si="86"/>
        <v>0</v>
      </c>
      <c r="L167" s="78">
        <f t="shared" ref="L167:O167" si="90">L143</f>
        <v>0</v>
      </c>
      <c r="M167" s="78">
        <f t="shared" si="90"/>
        <v>0</v>
      </c>
      <c r="N167" s="78">
        <f t="shared" si="90"/>
        <v>0</v>
      </c>
      <c r="O167" s="78">
        <f t="shared" si="90"/>
        <v>0</v>
      </c>
      <c r="P167" s="78"/>
      <c r="Q167" s="78"/>
      <c r="R167" s="78"/>
      <c r="S167" s="78">
        <f t="shared" si="88"/>
        <v>0</v>
      </c>
    </row>
    <row r="168" spans="3:23" ht="13.5" customHeight="1">
      <c r="C168" s="184"/>
      <c r="D168" s="186"/>
      <c r="E168" s="79"/>
      <c r="F168" s="80" t="s">
        <v>48</v>
      </c>
      <c r="G168" s="80"/>
      <c r="H168" s="81"/>
      <c r="I168" s="78"/>
      <c r="J168" s="78"/>
      <c r="K168" s="78">
        <f t="shared" si="86"/>
        <v>94</v>
      </c>
      <c r="L168" s="78">
        <f t="shared" ref="L168:O168" si="91">L144</f>
        <v>109</v>
      </c>
      <c r="M168" s="78">
        <f t="shared" si="91"/>
        <v>94</v>
      </c>
      <c r="N168" s="78">
        <f t="shared" si="91"/>
        <v>56</v>
      </c>
      <c r="O168" s="78">
        <f t="shared" si="91"/>
        <v>0</v>
      </c>
      <c r="P168" s="78"/>
      <c r="Q168" s="78"/>
      <c r="R168" s="78"/>
      <c r="S168" s="78">
        <f>SUM(I168:R168)</f>
        <v>353</v>
      </c>
    </row>
    <row r="169" spans="3:23" ht="14.25" thickBot="1">
      <c r="C169" s="184"/>
      <c r="D169" s="187"/>
      <c r="E169" s="82"/>
      <c r="F169" s="93" t="s">
        <v>49</v>
      </c>
      <c r="G169" s="93"/>
      <c r="H169" s="83"/>
      <c r="I169" s="84"/>
      <c r="J169" s="84"/>
      <c r="K169" s="84">
        <f t="shared" si="86"/>
        <v>96</v>
      </c>
      <c r="L169" s="84">
        <f t="shared" ref="L169:O169" si="92">L145</f>
        <v>101</v>
      </c>
      <c r="M169" s="84">
        <f t="shared" si="92"/>
        <v>171</v>
      </c>
      <c r="N169" s="84">
        <f t="shared" si="92"/>
        <v>111</v>
      </c>
      <c r="O169" s="84">
        <f t="shared" si="92"/>
        <v>0</v>
      </c>
      <c r="P169" s="84"/>
      <c r="Q169" s="84"/>
      <c r="R169" s="84"/>
      <c r="S169" s="84">
        <f>SUM(I169:R169)</f>
        <v>479</v>
      </c>
      <c r="U169" s="117">
        <f>SUM(H152:R169)</f>
        <v>21565</v>
      </c>
    </row>
    <row r="170" spans="3:23">
      <c r="C170" s="184"/>
      <c r="D170" s="126"/>
      <c r="E170" s="85"/>
      <c r="F170" s="125" t="s">
        <v>35</v>
      </c>
      <c r="G170" s="125"/>
      <c r="H170" s="86"/>
      <c r="I170" s="87">
        <f>SUM(I152:I169)</f>
        <v>383</v>
      </c>
      <c r="J170" s="87">
        <f t="shared" ref="J170:R170" si="93">SUM(J152:J169)</f>
        <v>1327</v>
      </c>
      <c r="K170" s="87">
        <f t="shared" si="93"/>
        <v>2795</v>
      </c>
      <c r="L170" s="87">
        <f t="shared" si="93"/>
        <v>3571</v>
      </c>
      <c r="M170" s="87">
        <f t="shared" si="93"/>
        <v>4453</v>
      </c>
      <c r="N170" s="87">
        <f t="shared" si="93"/>
        <v>2903</v>
      </c>
      <c r="O170" s="87">
        <f t="shared" si="93"/>
        <v>829</v>
      </c>
      <c r="P170" s="87">
        <f t="shared" si="93"/>
        <v>1713</v>
      </c>
      <c r="Q170" s="87">
        <f t="shared" si="93"/>
        <v>2216</v>
      </c>
      <c r="R170" s="87">
        <f t="shared" si="93"/>
        <v>1375</v>
      </c>
      <c r="S170" s="87">
        <f t="shared" ref="S170" si="94">SUM(I170:R170)</f>
        <v>21565</v>
      </c>
    </row>
    <row r="171" spans="3:23">
      <c r="C171" s="64" t="s">
        <v>33</v>
      </c>
      <c r="D171" s="66"/>
      <c r="E171" s="94"/>
      <c r="F171" s="66"/>
      <c r="G171" s="66"/>
      <c r="H171" s="71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41"/>
      <c r="W171" s="24"/>
    </row>
    <row r="172" spans="3:23" ht="13.5" customHeight="1">
      <c r="C172" s="64"/>
      <c r="D172" s="169" t="s">
        <v>38</v>
      </c>
      <c r="E172" s="68"/>
      <c r="F172" s="103" t="s">
        <v>44</v>
      </c>
      <c r="G172" s="103"/>
      <c r="H172" s="101"/>
      <c r="I172" s="135">
        <v>110</v>
      </c>
      <c r="J172" s="136">
        <v>428</v>
      </c>
      <c r="K172" s="137">
        <v>797</v>
      </c>
      <c r="L172" s="136">
        <v>1050</v>
      </c>
      <c r="M172" s="136">
        <v>1437</v>
      </c>
      <c r="N172" s="136">
        <v>907</v>
      </c>
      <c r="O172" s="135">
        <v>297</v>
      </c>
      <c r="P172" s="136"/>
      <c r="Q172" s="135"/>
      <c r="R172" s="135"/>
      <c r="S172" s="102">
        <f>SUM(I172:R172)</f>
        <v>5026</v>
      </c>
    </row>
    <row r="173" spans="3:23" ht="13.5" customHeight="1">
      <c r="C173" s="64"/>
      <c r="D173" s="169"/>
      <c r="E173" s="68"/>
      <c r="F173" s="138" t="s">
        <v>45</v>
      </c>
      <c r="G173" s="138"/>
      <c r="H173" s="101"/>
      <c r="I173" s="135"/>
      <c r="J173" s="136"/>
      <c r="K173" s="137"/>
      <c r="L173" s="136"/>
      <c r="M173" s="136"/>
      <c r="N173" s="136"/>
      <c r="O173" s="135"/>
      <c r="P173" s="136"/>
      <c r="Q173" s="135"/>
      <c r="R173" s="135"/>
      <c r="S173" s="102">
        <f t="shared" ref="S173:S175" si="95">SUM(I173:R173)</f>
        <v>0</v>
      </c>
    </row>
    <row r="174" spans="3:23" ht="13.5" customHeight="1">
      <c r="C174" s="64"/>
      <c r="D174" s="169"/>
      <c r="E174" s="68"/>
      <c r="F174" s="138" t="s">
        <v>46</v>
      </c>
      <c r="G174" s="138"/>
      <c r="H174" s="101"/>
      <c r="I174" s="135">
        <v>128</v>
      </c>
      <c r="J174" s="136">
        <v>430</v>
      </c>
      <c r="K174" s="137">
        <v>702</v>
      </c>
      <c r="L174" s="137">
        <v>764</v>
      </c>
      <c r="M174" s="136">
        <v>831</v>
      </c>
      <c r="N174" s="136">
        <v>479</v>
      </c>
      <c r="O174" s="135">
        <v>149</v>
      </c>
      <c r="P174" s="136"/>
      <c r="Q174" s="135"/>
      <c r="R174" s="135"/>
      <c r="S174" s="102">
        <f t="shared" si="95"/>
        <v>3483</v>
      </c>
    </row>
    <row r="175" spans="3:23">
      <c r="C175" s="64"/>
      <c r="D175" s="169"/>
      <c r="E175" s="68"/>
      <c r="F175" s="138" t="s">
        <v>47</v>
      </c>
      <c r="G175" s="138"/>
      <c r="H175" s="101"/>
      <c r="I175" s="135"/>
      <c r="J175" s="136"/>
      <c r="K175" s="137"/>
      <c r="L175" s="136"/>
      <c r="M175" s="136"/>
      <c r="N175" s="136"/>
      <c r="O175" s="135"/>
      <c r="P175" s="136"/>
      <c r="Q175" s="135"/>
      <c r="R175" s="135"/>
      <c r="S175" s="102">
        <f t="shared" si="95"/>
        <v>0</v>
      </c>
    </row>
    <row r="176" spans="3:23" ht="13.5" customHeight="1">
      <c r="C176" s="64"/>
      <c r="D176" s="169"/>
      <c r="E176" s="68"/>
      <c r="F176" s="138" t="s">
        <v>48</v>
      </c>
      <c r="G176" s="138"/>
      <c r="H176" s="101"/>
      <c r="I176" s="135">
        <v>64</v>
      </c>
      <c r="J176" s="136">
        <v>212</v>
      </c>
      <c r="K176" s="137">
        <v>360</v>
      </c>
      <c r="L176" s="136">
        <v>523</v>
      </c>
      <c r="M176" s="136">
        <v>646</v>
      </c>
      <c r="N176" s="136">
        <v>450</v>
      </c>
      <c r="O176" s="135">
        <v>132</v>
      </c>
      <c r="P176" s="136"/>
      <c r="Q176" s="135"/>
      <c r="R176" s="135"/>
      <c r="S176" s="102">
        <f>SUM(I176:R176)</f>
        <v>2387</v>
      </c>
    </row>
    <row r="177" spans="3:23" ht="14.25" thickBot="1">
      <c r="C177" s="64"/>
      <c r="D177" s="170"/>
      <c r="E177" s="65"/>
      <c r="F177" s="121" t="s">
        <v>49</v>
      </c>
      <c r="G177" s="121"/>
      <c r="H177" s="61"/>
      <c r="I177" s="134">
        <v>81</v>
      </c>
      <c r="J177" s="133">
        <v>257</v>
      </c>
      <c r="K177" s="132">
        <v>439</v>
      </c>
      <c r="L177" s="133">
        <v>625</v>
      </c>
      <c r="M177" s="133">
        <v>910</v>
      </c>
      <c r="N177" s="133">
        <v>711</v>
      </c>
      <c r="O177" s="134">
        <v>251</v>
      </c>
      <c r="P177" s="133"/>
      <c r="Q177" s="134"/>
      <c r="R177" s="134"/>
      <c r="S177" s="62">
        <f>SUM(I177:R177)</f>
        <v>3274</v>
      </c>
    </row>
    <row r="178" spans="3:23" ht="13.5" customHeight="1">
      <c r="C178" s="64"/>
      <c r="D178" s="168" t="s">
        <v>39</v>
      </c>
      <c r="E178" s="70"/>
      <c r="F178" s="104" t="s">
        <v>44</v>
      </c>
      <c r="G178" s="104"/>
      <c r="H178" s="95"/>
      <c r="I178" s="96"/>
      <c r="J178" s="96"/>
      <c r="K178" s="96"/>
      <c r="L178" s="96"/>
      <c r="M178" s="96"/>
      <c r="N178" s="96"/>
      <c r="O178" s="96"/>
      <c r="P178" s="130">
        <v>596</v>
      </c>
      <c r="Q178" s="130">
        <v>785</v>
      </c>
      <c r="R178" s="130">
        <v>536</v>
      </c>
      <c r="S178" s="96">
        <f>SUM(I178:R178)</f>
        <v>1917</v>
      </c>
    </row>
    <row r="179" spans="3:23" ht="13.5" customHeight="1">
      <c r="C179" s="64"/>
      <c r="D179" s="169"/>
      <c r="E179" s="68"/>
      <c r="F179" s="138" t="s">
        <v>45</v>
      </c>
      <c r="G179" s="138"/>
      <c r="H179" s="101"/>
      <c r="I179" s="102"/>
      <c r="J179" s="102"/>
      <c r="K179" s="102"/>
      <c r="L179" s="102"/>
      <c r="M179" s="102"/>
      <c r="N179" s="102"/>
      <c r="O179" s="102"/>
      <c r="P179" s="136"/>
      <c r="Q179" s="136"/>
      <c r="R179" s="136"/>
      <c r="S179" s="102">
        <f t="shared" ref="S179:S180" si="96">SUM(I179:R179)</f>
        <v>0</v>
      </c>
    </row>
    <row r="180" spans="3:23" ht="13.5" customHeight="1">
      <c r="C180" s="64"/>
      <c r="D180" s="169"/>
      <c r="E180" s="68"/>
      <c r="F180" s="138" t="s">
        <v>46</v>
      </c>
      <c r="G180" s="138"/>
      <c r="H180" s="101"/>
      <c r="I180" s="102"/>
      <c r="J180" s="102"/>
      <c r="K180" s="102"/>
      <c r="L180" s="102"/>
      <c r="M180" s="102"/>
      <c r="N180" s="102"/>
      <c r="O180" s="102"/>
      <c r="P180" s="136">
        <v>445</v>
      </c>
      <c r="Q180" s="136">
        <v>548</v>
      </c>
      <c r="R180" s="136">
        <v>350</v>
      </c>
      <c r="S180" s="102">
        <f t="shared" si="96"/>
        <v>1343</v>
      </c>
    </row>
    <row r="181" spans="3:23">
      <c r="C181" s="64"/>
      <c r="D181" s="169"/>
      <c r="E181" s="68"/>
      <c r="F181" s="138" t="s">
        <v>47</v>
      </c>
      <c r="G181" s="138"/>
      <c r="H181" s="101"/>
      <c r="I181" s="102"/>
      <c r="J181" s="102"/>
      <c r="K181" s="102"/>
      <c r="L181" s="102"/>
      <c r="M181" s="102"/>
      <c r="N181" s="102"/>
      <c r="O181" s="102"/>
      <c r="P181" s="136"/>
      <c r="Q181" s="136"/>
      <c r="R181" s="136"/>
      <c r="S181" s="102">
        <f>SUM(I181:R181)</f>
        <v>0</v>
      </c>
    </row>
    <row r="182" spans="3:23" ht="13.5" customHeight="1">
      <c r="C182" s="64"/>
      <c r="D182" s="169"/>
      <c r="E182" s="68"/>
      <c r="F182" s="138" t="s">
        <v>48</v>
      </c>
      <c r="G182" s="138"/>
      <c r="H182" s="101"/>
      <c r="I182" s="102"/>
      <c r="J182" s="102"/>
      <c r="K182" s="102"/>
      <c r="L182" s="102"/>
      <c r="M182" s="102"/>
      <c r="N182" s="102"/>
      <c r="O182" s="102"/>
      <c r="P182" s="136">
        <v>235</v>
      </c>
      <c r="Q182" s="136">
        <v>283</v>
      </c>
      <c r="R182" s="136">
        <v>160</v>
      </c>
      <c r="S182" s="102">
        <f>SUM(I182:R182)</f>
        <v>678</v>
      </c>
    </row>
    <row r="183" spans="3:23" ht="14.25" thickBot="1">
      <c r="C183" s="64"/>
      <c r="D183" s="173"/>
      <c r="E183" s="69"/>
      <c r="F183" s="105" t="s">
        <v>49</v>
      </c>
      <c r="G183" s="105"/>
      <c r="H183" s="97"/>
      <c r="I183" s="98"/>
      <c r="J183" s="98"/>
      <c r="K183" s="98"/>
      <c r="L183" s="98"/>
      <c r="M183" s="98"/>
      <c r="N183" s="98"/>
      <c r="O183" s="98"/>
      <c r="P183" s="129">
        <v>437</v>
      </c>
      <c r="Q183" s="129">
        <v>600</v>
      </c>
      <c r="R183" s="129">
        <v>329</v>
      </c>
      <c r="S183" s="98">
        <f>SUM(I183:R183)</f>
        <v>1366</v>
      </c>
    </row>
    <row r="184" spans="3:23" ht="13.5" customHeight="1">
      <c r="C184" s="64"/>
      <c r="D184" s="174" t="s">
        <v>40</v>
      </c>
      <c r="E184" s="67"/>
      <c r="F184" s="106" t="s">
        <v>44</v>
      </c>
      <c r="G184" s="106"/>
      <c r="H184" s="99"/>
      <c r="I184" s="100"/>
      <c r="J184" s="100"/>
      <c r="K184" s="131">
        <v>156</v>
      </c>
      <c r="L184" s="128">
        <v>236</v>
      </c>
      <c r="M184" s="128">
        <v>236</v>
      </c>
      <c r="N184" s="128">
        <v>110</v>
      </c>
      <c r="O184" s="128"/>
      <c r="P184" s="128"/>
      <c r="Q184" s="100"/>
      <c r="R184" s="100"/>
      <c r="S184" s="100">
        <f>SUM(I184:R184)</f>
        <v>738</v>
      </c>
    </row>
    <row r="185" spans="3:23" ht="13.5" customHeight="1">
      <c r="C185" s="64"/>
      <c r="D185" s="169"/>
      <c r="E185" s="68"/>
      <c r="F185" s="138" t="s">
        <v>45</v>
      </c>
      <c r="G185" s="138"/>
      <c r="H185" s="101"/>
      <c r="I185" s="102"/>
      <c r="J185" s="102"/>
      <c r="K185" s="137"/>
      <c r="L185" s="136"/>
      <c r="M185" s="136"/>
      <c r="N185" s="136"/>
      <c r="O185" s="136"/>
      <c r="P185" s="136"/>
      <c r="Q185" s="102"/>
      <c r="R185" s="102"/>
      <c r="S185" s="102">
        <f t="shared" ref="S185:S186" si="97">SUM(I185:R185)</f>
        <v>0</v>
      </c>
    </row>
    <row r="186" spans="3:23" ht="13.5" customHeight="1">
      <c r="C186" s="64"/>
      <c r="D186" s="169"/>
      <c r="E186" s="68"/>
      <c r="F186" s="138" t="s">
        <v>46</v>
      </c>
      <c r="G186" s="138"/>
      <c r="H186" s="101"/>
      <c r="I186" s="102"/>
      <c r="J186" s="102"/>
      <c r="K186" s="137">
        <v>151</v>
      </c>
      <c r="L186" s="136">
        <v>163</v>
      </c>
      <c r="M186" s="136">
        <v>128</v>
      </c>
      <c r="N186" s="136">
        <v>79</v>
      </c>
      <c r="O186" s="136"/>
      <c r="P186" s="136"/>
      <c r="Q186" s="102"/>
      <c r="R186" s="102"/>
      <c r="S186" s="102">
        <f t="shared" si="97"/>
        <v>521</v>
      </c>
    </row>
    <row r="187" spans="3:23">
      <c r="C187" s="64"/>
      <c r="D187" s="169"/>
      <c r="E187" s="68"/>
      <c r="F187" s="138" t="s">
        <v>47</v>
      </c>
      <c r="G187" s="138"/>
      <c r="H187" s="101"/>
      <c r="I187" s="102"/>
      <c r="J187" s="102"/>
      <c r="K187" s="137"/>
      <c r="L187" s="136"/>
      <c r="M187" s="136"/>
      <c r="N187" s="136"/>
      <c r="O187" s="136"/>
      <c r="P187" s="136"/>
      <c r="Q187" s="102"/>
      <c r="R187" s="102"/>
      <c r="S187" s="102">
        <f>SUM(I187:R187)</f>
        <v>0</v>
      </c>
    </row>
    <row r="188" spans="3:23" ht="13.5" customHeight="1">
      <c r="C188" s="64"/>
      <c r="D188" s="169"/>
      <c r="E188" s="68"/>
      <c r="F188" s="138" t="s">
        <v>48</v>
      </c>
      <c r="G188" s="138"/>
      <c r="H188" s="101"/>
      <c r="I188" s="102"/>
      <c r="J188" s="102"/>
      <c r="K188" s="137">
        <v>94</v>
      </c>
      <c r="L188" s="136">
        <v>109</v>
      </c>
      <c r="M188" s="136">
        <v>94</v>
      </c>
      <c r="N188" s="136">
        <v>56</v>
      </c>
      <c r="O188" s="136"/>
      <c r="P188" s="136"/>
      <c r="Q188" s="102"/>
      <c r="R188" s="102"/>
      <c r="S188" s="102">
        <f>SUM(I188:R188)</f>
        <v>353</v>
      </c>
    </row>
    <row r="189" spans="3:23" ht="14.25" thickBot="1">
      <c r="C189" s="64"/>
      <c r="D189" s="170"/>
      <c r="E189" s="65"/>
      <c r="F189" s="121" t="s">
        <v>49</v>
      </c>
      <c r="G189" s="121"/>
      <c r="H189" s="61"/>
      <c r="I189" s="62"/>
      <c r="J189" s="62"/>
      <c r="K189" s="132">
        <v>96</v>
      </c>
      <c r="L189" s="133">
        <v>101</v>
      </c>
      <c r="M189" s="133">
        <v>171</v>
      </c>
      <c r="N189" s="133">
        <v>111</v>
      </c>
      <c r="O189" s="133"/>
      <c r="P189" s="133"/>
      <c r="Q189" s="62"/>
      <c r="R189" s="62"/>
      <c r="S189" s="62">
        <f>SUM(I189:R189)</f>
        <v>479</v>
      </c>
      <c r="U189" s="117">
        <f>SUM(H172:R189)</f>
        <v>21565</v>
      </c>
    </row>
    <row r="190" spans="3:23" ht="14.25" thickBot="1">
      <c r="C190" s="64"/>
      <c r="D190" s="124"/>
      <c r="E190" s="108"/>
      <c r="F190" s="109" t="s">
        <v>35</v>
      </c>
      <c r="G190" s="109"/>
      <c r="H190" s="110"/>
      <c r="I190" s="111">
        <f>SUM(I172:I189)</f>
        <v>383</v>
      </c>
      <c r="J190" s="111">
        <f t="shared" ref="J190" si="98">SUM(J172:J189)</f>
        <v>1327</v>
      </c>
      <c r="K190" s="111">
        <f t="shared" ref="K190" si="99">SUM(K172:K189)</f>
        <v>2795</v>
      </c>
      <c r="L190" s="111">
        <f t="shared" ref="L190" si="100">SUM(L172:L189)</f>
        <v>3571</v>
      </c>
      <c r="M190" s="111">
        <f t="shared" ref="M190" si="101">SUM(M172:M189)</f>
        <v>4453</v>
      </c>
      <c r="N190" s="111">
        <f t="shared" ref="N190" si="102">SUM(N172:N189)</f>
        <v>2903</v>
      </c>
      <c r="O190" s="111">
        <f t="shared" ref="O190" si="103">SUM(O172:O189)</f>
        <v>829</v>
      </c>
      <c r="P190" s="111">
        <f t="shared" ref="P190" si="104">SUM(P172:P189)</f>
        <v>1713</v>
      </c>
      <c r="Q190" s="111">
        <f t="shared" ref="Q190" si="105">SUM(Q172:Q189)</f>
        <v>2216</v>
      </c>
      <c r="R190" s="111">
        <f t="shared" ref="R190" si="106">SUM(R172:R189)</f>
        <v>1375</v>
      </c>
      <c r="S190" s="111">
        <f t="shared" ref="S190" si="107">SUM(I190:R190)</f>
        <v>21565</v>
      </c>
    </row>
    <row r="191" spans="3:23">
      <c r="C191" s="64" t="s">
        <v>34</v>
      </c>
      <c r="D191" s="66"/>
      <c r="E191" s="94"/>
      <c r="F191" s="66"/>
      <c r="G191" s="66"/>
      <c r="H191" s="71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41"/>
      <c r="W191" s="24"/>
    </row>
    <row r="192" spans="3:23" ht="13.5" customHeight="1">
      <c r="C192" s="64"/>
      <c r="D192" s="169" t="s">
        <v>38</v>
      </c>
      <c r="E192" s="68"/>
      <c r="F192" s="73" t="s">
        <v>44</v>
      </c>
      <c r="G192" s="73"/>
      <c r="H192" s="101"/>
      <c r="I192" s="102">
        <f>I172-I152</f>
        <v>0</v>
      </c>
      <c r="J192" s="102">
        <f t="shared" ref="J192:R192" si="108">J172-J152</f>
        <v>0</v>
      </c>
      <c r="K192" s="102">
        <f t="shared" si="108"/>
        <v>0</v>
      </c>
      <c r="L192" s="102">
        <f t="shared" si="108"/>
        <v>0</v>
      </c>
      <c r="M192" s="102">
        <f t="shared" si="108"/>
        <v>0</v>
      </c>
      <c r="N192" s="102">
        <f t="shared" si="108"/>
        <v>0</v>
      </c>
      <c r="O192" s="102">
        <f t="shared" si="108"/>
        <v>0</v>
      </c>
      <c r="P192" s="102">
        <f t="shared" si="108"/>
        <v>0</v>
      </c>
      <c r="Q192" s="102">
        <f t="shared" si="108"/>
        <v>0</v>
      </c>
      <c r="R192" s="102">
        <f t="shared" si="108"/>
        <v>0</v>
      </c>
      <c r="S192" s="102">
        <f>SUM(I192:R192)</f>
        <v>0</v>
      </c>
    </row>
    <row r="193" spans="3:19" ht="13.5" customHeight="1">
      <c r="C193" s="64"/>
      <c r="D193" s="169"/>
      <c r="E193" s="68"/>
      <c r="F193" s="74" t="s">
        <v>45</v>
      </c>
      <c r="G193" s="74"/>
      <c r="H193" s="101"/>
      <c r="I193" s="102">
        <f t="shared" ref="I193:R193" si="109">I173-I153</f>
        <v>0</v>
      </c>
      <c r="J193" s="102">
        <f t="shared" si="109"/>
        <v>0</v>
      </c>
      <c r="K193" s="102">
        <f t="shared" si="109"/>
        <v>0</v>
      </c>
      <c r="L193" s="102">
        <f t="shared" si="109"/>
        <v>0</v>
      </c>
      <c r="M193" s="102">
        <f t="shared" si="109"/>
        <v>0</v>
      </c>
      <c r="N193" s="102">
        <f t="shared" si="109"/>
        <v>0</v>
      </c>
      <c r="O193" s="102">
        <f t="shared" si="109"/>
        <v>0</v>
      </c>
      <c r="P193" s="102">
        <f t="shared" si="109"/>
        <v>0</v>
      </c>
      <c r="Q193" s="102">
        <f t="shared" si="109"/>
        <v>0</v>
      </c>
      <c r="R193" s="102">
        <f t="shared" si="109"/>
        <v>0</v>
      </c>
      <c r="S193" s="102"/>
    </row>
    <row r="194" spans="3:19" ht="13.5" customHeight="1">
      <c r="C194" s="64"/>
      <c r="D194" s="169"/>
      <c r="E194" s="68"/>
      <c r="F194" s="74" t="s">
        <v>46</v>
      </c>
      <c r="G194" s="74"/>
      <c r="H194" s="101"/>
      <c r="I194" s="102">
        <f t="shared" ref="I194:R194" si="110">I174-I154</f>
        <v>0</v>
      </c>
      <c r="J194" s="102">
        <f t="shared" si="110"/>
        <v>0</v>
      </c>
      <c r="K194" s="102">
        <f t="shared" si="110"/>
        <v>0</v>
      </c>
      <c r="L194" s="102">
        <f t="shared" si="110"/>
        <v>0</v>
      </c>
      <c r="M194" s="102">
        <f t="shared" si="110"/>
        <v>0</v>
      </c>
      <c r="N194" s="102">
        <f t="shared" si="110"/>
        <v>0</v>
      </c>
      <c r="O194" s="102">
        <f t="shared" si="110"/>
        <v>0</v>
      </c>
      <c r="P194" s="102">
        <f t="shared" si="110"/>
        <v>0</v>
      </c>
      <c r="Q194" s="102">
        <f t="shared" si="110"/>
        <v>0</v>
      </c>
      <c r="R194" s="102">
        <f t="shared" si="110"/>
        <v>0</v>
      </c>
      <c r="S194" s="102"/>
    </row>
    <row r="195" spans="3:19">
      <c r="C195" s="64"/>
      <c r="D195" s="169"/>
      <c r="E195" s="68"/>
      <c r="F195" s="74" t="s">
        <v>47</v>
      </c>
      <c r="G195" s="74"/>
      <c r="H195" s="101"/>
      <c r="I195" s="102">
        <f t="shared" ref="I195:R195" si="111">I175-I155</f>
        <v>0</v>
      </c>
      <c r="J195" s="102">
        <f t="shared" si="111"/>
        <v>0</v>
      </c>
      <c r="K195" s="102">
        <f t="shared" si="111"/>
        <v>0</v>
      </c>
      <c r="L195" s="102">
        <f t="shared" si="111"/>
        <v>0</v>
      </c>
      <c r="M195" s="102">
        <f t="shared" si="111"/>
        <v>0</v>
      </c>
      <c r="N195" s="102">
        <f t="shared" si="111"/>
        <v>0</v>
      </c>
      <c r="O195" s="102">
        <f t="shared" si="111"/>
        <v>0</v>
      </c>
      <c r="P195" s="102">
        <f t="shared" si="111"/>
        <v>0</v>
      </c>
      <c r="Q195" s="102">
        <f t="shared" si="111"/>
        <v>0</v>
      </c>
      <c r="R195" s="102">
        <f t="shared" si="111"/>
        <v>0</v>
      </c>
      <c r="S195" s="102">
        <f>SUM(I195:R195)</f>
        <v>0</v>
      </c>
    </row>
    <row r="196" spans="3:19" ht="13.5" customHeight="1">
      <c r="C196" s="64"/>
      <c r="D196" s="169"/>
      <c r="E196" s="68"/>
      <c r="F196" s="74" t="s">
        <v>48</v>
      </c>
      <c r="G196" s="74"/>
      <c r="H196" s="101"/>
      <c r="I196" s="102">
        <f t="shared" ref="I196:R196" si="112">I176-I156</f>
        <v>0</v>
      </c>
      <c r="J196" s="102">
        <f t="shared" si="112"/>
        <v>0</v>
      </c>
      <c r="K196" s="102">
        <f t="shared" si="112"/>
        <v>0</v>
      </c>
      <c r="L196" s="102">
        <f t="shared" si="112"/>
        <v>0</v>
      </c>
      <c r="M196" s="102">
        <f t="shared" si="112"/>
        <v>0</v>
      </c>
      <c r="N196" s="102">
        <f t="shared" si="112"/>
        <v>0</v>
      </c>
      <c r="O196" s="102">
        <f t="shared" si="112"/>
        <v>0</v>
      </c>
      <c r="P196" s="102">
        <f t="shared" si="112"/>
        <v>0</v>
      </c>
      <c r="Q196" s="102">
        <f t="shared" si="112"/>
        <v>0</v>
      </c>
      <c r="R196" s="102">
        <f t="shared" si="112"/>
        <v>0</v>
      </c>
      <c r="S196" s="102">
        <f>SUM(I196:R196)</f>
        <v>0</v>
      </c>
    </row>
    <row r="197" spans="3:19" ht="14.25" thickBot="1">
      <c r="C197" s="64"/>
      <c r="D197" s="170"/>
      <c r="E197" s="65"/>
      <c r="F197" s="107" t="s">
        <v>49</v>
      </c>
      <c r="G197" s="107"/>
      <c r="H197" s="61"/>
      <c r="I197" s="62">
        <f t="shared" ref="I197:R197" si="113">I177-I157</f>
        <v>0</v>
      </c>
      <c r="J197" s="62">
        <f t="shared" si="113"/>
        <v>0</v>
      </c>
      <c r="K197" s="62">
        <f t="shared" si="113"/>
        <v>0</v>
      </c>
      <c r="L197" s="62">
        <f t="shared" si="113"/>
        <v>0</v>
      </c>
      <c r="M197" s="62">
        <f t="shared" si="113"/>
        <v>0</v>
      </c>
      <c r="N197" s="62">
        <f t="shared" si="113"/>
        <v>0</v>
      </c>
      <c r="O197" s="62">
        <f t="shared" si="113"/>
        <v>0</v>
      </c>
      <c r="P197" s="62">
        <f t="shared" si="113"/>
        <v>0</v>
      </c>
      <c r="Q197" s="62">
        <f t="shared" si="113"/>
        <v>0</v>
      </c>
      <c r="R197" s="62">
        <f t="shared" si="113"/>
        <v>0</v>
      </c>
      <c r="S197" s="62">
        <f>SUM(I197:R197)</f>
        <v>0</v>
      </c>
    </row>
    <row r="198" spans="3:19" ht="13.5" customHeight="1">
      <c r="C198" s="64"/>
      <c r="D198" s="168" t="s">
        <v>39</v>
      </c>
      <c r="E198" s="70"/>
      <c r="F198" s="90" t="s">
        <v>44</v>
      </c>
      <c r="G198" s="90"/>
      <c r="H198" s="95"/>
      <c r="I198" s="96">
        <f t="shared" ref="I198:R198" si="114">I178-I158</f>
        <v>0</v>
      </c>
      <c r="J198" s="96">
        <f t="shared" si="114"/>
        <v>0</v>
      </c>
      <c r="K198" s="96">
        <f t="shared" si="114"/>
        <v>0</v>
      </c>
      <c r="L198" s="96">
        <f t="shared" si="114"/>
        <v>0</v>
      </c>
      <c r="M198" s="96">
        <f t="shared" si="114"/>
        <v>0</v>
      </c>
      <c r="N198" s="96">
        <f t="shared" si="114"/>
        <v>0</v>
      </c>
      <c r="O198" s="96">
        <f t="shared" si="114"/>
        <v>0</v>
      </c>
      <c r="P198" s="96">
        <f t="shared" si="114"/>
        <v>0</v>
      </c>
      <c r="Q198" s="96">
        <f t="shared" si="114"/>
        <v>0</v>
      </c>
      <c r="R198" s="96">
        <f t="shared" si="114"/>
        <v>0</v>
      </c>
      <c r="S198" s="96">
        <f>SUM(I198:R198)</f>
        <v>0</v>
      </c>
    </row>
    <row r="199" spans="3:19" ht="13.5" customHeight="1">
      <c r="C199" s="64"/>
      <c r="D199" s="169"/>
      <c r="E199" s="68"/>
      <c r="F199" s="74" t="s">
        <v>45</v>
      </c>
      <c r="G199" s="74"/>
      <c r="H199" s="101"/>
      <c r="I199" s="102">
        <f t="shared" ref="I199:R199" si="115">I179-I159</f>
        <v>0</v>
      </c>
      <c r="J199" s="102">
        <f t="shared" si="115"/>
        <v>0</v>
      </c>
      <c r="K199" s="102">
        <f t="shared" si="115"/>
        <v>0</v>
      </c>
      <c r="L199" s="102">
        <f t="shared" si="115"/>
        <v>0</v>
      </c>
      <c r="M199" s="102">
        <f t="shared" si="115"/>
        <v>0</v>
      </c>
      <c r="N199" s="102">
        <f t="shared" si="115"/>
        <v>0</v>
      </c>
      <c r="O199" s="102">
        <f t="shared" si="115"/>
        <v>0</v>
      </c>
      <c r="P199" s="102">
        <f t="shared" si="115"/>
        <v>0</v>
      </c>
      <c r="Q199" s="102">
        <f t="shared" si="115"/>
        <v>0</v>
      </c>
      <c r="R199" s="102">
        <f t="shared" si="115"/>
        <v>0</v>
      </c>
      <c r="S199" s="102"/>
    </row>
    <row r="200" spans="3:19" ht="13.5" customHeight="1">
      <c r="C200" s="64"/>
      <c r="D200" s="169"/>
      <c r="E200" s="68"/>
      <c r="F200" s="74" t="s">
        <v>46</v>
      </c>
      <c r="G200" s="74"/>
      <c r="H200" s="101"/>
      <c r="I200" s="102">
        <f t="shared" ref="I200:R200" si="116">I180-I160</f>
        <v>0</v>
      </c>
      <c r="J200" s="102">
        <f t="shared" si="116"/>
        <v>0</v>
      </c>
      <c r="K200" s="102">
        <f t="shared" si="116"/>
        <v>0</v>
      </c>
      <c r="L200" s="102">
        <f t="shared" si="116"/>
        <v>0</v>
      </c>
      <c r="M200" s="102">
        <f t="shared" si="116"/>
        <v>0</v>
      </c>
      <c r="N200" s="102">
        <f t="shared" si="116"/>
        <v>0</v>
      </c>
      <c r="O200" s="102">
        <f t="shared" si="116"/>
        <v>0</v>
      </c>
      <c r="P200" s="102">
        <f t="shared" si="116"/>
        <v>0</v>
      </c>
      <c r="Q200" s="102">
        <f t="shared" si="116"/>
        <v>0</v>
      </c>
      <c r="R200" s="102">
        <f t="shared" si="116"/>
        <v>0</v>
      </c>
      <c r="S200" s="102"/>
    </row>
    <row r="201" spans="3:19">
      <c r="C201" s="64"/>
      <c r="D201" s="169"/>
      <c r="E201" s="68"/>
      <c r="F201" s="74" t="s">
        <v>47</v>
      </c>
      <c r="G201" s="74"/>
      <c r="H201" s="101"/>
      <c r="I201" s="102">
        <f t="shared" ref="I201:R201" si="117">I181-I161</f>
        <v>0</v>
      </c>
      <c r="J201" s="102">
        <f t="shared" si="117"/>
        <v>0</v>
      </c>
      <c r="K201" s="102">
        <f t="shared" si="117"/>
        <v>0</v>
      </c>
      <c r="L201" s="102">
        <f t="shared" si="117"/>
        <v>0</v>
      </c>
      <c r="M201" s="102">
        <f t="shared" si="117"/>
        <v>0</v>
      </c>
      <c r="N201" s="102">
        <f t="shared" si="117"/>
        <v>0</v>
      </c>
      <c r="O201" s="102">
        <f t="shared" si="117"/>
        <v>0</v>
      </c>
      <c r="P201" s="102">
        <f t="shared" si="117"/>
        <v>0</v>
      </c>
      <c r="Q201" s="102">
        <f t="shared" si="117"/>
        <v>0</v>
      </c>
      <c r="R201" s="102">
        <f t="shared" si="117"/>
        <v>0</v>
      </c>
      <c r="S201" s="102">
        <f>SUM(I201:R201)</f>
        <v>0</v>
      </c>
    </row>
    <row r="202" spans="3:19" ht="13.5" customHeight="1">
      <c r="C202" s="64"/>
      <c r="D202" s="169"/>
      <c r="E202" s="68"/>
      <c r="F202" s="74" t="s">
        <v>48</v>
      </c>
      <c r="G202" s="74"/>
      <c r="H202" s="101"/>
      <c r="I202" s="102">
        <f t="shared" ref="I202:R202" si="118">I182-I162</f>
        <v>0</v>
      </c>
      <c r="J202" s="102">
        <f t="shared" si="118"/>
        <v>0</v>
      </c>
      <c r="K202" s="102">
        <f t="shared" si="118"/>
        <v>0</v>
      </c>
      <c r="L202" s="102">
        <f t="shared" si="118"/>
        <v>0</v>
      </c>
      <c r="M202" s="102">
        <f t="shared" si="118"/>
        <v>0</v>
      </c>
      <c r="N202" s="102">
        <f t="shared" si="118"/>
        <v>0</v>
      </c>
      <c r="O202" s="102">
        <f t="shared" si="118"/>
        <v>0</v>
      </c>
      <c r="P202" s="102">
        <f t="shared" si="118"/>
        <v>0</v>
      </c>
      <c r="Q202" s="102">
        <f t="shared" si="118"/>
        <v>0</v>
      </c>
      <c r="R202" s="102">
        <f t="shared" si="118"/>
        <v>0</v>
      </c>
      <c r="S202" s="102">
        <f>SUM(I202:R202)</f>
        <v>0</v>
      </c>
    </row>
    <row r="203" spans="3:19" ht="14.25" thickBot="1">
      <c r="C203" s="64"/>
      <c r="D203" s="173"/>
      <c r="E203" s="69"/>
      <c r="F203" s="91" t="s">
        <v>49</v>
      </c>
      <c r="G203" s="91"/>
      <c r="H203" s="97"/>
      <c r="I203" s="98">
        <f t="shared" ref="I203:R203" si="119">I183-I163</f>
        <v>0</v>
      </c>
      <c r="J203" s="98">
        <f t="shared" si="119"/>
        <v>0</v>
      </c>
      <c r="K203" s="98">
        <f t="shared" si="119"/>
        <v>0</v>
      </c>
      <c r="L203" s="98">
        <f t="shared" si="119"/>
        <v>0</v>
      </c>
      <c r="M203" s="98">
        <f t="shared" si="119"/>
        <v>0</v>
      </c>
      <c r="N203" s="98">
        <f t="shared" si="119"/>
        <v>0</v>
      </c>
      <c r="O203" s="98">
        <f t="shared" si="119"/>
        <v>0</v>
      </c>
      <c r="P203" s="98">
        <f t="shared" si="119"/>
        <v>0</v>
      </c>
      <c r="Q203" s="98">
        <f t="shared" si="119"/>
        <v>0</v>
      </c>
      <c r="R203" s="98">
        <f t="shared" si="119"/>
        <v>0</v>
      </c>
      <c r="S203" s="98">
        <f>SUM(I203:R203)</f>
        <v>0</v>
      </c>
    </row>
    <row r="204" spans="3:19" ht="13.5" customHeight="1">
      <c r="C204" s="64"/>
      <c r="D204" s="174" t="s">
        <v>40</v>
      </c>
      <c r="E204" s="67"/>
      <c r="F204" s="88" t="s">
        <v>44</v>
      </c>
      <c r="G204" s="88"/>
      <c r="H204" s="99"/>
      <c r="I204" s="100">
        <f t="shared" ref="I204:R204" si="120">I184-I164</f>
        <v>0</v>
      </c>
      <c r="J204" s="100">
        <f t="shared" si="120"/>
        <v>0</v>
      </c>
      <c r="K204" s="100">
        <f t="shared" si="120"/>
        <v>0</v>
      </c>
      <c r="L204" s="100">
        <f t="shared" si="120"/>
        <v>0</v>
      </c>
      <c r="M204" s="100">
        <f t="shared" si="120"/>
        <v>0</v>
      </c>
      <c r="N204" s="100">
        <f t="shared" si="120"/>
        <v>0</v>
      </c>
      <c r="O204" s="100">
        <f t="shared" si="120"/>
        <v>0</v>
      </c>
      <c r="P204" s="100">
        <f t="shared" si="120"/>
        <v>0</v>
      </c>
      <c r="Q204" s="100">
        <f t="shared" si="120"/>
        <v>0</v>
      </c>
      <c r="R204" s="100">
        <f t="shared" si="120"/>
        <v>0</v>
      </c>
      <c r="S204" s="100">
        <f>SUM(I204:R204)</f>
        <v>0</v>
      </c>
    </row>
    <row r="205" spans="3:19" ht="13.5" customHeight="1">
      <c r="C205" s="64"/>
      <c r="D205" s="169"/>
      <c r="E205" s="68"/>
      <c r="F205" s="74" t="s">
        <v>45</v>
      </c>
      <c r="G205" s="74"/>
      <c r="H205" s="101"/>
      <c r="I205" s="102">
        <f t="shared" ref="I205:R205" si="121">I185-I165</f>
        <v>0</v>
      </c>
      <c r="J205" s="102">
        <f t="shared" si="121"/>
        <v>0</v>
      </c>
      <c r="K205" s="102">
        <f t="shared" si="121"/>
        <v>0</v>
      </c>
      <c r="L205" s="102">
        <f t="shared" si="121"/>
        <v>0</v>
      </c>
      <c r="M205" s="102">
        <f t="shared" si="121"/>
        <v>0</v>
      </c>
      <c r="N205" s="102">
        <f t="shared" si="121"/>
        <v>0</v>
      </c>
      <c r="O205" s="102">
        <f t="shared" si="121"/>
        <v>0</v>
      </c>
      <c r="P205" s="102">
        <f t="shared" si="121"/>
        <v>0</v>
      </c>
      <c r="Q205" s="102">
        <f t="shared" si="121"/>
        <v>0</v>
      </c>
      <c r="R205" s="102">
        <f t="shared" si="121"/>
        <v>0</v>
      </c>
      <c r="S205" s="102"/>
    </row>
    <row r="206" spans="3:19" ht="13.5" customHeight="1">
      <c r="C206" s="64"/>
      <c r="D206" s="169"/>
      <c r="E206" s="68"/>
      <c r="F206" s="74" t="s">
        <v>46</v>
      </c>
      <c r="G206" s="74"/>
      <c r="H206" s="101"/>
      <c r="I206" s="102">
        <f t="shared" ref="I206:R206" si="122">I186-I166</f>
        <v>0</v>
      </c>
      <c r="J206" s="102">
        <f t="shared" si="122"/>
        <v>0</v>
      </c>
      <c r="K206" s="102">
        <f t="shared" si="122"/>
        <v>0</v>
      </c>
      <c r="L206" s="102">
        <f t="shared" si="122"/>
        <v>0</v>
      </c>
      <c r="M206" s="102">
        <f t="shared" si="122"/>
        <v>0</v>
      </c>
      <c r="N206" s="102">
        <f t="shared" si="122"/>
        <v>0</v>
      </c>
      <c r="O206" s="102">
        <f t="shared" si="122"/>
        <v>0</v>
      </c>
      <c r="P206" s="102">
        <f t="shared" si="122"/>
        <v>0</v>
      </c>
      <c r="Q206" s="102">
        <f t="shared" si="122"/>
        <v>0</v>
      </c>
      <c r="R206" s="102">
        <f t="shared" si="122"/>
        <v>0</v>
      </c>
      <c r="S206" s="102"/>
    </row>
    <row r="207" spans="3:19">
      <c r="C207" s="64"/>
      <c r="D207" s="169"/>
      <c r="E207" s="68"/>
      <c r="F207" s="74" t="s">
        <v>47</v>
      </c>
      <c r="G207" s="74"/>
      <c r="H207" s="101"/>
      <c r="I207" s="102">
        <f t="shared" ref="I207:R207" si="123">I187-I167</f>
        <v>0</v>
      </c>
      <c r="J207" s="102">
        <f t="shared" si="123"/>
        <v>0</v>
      </c>
      <c r="K207" s="102">
        <f t="shared" si="123"/>
        <v>0</v>
      </c>
      <c r="L207" s="102">
        <f t="shared" si="123"/>
        <v>0</v>
      </c>
      <c r="M207" s="102">
        <f t="shared" si="123"/>
        <v>0</v>
      </c>
      <c r="N207" s="102">
        <f t="shared" si="123"/>
        <v>0</v>
      </c>
      <c r="O207" s="102">
        <f t="shared" si="123"/>
        <v>0</v>
      </c>
      <c r="P207" s="102">
        <f t="shared" si="123"/>
        <v>0</v>
      </c>
      <c r="Q207" s="102">
        <f t="shared" si="123"/>
        <v>0</v>
      </c>
      <c r="R207" s="102">
        <f t="shared" si="123"/>
        <v>0</v>
      </c>
      <c r="S207" s="102">
        <f>SUM(I207:R207)</f>
        <v>0</v>
      </c>
    </row>
    <row r="208" spans="3:19" ht="13.5" customHeight="1">
      <c r="C208" s="64"/>
      <c r="D208" s="169"/>
      <c r="E208" s="68"/>
      <c r="F208" s="74" t="s">
        <v>48</v>
      </c>
      <c r="G208" s="74"/>
      <c r="H208" s="101"/>
      <c r="I208" s="102">
        <f t="shared" ref="I208:R208" si="124">I188-I168</f>
        <v>0</v>
      </c>
      <c r="J208" s="102">
        <f t="shared" si="124"/>
        <v>0</v>
      </c>
      <c r="K208" s="102">
        <f t="shared" si="124"/>
        <v>0</v>
      </c>
      <c r="L208" s="102">
        <f t="shared" si="124"/>
        <v>0</v>
      </c>
      <c r="M208" s="102">
        <f t="shared" si="124"/>
        <v>0</v>
      </c>
      <c r="N208" s="102">
        <f t="shared" si="124"/>
        <v>0</v>
      </c>
      <c r="O208" s="102">
        <f t="shared" si="124"/>
        <v>0</v>
      </c>
      <c r="P208" s="102">
        <f t="shared" si="124"/>
        <v>0</v>
      </c>
      <c r="Q208" s="102">
        <f t="shared" si="124"/>
        <v>0</v>
      </c>
      <c r="R208" s="102">
        <f t="shared" si="124"/>
        <v>0</v>
      </c>
      <c r="S208" s="102">
        <f>SUM(I208:R208)</f>
        <v>0</v>
      </c>
    </row>
    <row r="209" spans="3:23" ht="14.25" thickBot="1">
      <c r="C209" s="64"/>
      <c r="D209" s="170"/>
      <c r="E209" s="65"/>
      <c r="F209" s="107" t="s">
        <v>49</v>
      </c>
      <c r="G209" s="107"/>
      <c r="H209" s="61"/>
      <c r="I209" s="62">
        <f t="shared" ref="I209:R209" si="125">I189-I169</f>
        <v>0</v>
      </c>
      <c r="J209" s="62">
        <f t="shared" si="125"/>
        <v>0</v>
      </c>
      <c r="K209" s="62">
        <f t="shared" si="125"/>
        <v>0</v>
      </c>
      <c r="L209" s="62">
        <f t="shared" si="125"/>
        <v>0</v>
      </c>
      <c r="M209" s="62">
        <f t="shared" si="125"/>
        <v>0</v>
      </c>
      <c r="N209" s="62">
        <f t="shared" si="125"/>
        <v>0</v>
      </c>
      <c r="O209" s="62">
        <f t="shared" si="125"/>
        <v>0</v>
      </c>
      <c r="P209" s="62">
        <f t="shared" si="125"/>
        <v>0</v>
      </c>
      <c r="Q209" s="62">
        <f t="shared" si="125"/>
        <v>0</v>
      </c>
      <c r="R209" s="62">
        <f t="shared" si="125"/>
        <v>0</v>
      </c>
      <c r="S209" s="62">
        <f>SUM(I209:R209)</f>
        <v>0</v>
      </c>
      <c r="U209" s="117">
        <f>SUM(H192:R209)</f>
        <v>0</v>
      </c>
    </row>
    <row r="210" spans="3:23" ht="14.25" thickBot="1">
      <c r="C210" s="64"/>
      <c r="D210" s="124"/>
      <c r="E210" s="108"/>
      <c r="F210" s="109" t="s">
        <v>35</v>
      </c>
      <c r="G210" s="109"/>
      <c r="H210" s="110"/>
      <c r="I210" s="111">
        <f>SUM(I192:I209)</f>
        <v>0</v>
      </c>
      <c r="J210" s="111">
        <f t="shared" ref="J210" si="126">SUM(J192:J209)</f>
        <v>0</v>
      </c>
      <c r="K210" s="111">
        <f t="shared" ref="K210" si="127">SUM(K192:K209)</f>
        <v>0</v>
      </c>
      <c r="L210" s="111">
        <f t="shared" ref="L210" si="128">SUM(L192:L209)</f>
        <v>0</v>
      </c>
      <c r="M210" s="111">
        <f t="shared" ref="M210" si="129">SUM(M192:M209)</f>
        <v>0</v>
      </c>
      <c r="N210" s="111">
        <f t="shared" ref="N210" si="130">SUM(N192:N209)</f>
        <v>0</v>
      </c>
      <c r="O210" s="111">
        <f t="shared" ref="O210" si="131">SUM(O192:O209)</f>
        <v>0</v>
      </c>
      <c r="P210" s="111">
        <f t="shared" ref="P210" si="132">SUM(P192:P209)</f>
        <v>0</v>
      </c>
      <c r="Q210" s="111">
        <f t="shared" ref="Q210" si="133">SUM(Q192:Q209)</f>
        <v>0</v>
      </c>
      <c r="R210" s="111">
        <f t="shared" ref="R210" si="134">SUM(R192:R209)</f>
        <v>0</v>
      </c>
      <c r="S210" s="111">
        <f t="shared" ref="S210" si="135">SUM(I210:R210)</f>
        <v>0</v>
      </c>
    </row>
    <row r="211" spans="3:23" ht="14.25" thickBot="1">
      <c r="C211" s="171" t="s">
        <v>27</v>
      </c>
      <c r="D211" s="171"/>
      <c r="E211" s="172"/>
      <c r="F211" s="66"/>
      <c r="G211" s="66"/>
      <c r="H211" s="71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41"/>
      <c r="W211" s="24"/>
    </row>
    <row r="212" spans="3:23" ht="13.5" customHeight="1">
      <c r="C212" s="123"/>
      <c r="D212" s="168" t="s">
        <v>38</v>
      </c>
      <c r="E212" s="70"/>
      <c r="F212" s="90" t="s">
        <v>44</v>
      </c>
      <c r="G212" s="90"/>
      <c r="H212" s="95"/>
      <c r="I212" s="112">
        <f>I152*1.05</f>
        <v>115.5</v>
      </c>
      <c r="J212" s="112">
        <f t="shared" ref="J212:R212" si="136">J152*1.05</f>
        <v>449.40000000000003</v>
      </c>
      <c r="K212" s="112">
        <f t="shared" si="136"/>
        <v>836.85</v>
      </c>
      <c r="L212" s="112">
        <f t="shared" si="136"/>
        <v>1102.5</v>
      </c>
      <c r="M212" s="112">
        <f t="shared" si="136"/>
        <v>1508.8500000000001</v>
      </c>
      <c r="N212" s="112">
        <f t="shared" si="136"/>
        <v>952.35</v>
      </c>
      <c r="O212" s="112">
        <f t="shared" si="136"/>
        <v>311.85000000000002</v>
      </c>
      <c r="P212" s="112">
        <f t="shared" si="136"/>
        <v>0</v>
      </c>
      <c r="Q212" s="112">
        <f t="shared" si="136"/>
        <v>0</v>
      </c>
      <c r="R212" s="112">
        <f t="shared" si="136"/>
        <v>0</v>
      </c>
      <c r="S212" s="112">
        <f>SUM(I212:R212)</f>
        <v>5277.3000000000011</v>
      </c>
    </row>
    <row r="213" spans="3:23" ht="13.5" customHeight="1">
      <c r="C213" s="123"/>
      <c r="D213" s="169"/>
      <c r="E213" s="68"/>
      <c r="F213" s="74" t="s">
        <v>45</v>
      </c>
      <c r="G213" s="74"/>
      <c r="H213" s="101"/>
      <c r="I213" s="102">
        <f t="shared" ref="I213:R213" si="137">I153*1.05</f>
        <v>0</v>
      </c>
      <c r="J213" s="102">
        <f t="shared" si="137"/>
        <v>0</v>
      </c>
      <c r="K213" s="102">
        <f t="shared" si="137"/>
        <v>0</v>
      </c>
      <c r="L213" s="102">
        <f t="shared" si="137"/>
        <v>0</v>
      </c>
      <c r="M213" s="102">
        <f t="shared" si="137"/>
        <v>0</v>
      </c>
      <c r="N213" s="102">
        <f t="shared" si="137"/>
        <v>0</v>
      </c>
      <c r="O213" s="102">
        <f t="shared" si="137"/>
        <v>0</v>
      </c>
      <c r="P213" s="102">
        <f t="shared" si="137"/>
        <v>0</v>
      </c>
      <c r="Q213" s="102">
        <f t="shared" si="137"/>
        <v>0</v>
      </c>
      <c r="R213" s="102">
        <f t="shared" si="137"/>
        <v>0</v>
      </c>
      <c r="S213" s="102">
        <f t="shared" ref="S213:S214" si="138">SUM(I213:R213)</f>
        <v>0</v>
      </c>
    </row>
    <row r="214" spans="3:23" ht="13.5" customHeight="1">
      <c r="C214" s="123"/>
      <c r="D214" s="169"/>
      <c r="E214" s="68"/>
      <c r="F214" s="74" t="s">
        <v>46</v>
      </c>
      <c r="G214" s="74"/>
      <c r="H214" s="101"/>
      <c r="I214" s="102">
        <f t="shared" ref="I214:R214" si="139">I154*1.05</f>
        <v>134.4</v>
      </c>
      <c r="J214" s="102">
        <f t="shared" si="139"/>
        <v>451.5</v>
      </c>
      <c r="K214" s="102">
        <f t="shared" si="139"/>
        <v>737.1</v>
      </c>
      <c r="L214" s="102">
        <f t="shared" si="139"/>
        <v>802.2</v>
      </c>
      <c r="M214" s="102">
        <f t="shared" si="139"/>
        <v>872.55000000000007</v>
      </c>
      <c r="N214" s="102">
        <f t="shared" si="139"/>
        <v>502.95000000000005</v>
      </c>
      <c r="O214" s="102">
        <f t="shared" si="139"/>
        <v>156.45000000000002</v>
      </c>
      <c r="P214" s="102">
        <f t="shared" si="139"/>
        <v>0</v>
      </c>
      <c r="Q214" s="102">
        <f t="shared" si="139"/>
        <v>0</v>
      </c>
      <c r="R214" s="102">
        <f t="shared" si="139"/>
        <v>0</v>
      </c>
      <c r="S214" s="102">
        <f t="shared" si="138"/>
        <v>3657.1499999999996</v>
      </c>
    </row>
    <row r="215" spans="3:23">
      <c r="C215" s="123"/>
      <c r="D215" s="169"/>
      <c r="E215" s="68"/>
      <c r="F215" s="74" t="s">
        <v>47</v>
      </c>
      <c r="G215" s="74"/>
      <c r="H215" s="101"/>
      <c r="I215" s="102">
        <f t="shared" ref="I215:R215" si="140">I155*1.05</f>
        <v>0</v>
      </c>
      <c r="J215" s="102">
        <f t="shared" si="140"/>
        <v>0</v>
      </c>
      <c r="K215" s="102">
        <f t="shared" si="140"/>
        <v>0</v>
      </c>
      <c r="L215" s="102">
        <f t="shared" si="140"/>
        <v>0</v>
      </c>
      <c r="M215" s="102">
        <f t="shared" si="140"/>
        <v>0</v>
      </c>
      <c r="N215" s="102">
        <f t="shared" si="140"/>
        <v>0</v>
      </c>
      <c r="O215" s="102">
        <f t="shared" si="140"/>
        <v>0</v>
      </c>
      <c r="P215" s="102">
        <f t="shared" si="140"/>
        <v>0</v>
      </c>
      <c r="Q215" s="102">
        <f t="shared" si="140"/>
        <v>0</v>
      </c>
      <c r="R215" s="102">
        <f t="shared" si="140"/>
        <v>0</v>
      </c>
      <c r="S215" s="102">
        <f>SUM(I215:R215)</f>
        <v>0</v>
      </c>
    </row>
    <row r="216" spans="3:23" ht="13.5" customHeight="1">
      <c r="C216" s="123"/>
      <c r="D216" s="169"/>
      <c r="E216" s="68"/>
      <c r="F216" s="74" t="s">
        <v>48</v>
      </c>
      <c r="G216" s="74"/>
      <c r="H216" s="101"/>
      <c r="I216" s="102">
        <f t="shared" ref="I216:R216" si="141">I156*1.05</f>
        <v>67.2</v>
      </c>
      <c r="J216" s="102">
        <f t="shared" si="141"/>
        <v>222.60000000000002</v>
      </c>
      <c r="K216" s="102">
        <f t="shared" si="141"/>
        <v>378</v>
      </c>
      <c r="L216" s="102">
        <f t="shared" si="141"/>
        <v>549.15</v>
      </c>
      <c r="M216" s="102">
        <f t="shared" si="141"/>
        <v>678.30000000000007</v>
      </c>
      <c r="N216" s="102">
        <f t="shared" si="141"/>
        <v>472.5</v>
      </c>
      <c r="O216" s="102">
        <f t="shared" si="141"/>
        <v>138.6</v>
      </c>
      <c r="P216" s="102">
        <f t="shared" si="141"/>
        <v>0</v>
      </c>
      <c r="Q216" s="102">
        <f t="shared" si="141"/>
        <v>0</v>
      </c>
      <c r="R216" s="102">
        <f t="shared" si="141"/>
        <v>0</v>
      </c>
      <c r="S216" s="102">
        <f>SUM(I216:R216)</f>
        <v>2506.35</v>
      </c>
    </row>
    <row r="217" spans="3:23" ht="14.25" thickBot="1">
      <c r="C217" s="123"/>
      <c r="D217" s="173"/>
      <c r="E217" s="69"/>
      <c r="F217" s="91" t="s">
        <v>49</v>
      </c>
      <c r="G217" s="91"/>
      <c r="H217" s="97"/>
      <c r="I217" s="62">
        <f t="shared" ref="I217:R217" si="142">I157*1.05</f>
        <v>85.05</v>
      </c>
      <c r="J217" s="62">
        <f t="shared" si="142"/>
        <v>269.85000000000002</v>
      </c>
      <c r="K217" s="62">
        <f t="shared" si="142"/>
        <v>460.95000000000005</v>
      </c>
      <c r="L217" s="62">
        <f t="shared" si="142"/>
        <v>656.25</v>
      </c>
      <c r="M217" s="62">
        <f t="shared" si="142"/>
        <v>955.5</v>
      </c>
      <c r="N217" s="62">
        <f t="shared" si="142"/>
        <v>746.55000000000007</v>
      </c>
      <c r="O217" s="62">
        <f t="shared" si="142"/>
        <v>263.55</v>
      </c>
      <c r="P217" s="62">
        <f t="shared" si="142"/>
        <v>0</v>
      </c>
      <c r="Q217" s="62">
        <f t="shared" si="142"/>
        <v>0</v>
      </c>
      <c r="R217" s="62">
        <f t="shared" si="142"/>
        <v>0</v>
      </c>
      <c r="S217" s="62">
        <f>SUM(I217:R217)</f>
        <v>3437.7000000000007</v>
      </c>
    </row>
    <row r="218" spans="3:23" ht="13.5" customHeight="1">
      <c r="C218" s="123"/>
      <c r="D218" s="174" t="s">
        <v>39</v>
      </c>
      <c r="E218" s="67"/>
      <c r="F218" s="88" t="s">
        <v>44</v>
      </c>
      <c r="G218" s="88"/>
      <c r="H218" s="99"/>
      <c r="I218" s="96">
        <f t="shared" ref="I218:R218" si="143">I158*1.05</f>
        <v>0</v>
      </c>
      <c r="J218" s="96">
        <f t="shared" si="143"/>
        <v>0</v>
      </c>
      <c r="K218" s="96">
        <f t="shared" si="143"/>
        <v>0</v>
      </c>
      <c r="L218" s="96">
        <f t="shared" si="143"/>
        <v>0</v>
      </c>
      <c r="M218" s="96">
        <f t="shared" si="143"/>
        <v>0</v>
      </c>
      <c r="N218" s="96">
        <f t="shared" si="143"/>
        <v>0</v>
      </c>
      <c r="O218" s="96">
        <f t="shared" si="143"/>
        <v>0</v>
      </c>
      <c r="P218" s="96">
        <f t="shared" si="143"/>
        <v>625.80000000000007</v>
      </c>
      <c r="Q218" s="96">
        <f t="shared" si="143"/>
        <v>824.25</v>
      </c>
      <c r="R218" s="96">
        <f t="shared" si="143"/>
        <v>562.80000000000007</v>
      </c>
      <c r="S218" s="96">
        <f>SUM(I218:R218)</f>
        <v>2012.8500000000004</v>
      </c>
    </row>
    <row r="219" spans="3:23" ht="13.5" customHeight="1">
      <c r="C219" s="123"/>
      <c r="D219" s="169"/>
      <c r="E219" s="68"/>
      <c r="F219" s="74" t="s">
        <v>45</v>
      </c>
      <c r="G219" s="74"/>
      <c r="H219" s="101"/>
      <c r="I219" s="102">
        <f t="shared" ref="I219:R219" si="144">I159*1.05</f>
        <v>0</v>
      </c>
      <c r="J219" s="102">
        <f t="shared" si="144"/>
        <v>0</v>
      </c>
      <c r="K219" s="102">
        <f t="shared" si="144"/>
        <v>0</v>
      </c>
      <c r="L219" s="102">
        <f t="shared" si="144"/>
        <v>0</v>
      </c>
      <c r="M219" s="102">
        <f t="shared" si="144"/>
        <v>0</v>
      </c>
      <c r="N219" s="102">
        <f t="shared" si="144"/>
        <v>0</v>
      </c>
      <c r="O219" s="102">
        <f t="shared" si="144"/>
        <v>0</v>
      </c>
      <c r="P219" s="102">
        <f t="shared" si="144"/>
        <v>0</v>
      </c>
      <c r="Q219" s="102">
        <f t="shared" si="144"/>
        <v>0</v>
      </c>
      <c r="R219" s="102">
        <f t="shared" si="144"/>
        <v>0</v>
      </c>
      <c r="S219" s="102">
        <f t="shared" ref="S219:S220" si="145">SUM(I219:R219)</f>
        <v>0</v>
      </c>
    </row>
    <row r="220" spans="3:23" ht="13.5" customHeight="1">
      <c r="C220" s="123"/>
      <c r="D220" s="169"/>
      <c r="E220" s="68"/>
      <c r="F220" s="74" t="s">
        <v>46</v>
      </c>
      <c r="G220" s="74"/>
      <c r="H220" s="101"/>
      <c r="I220" s="102">
        <f t="shared" ref="I220:R220" si="146">I160*1.05</f>
        <v>0</v>
      </c>
      <c r="J220" s="102">
        <f t="shared" si="146"/>
        <v>0</v>
      </c>
      <c r="K220" s="102">
        <f t="shared" si="146"/>
        <v>0</v>
      </c>
      <c r="L220" s="102">
        <f t="shared" si="146"/>
        <v>0</v>
      </c>
      <c r="M220" s="102">
        <f t="shared" si="146"/>
        <v>0</v>
      </c>
      <c r="N220" s="102">
        <f t="shared" si="146"/>
        <v>0</v>
      </c>
      <c r="O220" s="102">
        <f t="shared" si="146"/>
        <v>0</v>
      </c>
      <c r="P220" s="102">
        <f t="shared" si="146"/>
        <v>467.25</v>
      </c>
      <c r="Q220" s="102">
        <f t="shared" si="146"/>
        <v>575.4</v>
      </c>
      <c r="R220" s="102">
        <f t="shared" si="146"/>
        <v>367.5</v>
      </c>
      <c r="S220" s="102">
        <f t="shared" si="145"/>
        <v>1410.15</v>
      </c>
    </row>
    <row r="221" spans="3:23">
      <c r="C221" s="123"/>
      <c r="D221" s="169"/>
      <c r="E221" s="68"/>
      <c r="F221" s="74" t="s">
        <v>47</v>
      </c>
      <c r="G221" s="74"/>
      <c r="H221" s="101"/>
      <c r="I221" s="102">
        <f t="shared" ref="I221:R221" si="147">I161*1.05</f>
        <v>0</v>
      </c>
      <c r="J221" s="102">
        <f t="shared" si="147"/>
        <v>0</v>
      </c>
      <c r="K221" s="102">
        <f t="shared" si="147"/>
        <v>0</v>
      </c>
      <c r="L221" s="102">
        <f t="shared" si="147"/>
        <v>0</v>
      </c>
      <c r="M221" s="102">
        <f t="shared" si="147"/>
        <v>0</v>
      </c>
      <c r="N221" s="102">
        <f t="shared" si="147"/>
        <v>0</v>
      </c>
      <c r="O221" s="102">
        <f t="shared" si="147"/>
        <v>0</v>
      </c>
      <c r="P221" s="102">
        <f t="shared" si="147"/>
        <v>0</v>
      </c>
      <c r="Q221" s="102">
        <f t="shared" si="147"/>
        <v>0</v>
      </c>
      <c r="R221" s="102">
        <f t="shared" si="147"/>
        <v>0</v>
      </c>
      <c r="S221" s="102">
        <f>SUM(I221:R221)</f>
        <v>0</v>
      </c>
    </row>
    <row r="222" spans="3:23" ht="13.5" customHeight="1">
      <c r="C222" s="123"/>
      <c r="D222" s="169"/>
      <c r="E222" s="68"/>
      <c r="F222" s="74" t="s">
        <v>48</v>
      </c>
      <c r="G222" s="74"/>
      <c r="H222" s="101"/>
      <c r="I222" s="102">
        <f t="shared" ref="I222:R222" si="148">I162*1.05</f>
        <v>0</v>
      </c>
      <c r="J222" s="102">
        <f t="shared" si="148"/>
        <v>0</v>
      </c>
      <c r="K222" s="102">
        <f t="shared" si="148"/>
        <v>0</v>
      </c>
      <c r="L222" s="102">
        <f t="shared" si="148"/>
        <v>0</v>
      </c>
      <c r="M222" s="102">
        <f t="shared" si="148"/>
        <v>0</v>
      </c>
      <c r="N222" s="102">
        <f t="shared" si="148"/>
        <v>0</v>
      </c>
      <c r="O222" s="102">
        <f t="shared" si="148"/>
        <v>0</v>
      </c>
      <c r="P222" s="102">
        <f t="shared" si="148"/>
        <v>246.75</v>
      </c>
      <c r="Q222" s="102">
        <f t="shared" si="148"/>
        <v>297.15000000000003</v>
      </c>
      <c r="R222" s="102">
        <f t="shared" si="148"/>
        <v>168</v>
      </c>
      <c r="S222" s="102">
        <f>SUM(I222:R222)</f>
        <v>711.90000000000009</v>
      </c>
    </row>
    <row r="223" spans="3:23" ht="14.25" thickBot="1">
      <c r="C223" s="123"/>
      <c r="D223" s="170"/>
      <c r="E223" s="65"/>
      <c r="F223" s="107" t="s">
        <v>49</v>
      </c>
      <c r="G223" s="107"/>
      <c r="H223" s="61"/>
      <c r="I223" s="98">
        <f t="shared" ref="I223:R223" si="149">I163*1.05</f>
        <v>0</v>
      </c>
      <c r="J223" s="98">
        <f t="shared" si="149"/>
        <v>0</v>
      </c>
      <c r="K223" s="98">
        <f t="shared" si="149"/>
        <v>0</v>
      </c>
      <c r="L223" s="98">
        <f t="shared" si="149"/>
        <v>0</v>
      </c>
      <c r="M223" s="98">
        <f t="shared" si="149"/>
        <v>0</v>
      </c>
      <c r="N223" s="98">
        <f t="shared" si="149"/>
        <v>0</v>
      </c>
      <c r="O223" s="98">
        <f t="shared" si="149"/>
        <v>0</v>
      </c>
      <c r="P223" s="98">
        <f t="shared" si="149"/>
        <v>458.85</v>
      </c>
      <c r="Q223" s="98">
        <f t="shared" si="149"/>
        <v>630</v>
      </c>
      <c r="R223" s="98">
        <f t="shared" si="149"/>
        <v>345.45</v>
      </c>
      <c r="S223" s="98">
        <f>SUM(I223:R223)</f>
        <v>1434.3</v>
      </c>
    </row>
    <row r="224" spans="3:23" ht="13.5" customHeight="1">
      <c r="C224" s="123"/>
      <c r="D224" s="168" t="s">
        <v>40</v>
      </c>
      <c r="E224" s="70"/>
      <c r="F224" s="90" t="s">
        <v>44</v>
      </c>
      <c r="G224" s="90"/>
      <c r="H224" s="95"/>
      <c r="I224" s="100">
        <f t="shared" ref="I224:R224" si="150">I164*1.05</f>
        <v>0</v>
      </c>
      <c r="J224" s="100">
        <f t="shared" si="150"/>
        <v>0</v>
      </c>
      <c r="K224" s="100">
        <f t="shared" si="150"/>
        <v>163.80000000000001</v>
      </c>
      <c r="L224" s="100">
        <f t="shared" si="150"/>
        <v>247.8</v>
      </c>
      <c r="M224" s="100">
        <f t="shared" si="150"/>
        <v>247.8</v>
      </c>
      <c r="N224" s="100">
        <f t="shared" si="150"/>
        <v>115.5</v>
      </c>
      <c r="O224" s="100">
        <f t="shared" si="150"/>
        <v>0</v>
      </c>
      <c r="P224" s="100">
        <f t="shared" si="150"/>
        <v>0</v>
      </c>
      <c r="Q224" s="100">
        <f t="shared" si="150"/>
        <v>0</v>
      </c>
      <c r="R224" s="100">
        <f t="shared" si="150"/>
        <v>0</v>
      </c>
      <c r="S224" s="100">
        <f>SUM(I224:R224)</f>
        <v>774.90000000000009</v>
      </c>
    </row>
    <row r="225" spans="3:23" ht="13.5" customHeight="1">
      <c r="C225" s="123"/>
      <c r="D225" s="169"/>
      <c r="E225" s="68"/>
      <c r="F225" s="74" t="s">
        <v>45</v>
      </c>
      <c r="G225" s="74"/>
      <c r="H225" s="101"/>
      <c r="I225" s="102">
        <f t="shared" ref="I225:R225" si="151">I165*1.05</f>
        <v>0</v>
      </c>
      <c r="J225" s="102">
        <f t="shared" si="151"/>
        <v>0</v>
      </c>
      <c r="K225" s="102">
        <f t="shared" si="151"/>
        <v>0</v>
      </c>
      <c r="L225" s="102">
        <f t="shared" si="151"/>
        <v>0</v>
      </c>
      <c r="M225" s="102">
        <f t="shared" si="151"/>
        <v>0</v>
      </c>
      <c r="N225" s="102">
        <f t="shared" si="151"/>
        <v>0</v>
      </c>
      <c r="O225" s="102">
        <f t="shared" si="151"/>
        <v>0</v>
      </c>
      <c r="P225" s="102">
        <f t="shared" si="151"/>
        <v>0</v>
      </c>
      <c r="Q225" s="102">
        <f t="shared" si="151"/>
        <v>0</v>
      </c>
      <c r="R225" s="102">
        <f t="shared" si="151"/>
        <v>0</v>
      </c>
      <c r="S225" s="102">
        <f t="shared" ref="S225:S227" si="152">SUM(I225:R225)</f>
        <v>0</v>
      </c>
    </row>
    <row r="226" spans="3:23" ht="13.5" customHeight="1">
      <c r="C226" s="123"/>
      <c r="D226" s="169"/>
      <c r="E226" s="68"/>
      <c r="F226" s="74" t="s">
        <v>46</v>
      </c>
      <c r="G226" s="74"/>
      <c r="H226" s="101"/>
      <c r="I226" s="102">
        <f t="shared" ref="I226:R226" si="153">I166*1.05</f>
        <v>0</v>
      </c>
      <c r="J226" s="102">
        <f t="shared" si="153"/>
        <v>0</v>
      </c>
      <c r="K226" s="102">
        <f t="shared" si="153"/>
        <v>158.55000000000001</v>
      </c>
      <c r="L226" s="102">
        <f t="shared" si="153"/>
        <v>171.15</v>
      </c>
      <c r="M226" s="102">
        <f t="shared" si="153"/>
        <v>134.4</v>
      </c>
      <c r="N226" s="102">
        <f t="shared" si="153"/>
        <v>82.95</v>
      </c>
      <c r="O226" s="102">
        <f t="shared" si="153"/>
        <v>0</v>
      </c>
      <c r="P226" s="102">
        <f t="shared" si="153"/>
        <v>0</v>
      </c>
      <c r="Q226" s="102">
        <f t="shared" si="153"/>
        <v>0</v>
      </c>
      <c r="R226" s="102">
        <f t="shared" si="153"/>
        <v>0</v>
      </c>
      <c r="S226" s="102">
        <f t="shared" si="152"/>
        <v>547.05000000000007</v>
      </c>
    </row>
    <row r="227" spans="3:23">
      <c r="C227" s="123"/>
      <c r="D227" s="169"/>
      <c r="E227" s="68"/>
      <c r="F227" s="74" t="s">
        <v>47</v>
      </c>
      <c r="G227" s="74"/>
      <c r="H227" s="101"/>
      <c r="I227" s="102">
        <f t="shared" ref="I227:R227" si="154">I167*1.05</f>
        <v>0</v>
      </c>
      <c r="J227" s="102">
        <f t="shared" si="154"/>
        <v>0</v>
      </c>
      <c r="K227" s="102">
        <f t="shared" si="154"/>
        <v>0</v>
      </c>
      <c r="L227" s="102">
        <f t="shared" si="154"/>
        <v>0</v>
      </c>
      <c r="M227" s="102">
        <f t="shared" si="154"/>
        <v>0</v>
      </c>
      <c r="N227" s="102">
        <f t="shared" si="154"/>
        <v>0</v>
      </c>
      <c r="O227" s="102">
        <f t="shared" si="154"/>
        <v>0</v>
      </c>
      <c r="P227" s="102">
        <f t="shared" si="154"/>
        <v>0</v>
      </c>
      <c r="Q227" s="102">
        <f t="shared" si="154"/>
        <v>0</v>
      </c>
      <c r="R227" s="102">
        <f t="shared" si="154"/>
        <v>0</v>
      </c>
      <c r="S227" s="102">
        <f t="shared" si="152"/>
        <v>0</v>
      </c>
    </row>
    <row r="228" spans="3:23" ht="13.5" customHeight="1">
      <c r="C228" s="123"/>
      <c r="D228" s="169"/>
      <c r="E228" s="68"/>
      <c r="F228" s="74" t="s">
        <v>48</v>
      </c>
      <c r="G228" s="74"/>
      <c r="H228" s="101"/>
      <c r="I228" s="102">
        <f t="shared" ref="I228:R228" si="155">I168*1.05</f>
        <v>0</v>
      </c>
      <c r="J228" s="102">
        <f t="shared" si="155"/>
        <v>0</v>
      </c>
      <c r="K228" s="102">
        <f t="shared" si="155"/>
        <v>98.7</v>
      </c>
      <c r="L228" s="102">
        <f t="shared" si="155"/>
        <v>114.45</v>
      </c>
      <c r="M228" s="102">
        <f t="shared" si="155"/>
        <v>98.7</v>
      </c>
      <c r="N228" s="102">
        <f t="shared" si="155"/>
        <v>58.800000000000004</v>
      </c>
      <c r="O228" s="102">
        <f t="shared" si="155"/>
        <v>0</v>
      </c>
      <c r="P228" s="102">
        <f t="shared" si="155"/>
        <v>0</v>
      </c>
      <c r="Q228" s="102">
        <f t="shared" si="155"/>
        <v>0</v>
      </c>
      <c r="R228" s="102">
        <f t="shared" si="155"/>
        <v>0</v>
      </c>
      <c r="S228" s="102">
        <f>SUM(I228:R228)</f>
        <v>370.65000000000003</v>
      </c>
    </row>
    <row r="229" spans="3:23" ht="14.25" thickBot="1">
      <c r="C229" s="123"/>
      <c r="D229" s="170"/>
      <c r="E229" s="65"/>
      <c r="F229" s="107" t="s">
        <v>49</v>
      </c>
      <c r="G229" s="107"/>
      <c r="H229" s="61"/>
      <c r="I229" s="62">
        <f t="shared" ref="I229:R229" si="156">I169*1.05</f>
        <v>0</v>
      </c>
      <c r="J229" s="62">
        <f t="shared" si="156"/>
        <v>0</v>
      </c>
      <c r="K229" s="62">
        <f t="shared" si="156"/>
        <v>100.80000000000001</v>
      </c>
      <c r="L229" s="62">
        <f t="shared" si="156"/>
        <v>106.05000000000001</v>
      </c>
      <c r="M229" s="62">
        <f t="shared" si="156"/>
        <v>179.55</v>
      </c>
      <c r="N229" s="62">
        <f t="shared" si="156"/>
        <v>116.55000000000001</v>
      </c>
      <c r="O229" s="62">
        <f t="shared" si="156"/>
        <v>0</v>
      </c>
      <c r="P229" s="62">
        <f t="shared" si="156"/>
        <v>0</v>
      </c>
      <c r="Q229" s="62">
        <f t="shared" si="156"/>
        <v>0</v>
      </c>
      <c r="R229" s="62">
        <f t="shared" si="156"/>
        <v>0</v>
      </c>
      <c r="S229" s="62">
        <f>SUM(I229:R229)</f>
        <v>502.95000000000005</v>
      </c>
      <c r="U229" s="117">
        <f>SUM(H212:R229)</f>
        <v>22643.250000000004</v>
      </c>
    </row>
    <row r="230" spans="3:23" ht="14.25" thickBot="1">
      <c r="C230" s="123"/>
      <c r="D230" s="124"/>
      <c r="E230" s="108"/>
      <c r="F230" s="109" t="s">
        <v>35</v>
      </c>
      <c r="G230" s="109"/>
      <c r="H230" s="110"/>
      <c r="I230" s="111">
        <f>SUM(I212:I229)</f>
        <v>402.15000000000003</v>
      </c>
      <c r="J230" s="111">
        <f t="shared" ref="J230" si="157">SUM(J212:J229)</f>
        <v>1393.35</v>
      </c>
      <c r="K230" s="111">
        <f t="shared" ref="K230" si="158">SUM(K212:K229)</f>
        <v>2934.7500000000005</v>
      </c>
      <c r="L230" s="111">
        <f t="shared" ref="L230" si="159">SUM(L212:L229)</f>
        <v>3749.55</v>
      </c>
      <c r="M230" s="111">
        <f t="shared" ref="M230" si="160">SUM(M212:M229)</f>
        <v>4675.6499999999996</v>
      </c>
      <c r="N230" s="111">
        <f t="shared" ref="N230" si="161">SUM(N212:N229)</f>
        <v>3048.1500000000005</v>
      </c>
      <c r="O230" s="111">
        <f t="shared" ref="O230" si="162">SUM(O212:O229)</f>
        <v>870.45</v>
      </c>
      <c r="P230" s="111">
        <f t="shared" ref="P230" si="163">SUM(P212:P229)</f>
        <v>1798.65</v>
      </c>
      <c r="Q230" s="111">
        <f t="shared" ref="Q230" si="164">SUM(Q212:Q229)</f>
        <v>2326.8000000000002</v>
      </c>
      <c r="R230" s="111">
        <f t="shared" ref="R230" si="165">SUM(R212:R229)</f>
        <v>1443.7500000000002</v>
      </c>
      <c r="S230" s="111">
        <f t="shared" ref="S230" si="166">SUM(I230:R230)</f>
        <v>22643.25</v>
      </c>
    </row>
    <row r="231" spans="3:23">
      <c r="W231" s="24"/>
    </row>
  </sheetData>
  <mergeCells count="67">
    <mergeCell ref="C109:C120"/>
    <mergeCell ref="D109:D112"/>
    <mergeCell ref="H109:H120"/>
    <mergeCell ref="D113:D116"/>
    <mergeCell ref="D117:D120"/>
    <mergeCell ref="H4:H15"/>
    <mergeCell ref="C46:C57"/>
    <mergeCell ref="D46:D49"/>
    <mergeCell ref="H46:H57"/>
    <mergeCell ref="D50:D53"/>
    <mergeCell ref="D54:D57"/>
    <mergeCell ref="D32:D35"/>
    <mergeCell ref="H32:H43"/>
    <mergeCell ref="D36:D39"/>
    <mergeCell ref="D40:D43"/>
    <mergeCell ref="D4:D7"/>
    <mergeCell ref="C18:C29"/>
    <mergeCell ref="H18:H29"/>
    <mergeCell ref="D8:D11"/>
    <mergeCell ref="D12:D15"/>
    <mergeCell ref="C4:C15"/>
    <mergeCell ref="H103:H106"/>
    <mergeCell ref="C90:C93"/>
    <mergeCell ref="D90:D93"/>
    <mergeCell ref="H90:H93"/>
    <mergeCell ref="C96:C99"/>
    <mergeCell ref="D96:D99"/>
    <mergeCell ref="H96:H99"/>
    <mergeCell ref="C78:C81"/>
    <mergeCell ref="D78:D81"/>
    <mergeCell ref="H78:H81"/>
    <mergeCell ref="D140:D145"/>
    <mergeCell ref="C128:C170"/>
    <mergeCell ref="D146:D151"/>
    <mergeCell ref="D152:D157"/>
    <mergeCell ref="D158:D163"/>
    <mergeCell ref="D164:D169"/>
    <mergeCell ref="C84:C87"/>
    <mergeCell ref="D84:D87"/>
    <mergeCell ref="H84:H87"/>
    <mergeCell ref="D128:D133"/>
    <mergeCell ref="D134:D139"/>
    <mergeCell ref="C103:C106"/>
    <mergeCell ref="D103:D106"/>
    <mergeCell ref="H60:H63"/>
    <mergeCell ref="C66:C69"/>
    <mergeCell ref="D66:D69"/>
    <mergeCell ref="H66:H69"/>
    <mergeCell ref="C72:C75"/>
    <mergeCell ref="D72:D75"/>
    <mergeCell ref="H72:H75"/>
    <mergeCell ref="D18:D21"/>
    <mergeCell ref="D22:D25"/>
    <mergeCell ref="D26:D29"/>
    <mergeCell ref="C32:C43"/>
    <mergeCell ref="D224:D229"/>
    <mergeCell ref="C211:E211"/>
    <mergeCell ref="D172:D177"/>
    <mergeCell ref="D178:D183"/>
    <mergeCell ref="D184:D189"/>
    <mergeCell ref="D192:D197"/>
    <mergeCell ref="D198:D203"/>
    <mergeCell ref="D204:D209"/>
    <mergeCell ref="D212:D217"/>
    <mergeCell ref="D218:D223"/>
    <mergeCell ref="C60:C63"/>
    <mergeCell ref="D60:D63"/>
  </mergeCells>
  <phoneticPr fontId="2" type="noConversion"/>
  <pageMargins left="0.25" right="0.25" top="0.75" bottom="0.75" header="0.3" footer="0.3"/>
  <pageSetup paperSize="9" scale="31" fitToHeight="0" orientation="portrait" r:id="rId1"/>
  <headerFooter alignWithMargins="0"/>
  <rowBreaks count="1" manualBreakCount="1">
    <brk id="210" max="2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SS22</vt:lpstr>
      <vt:lpstr>'SS22'!Print_Area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user</cp:lastModifiedBy>
  <cp:lastPrinted>2020-10-27T09:02:55Z</cp:lastPrinted>
  <dcterms:created xsi:type="dcterms:W3CDTF">2019-09-30T05:29:53Z</dcterms:created>
  <dcterms:modified xsi:type="dcterms:W3CDTF">2021-09-24T01:08:16Z</dcterms:modified>
</cp:coreProperties>
</file>