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임시공간\ERP system folder\"/>
    </mc:Choice>
  </mc:AlternateContent>
  <xr:revisionPtr revIDLastSave="0" documentId="13_ncr:1_{860DD129-BB1A-4412-977E-57127227C9E4}" xr6:coauthVersionLast="47" xr6:coauthVersionMax="47" xr10:uidLastSave="{00000000-0000-0000-0000-000000000000}"/>
  <bookViews>
    <workbookView xWindow="38290" yWindow="-110" windowWidth="29020" windowHeight="15820" tabRatio="940" xr2:uid="{FB6975E7-546C-4F72-8EE5-E81B4890E9FF}"/>
  </bookViews>
  <sheets>
    <sheet name="Order recap" sheetId="8" r:id="rId1"/>
    <sheet name="803841" sheetId="29" r:id="rId2"/>
    <sheet name="902386" sheetId="28" r:id="rId3"/>
    <sheet name="803840-902360" sheetId="27" r:id="rId4"/>
    <sheet name="803842" sheetId="26" r:id="rId5"/>
    <sheet name="803846-902363" sheetId="25" r:id="rId6"/>
    <sheet name="803844-902362" sheetId="24" r:id="rId7"/>
    <sheet name="803843" sheetId="23" r:id="rId8"/>
    <sheet name="803845" sheetId="22" r:id="rId9"/>
    <sheet name="803847" sheetId="21" r:id="rId10"/>
    <sheet name="803848-902364" sheetId="20" r:id="rId11"/>
    <sheet name="803849" sheetId="19" r:id="rId12"/>
    <sheet name="803850-902365" sheetId="18" r:id="rId13"/>
    <sheet name="803851-902366" sheetId="16" r:id="rId14"/>
    <sheet name="803852-902367" sheetId="14" r:id="rId15"/>
    <sheet name="803853" sheetId="13" r:id="rId16"/>
    <sheet name="803854-902368" sheetId="12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97" i="8" l="1"/>
  <c r="O97" i="8"/>
  <c r="Z96" i="8"/>
  <c r="Z95" i="8"/>
  <c r="Z94" i="8"/>
  <c r="Z93" i="8"/>
  <c r="Z92" i="8"/>
  <c r="AA92" i="8" s="1"/>
  <c r="Z91" i="8"/>
  <c r="O91" i="8"/>
  <c r="Z90" i="8"/>
  <c r="Z89" i="8"/>
  <c r="AA89" i="8" s="1"/>
  <c r="Z88" i="8"/>
  <c r="Z87" i="8"/>
  <c r="Z86" i="8"/>
  <c r="Z85" i="8"/>
  <c r="Z84" i="8"/>
  <c r="O84" i="8"/>
  <c r="O88" i="8" s="1"/>
  <c r="AA83" i="8"/>
  <c r="Z83" i="8"/>
  <c r="Z82" i="8"/>
  <c r="Z81" i="8"/>
  <c r="Z80" i="8"/>
  <c r="Z79" i="8"/>
  <c r="O79" i="8"/>
  <c r="O82" i="8" s="1"/>
  <c r="AA78" i="8"/>
  <c r="Z78" i="8"/>
  <c r="Z77" i="8"/>
  <c r="AA77" i="8" s="1"/>
  <c r="Z76" i="8"/>
  <c r="Z75" i="8"/>
  <c r="Z74" i="8"/>
  <c r="Z73" i="8"/>
  <c r="Z72" i="8"/>
  <c r="O72" i="8"/>
  <c r="O73" i="8" s="1"/>
  <c r="O74" i="8" s="1"/>
  <c r="O75" i="8" s="1"/>
  <c r="O76" i="8" s="1"/>
  <c r="Z71" i="8"/>
  <c r="AA71" i="8" s="1"/>
  <c r="Z70" i="8"/>
  <c r="O70" i="8"/>
  <c r="Z69" i="8"/>
  <c r="O69" i="8"/>
  <c r="Z68" i="8"/>
  <c r="Z67" i="8"/>
  <c r="Z66" i="8"/>
  <c r="Z65" i="8"/>
  <c r="Z64" i="8"/>
  <c r="Z63" i="8"/>
  <c r="Z62" i="8"/>
  <c r="O62" i="8"/>
  <c r="O63" i="8" s="1"/>
  <c r="O67" i="8" s="1"/>
  <c r="O68" i="8" s="1"/>
  <c r="Z61" i="8"/>
  <c r="AA61" i="8" s="1"/>
  <c r="Z60" i="8"/>
  <c r="Z59" i="8"/>
  <c r="Z58" i="8"/>
  <c r="Z57" i="8"/>
  <c r="Z56" i="8"/>
  <c r="O56" i="8"/>
  <c r="O60" i="8" s="1"/>
  <c r="Z55" i="8"/>
  <c r="O55" i="8"/>
  <c r="Z54" i="8"/>
  <c r="O54" i="8"/>
  <c r="Z53" i="8"/>
  <c r="Z52" i="8"/>
  <c r="O52" i="8"/>
  <c r="O53" i="8" s="1"/>
  <c r="AA51" i="8"/>
  <c r="Z51" i="8"/>
  <c r="Z50" i="8"/>
  <c r="Z49" i="8"/>
  <c r="Z48" i="8"/>
  <c r="O48" i="8"/>
  <c r="O49" i="8" s="1"/>
  <c r="O50" i="8" s="1"/>
  <c r="Z47" i="8"/>
  <c r="O47" i="8"/>
  <c r="Z46" i="8"/>
  <c r="AA46" i="8" s="1"/>
  <c r="Z45" i="8"/>
  <c r="O45" i="8"/>
  <c r="Z44" i="8"/>
  <c r="Z43" i="8"/>
  <c r="Z42" i="8"/>
  <c r="O42" i="8"/>
  <c r="Z41" i="8"/>
  <c r="AA41" i="8" s="1"/>
  <c r="Z40" i="8"/>
  <c r="O40" i="8"/>
  <c r="Z39" i="8"/>
  <c r="Z38" i="8"/>
  <c r="AA37" i="8"/>
  <c r="Z37" i="8"/>
  <c r="Z36" i="8"/>
  <c r="Z35" i="8"/>
  <c r="Z34" i="8"/>
  <c r="Z33" i="8"/>
  <c r="Z32" i="8"/>
  <c r="O32" i="8"/>
  <c r="O36" i="8" s="1"/>
  <c r="Z31" i="8"/>
  <c r="O31" i="8"/>
  <c r="Z30" i="8"/>
  <c r="Z29" i="8"/>
  <c r="O29" i="8"/>
  <c r="O30" i="8" s="1"/>
  <c r="Z28" i="8"/>
  <c r="AA27" i="8" s="1"/>
  <c r="O28" i="8"/>
  <c r="Z27" i="8"/>
  <c r="Z26" i="8"/>
  <c r="Z25" i="8"/>
  <c r="Z24" i="8"/>
  <c r="Z23" i="8"/>
  <c r="O23" i="8"/>
  <c r="O26" i="8" s="1"/>
  <c r="Z22" i="8"/>
  <c r="O22" i="8"/>
  <c r="Z21" i="8"/>
  <c r="Z20" i="8"/>
  <c r="AA20" i="8" s="1"/>
  <c r="Z19" i="8"/>
  <c r="O19" i="8"/>
  <c r="AA18" i="8"/>
  <c r="AA101" i="8" s="1"/>
  <c r="Z18" i="8"/>
  <c r="Z17" i="8"/>
  <c r="Z16" i="8"/>
  <c r="Z15" i="8"/>
  <c r="Z14" i="8"/>
  <c r="Z13" i="8"/>
  <c r="Z12" i="8"/>
  <c r="AA12" i="8" s="1"/>
  <c r="Z11" i="8"/>
  <c r="Z10" i="8"/>
  <c r="Z9" i="8"/>
  <c r="Z8" i="8"/>
  <c r="O8" i="8"/>
  <c r="O9" i="8" s="1"/>
  <c r="O11" i="8" s="1"/>
  <c r="Z7" i="8"/>
  <c r="O7" i="8"/>
  <c r="Z6" i="8"/>
  <c r="AA6" i="8" s="1"/>
  <c r="Z3" i="8"/>
  <c r="Z2" i="8"/>
  <c r="AA102" i="8" l="1"/>
  <c r="AA98" i="8"/>
  <c r="AF98" i="8" s="1"/>
  <c r="Z98" i="8"/>
  <c r="AF136" i="12" l="1"/>
  <c r="AF135" i="12"/>
  <c r="W135" i="12"/>
  <c r="L135" i="12"/>
  <c r="AF134" i="12"/>
  <c r="W134" i="12"/>
  <c r="X134" i="12" s="1"/>
  <c r="L134" i="12"/>
  <c r="Y135" i="12" l="1"/>
  <c r="Y134" i="12"/>
  <c r="X135" i="12"/>
  <c r="AF132" i="12"/>
  <c r="W132" i="12"/>
  <c r="L132" i="12"/>
  <c r="AF131" i="12"/>
  <c r="W131" i="12"/>
  <c r="L131" i="12"/>
  <c r="AF130" i="12"/>
  <c r="K115" i="12"/>
  <c r="L115" i="12" s="1"/>
  <c r="K114" i="12"/>
  <c r="L114" i="12" s="1"/>
  <c r="K121" i="12"/>
  <c r="L121" i="12" s="1"/>
  <c r="K120" i="12"/>
  <c r="L120" i="12" s="1"/>
  <c r="K119" i="12"/>
  <c r="L119" i="12" s="1"/>
  <c r="K118" i="12"/>
  <c r="L118" i="12" s="1"/>
  <c r="K117" i="12"/>
  <c r="L117" i="12" s="1"/>
  <c r="K116" i="12"/>
  <c r="L116" i="12" s="1"/>
  <c r="AF119" i="12"/>
  <c r="W119" i="12"/>
  <c r="AF118" i="12"/>
  <c r="W118" i="12"/>
  <c r="X118" i="12" s="1"/>
  <c r="AF117" i="12"/>
  <c r="W117" i="12"/>
  <c r="X117" i="12" s="1"/>
  <c r="AF116" i="12"/>
  <c r="W116" i="12"/>
  <c r="X116" i="12" s="1"/>
  <c r="K124" i="12"/>
  <c r="K123" i="12"/>
  <c r="L123" i="12" s="1"/>
  <c r="AF121" i="12"/>
  <c r="W121" i="12"/>
  <c r="AF120" i="12"/>
  <c r="W120" i="12"/>
  <c r="X120" i="12" s="1"/>
  <c r="AF115" i="12"/>
  <c r="W115" i="12"/>
  <c r="AF114" i="12"/>
  <c r="W114" i="12"/>
  <c r="AF107" i="12"/>
  <c r="W107" i="12"/>
  <c r="L107" i="12"/>
  <c r="AF106" i="12"/>
  <c r="W106" i="12"/>
  <c r="X106" i="12" s="1"/>
  <c r="L106" i="12"/>
  <c r="AF105" i="12"/>
  <c r="W105" i="12"/>
  <c r="L105" i="12"/>
  <c r="AF97" i="12"/>
  <c r="W97" i="12"/>
  <c r="L97" i="12"/>
  <c r="AF96" i="12"/>
  <c r="W96" i="12"/>
  <c r="L96" i="12"/>
  <c r="AF95" i="12"/>
  <c r="W95" i="12"/>
  <c r="L95" i="12"/>
  <c r="AF104" i="12"/>
  <c r="W104" i="12"/>
  <c r="L104" i="12"/>
  <c r="AF103" i="12"/>
  <c r="W103" i="12"/>
  <c r="L103" i="12"/>
  <c r="AF102" i="12"/>
  <c r="W102" i="12"/>
  <c r="L102" i="12"/>
  <c r="AF101" i="12"/>
  <c r="W101" i="12"/>
  <c r="L101" i="12"/>
  <c r="AF100" i="12"/>
  <c r="W100" i="12"/>
  <c r="L100" i="12"/>
  <c r="AF99" i="12"/>
  <c r="W99" i="12"/>
  <c r="L99" i="12"/>
  <c r="AF94" i="12"/>
  <c r="W94" i="12"/>
  <c r="X94" i="12" s="1"/>
  <c r="L94" i="12"/>
  <c r="AF93" i="12"/>
  <c r="W93" i="12"/>
  <c r="L93" i="12"/>
  <c r="AF92" i="12"/>
  <c r="W92" i="12"/>
  <c r="X92" i="12" s="1"/>
  <c r="L92" i="12"/>
  <c r="AF91" i="12"/>
  <c r="W91" i="12"/>
  <c r="X91" i="12" s="1"/>
  <c r="L91" i="12"/>
  <c r="AF90" i="12"/>
  <c r="W90" i="12"/>
  <c r="L90" i="12"/>
  <c r="AF89" i="12"/>
  <c r="W89" i="12"/>
  <c r="L89" i="12"/>
  <c r="AF112" i="12"/>
  <c r="W112" i="12"/>
  <c r="L112" i="12"/>
  <c r="AF111" i="12"/>
  <c r="W111" i="12"/>
  <c r="X111" i="12" s="1"/>
  <c r="L111" i="12"/>
  <c r="AF87" i="12"/>
  <c r="W87" i="12"/>
  <c r="L87" i="12"/>
  <c r="AF86" i="12"/>
  <c r="W86" i="12"/>
  <c r="X86" i="12" s="1"/>
  <c r="L86" i="12"/>
  <c r="AF85" i="12"/>
  <c r="W85" i="12"/>
  <c r="L85" i="12"/>
  <c r="AF84" i="12"/>
  <c r="W84" i="12"/>
  <c r="X84" i="12" s="1"/>
  <c r="L84" i="12"/>
  <c r="AF129" i="12"/>
  <c r="W129" i="12"/>
  <c r="L129" i="12"/>
  <c r="AF128" i="12"/>
  <c r="AF127" i="12"/>
  <c r="W127" i="12"/>
  <c r="L127" i="12"/>
  <c r="AF126" i="12"/>
  <c r="W126" i="12"/>
  <c r="X126" i="12" s="1"/>
  <c r="L126" i="12"/>
  <c r="AF125" i="12"/>
  <c r="AF124" i="12"/>
  <c r="W124" i="12"/>
  <c r="L124" i="12"/>
  <c r="AF123" i="12"/>
  <c r="W123" i="12"/>
  <c r="X123" i="12" s="1"/>
  <c r="AF110" i="12"/>
  <c r="W110" i="12"/>
  <c r="X110" i="12" s="1"/>
  <c r="L110" i="12"/>
  <c r="AF109" i="12"/>
  <c r="W109" i="12"/>
  <c r="L109" i="12"/>
  <c r="AF108" i="12"/>
  <c r="AF142" i="12"/>
  <c r="W142" i="12"/>
  <c r="L142" i="12"/>
  <c r="AF141" i="12"/>
  <c r="W141" i="12"/>
  <c r="X141" i="12" s="1"/>
  <c r="L141" i="12"/>
  <c r="AF140" i="12"/>
  <c r="W140" i="12"/>
  <c r="L140" i="12"/>
  <c r="AF158" i="12"/>
  <c r="W158" i="12"/>
  <c r="X158" i="12" s="1"/>
  <c r="L158" i="12"/>
  <c r="AF157" i="12"/>
  <c r="W157" i="12"/>
  <c r="L157" i="12"/>
  <c r="AF156" i="12"/>
  <c r="W156" i="12"/>
  <c r="L156" i="12"/>
  <c r="AF171" i="12"/>
  <c r="W171" i="12"/>
  <c r="L171" i="12"/>
  <c r="AF170" i="12"/>
  <c r="W170" i="12"/>
  <c r="L170" i="12"/>
  <c r="AF169" i="12"/>
  <c r="W169" i="12"/>
  <c r="L169" i="12"/>
  <c r="M15" i="12"/>
  <c r="L15" i="12"/>
  <c r="K15" i="12"/>
  <c r="J15" i="12"/>
  <c r="I15" i="12"/>
  <c r="H15" i="12"/>
  <c r="G15" i="12"/>
  <c r="F15" i="12"/>
  <c r="E15" i="12"/>
  <c r="AF78" i="12"/>
  <c r="W78" i="12"/>
  <c r="L78" i="12"/>
  <c r="AF77" i="12"/>
  <c r="W77" i="12"/>
  <c r="X77" i="12" s="1"/>
  <c r="L77" i="12"/>
  <c r="AF76" i="12"/>
  <c r="W76" i="12"/>
  <c r="L76" i="12"/>
  <c r="AF75" i="12"/>
  <c r="W75" i="12"/>
  <c r="X75" i="12" s="1"/>
  <c r="L75" i="12"/>
  <c r="AF74" i="12"/>
  <c r="W74" i="12"/>
  <c r="L74" i="12"/>
  <c r="AF73" i="12"/>
  <c r="W73" i="12"/>
  <c r="L73" i="12"/>
  <c r="AF72" i="12"/>
  <c r="W72" i="12"/>
  <c r="X72" i="12" s="1"/>
  <c r="L72" i="12"/>
  <c r="AF71" i="12"/>
  <c r="W71" i="12"/>
  <c r="X71" i="12" s="1"/>
  <c r="L71" i="12"/>
  <c r="AF70" i="12"/>
  <c r="W70" i="12"/>
  <c r="L70" i="12"/>
  <c r="AF69" i="12"/>
  <c r="W69" i="12"/>
  <c r="X69" i="12" s="1"/>
  <c r="L69" i="12"/>
  <c r="AF68" i="12"/>
  <c r="W68" i="12"/>
  <c r="L68" i="12"/>
  <c r="AF67" i="12"/>
  <c r="W67" i="12"/>
  <c r="X67" i="12" s="1"/>
  <c r="L67" i="12"/>
  <c r="K49" i="12"/>
  <c r="K48" i="12"/>
  <c r="K53" i="12"/>
  <c r="K52" i="12"/>
  <c r="Y132" i="12" l="1"/>
  <c r="Y131" i="12"/>
  <c r="X131" i="12"/>
  <c r="X132" i="12"/>
  <c r="Y118" i="12"/>
  <c r="Y116" i="12"/>
  <c r="Y119" i="12"/>
  <c r="X119" i="12"/>
  <c r="Y117" i="12"/>
  <c r="Y120" i="12"/>
  <c r="Y115" i="12"/>
  <c r="Y121" i="12"/>
  <c r="Y114" i="12"/>
  <c r="X115" i="12"/>
  <c r="X114" i="12"/>
  <c r="X121" i="12"/>
  <c r="Y92" i="12"/>
  <c r="Y93" i="12"/>
  <c r="Y110" i="12"/>
  <c r="Y106" i="12"/>
  <c r="Y104" i="12"/>
  <c r="Y101" i="12"/>
  <c r="Y107" i="12"/>
  <c r="Y105" i="12"/>
  <c r="Y96" i="12"/>
  <c r="Y97" i="12"/>
  <c r="Y95" i="12"/>
  <c r="X96" i="12"/>
  <c r="X105" i="12"/>
  <c r="X107" i="12"/>
  <c r="Y102" i="12"/>
  <c r="Y100" i="12"/>
  <c r="X95" i="12"/>
  <c r="X97" i="12"/>
  <c r="Y91" i="12"/>
  <c r="X93" i="12"/>
  <c r="Y89" i="12"/>
  <c r="Y103" i="12"/>
  <c r="Y99" i="12"/>
  <c r="Y84" i="12"/>
  <c r="Y90" i="12"/>
  <c r="Y94" i="12"/>
  <c r="X103" i="12"/>
  <c r="X89" i="12"/>
  <c r="Y127" i="12"/>
  <c r="X100" i="12"/>
  <c r="X90" i="12"/>
  <c r="X102" i="12"/>
  <c r="X99" i="12"/>
  <c r="X104" i="12"/>
  <c r="X101" i="12"/>
  <c r="Y111" i="12"/>
  <c r="Y112" i="12"/>
  <c r="Y109" i="12"/>
  <c r="AG127" i="12"/>
  <c r="X112" i="12"/>
  <c r="Y86" i="12"/>
  <c r="Y87" i="12"/>
  <c r="Y85" i="12"/>
  <c r="Y123" i="12"/>
  <c r="AG126" i="12"/>
  <c r="X85" i="12"/>
  <c r="X87" i="12"/>
  <c r="Y126" i="12"/>
  <c r="Y124" i="12"/>
  <c r="Y129" i="12"/>
  <c r="Y75" i="12"/>
  <c r="Y78" i="12"/>
  <c r="Y157" i="12"/>
  <c r="X109" i="12"/>
  <c r="X127" i="12"/>
  <c r="X129" i="12"/>
  <c r="X124" i="12"/>
  <c r="Y169" i="12"/>
  <c r="Y141" i="12"/>
  <c r="Y142" i="12"/>
  <c r="Y140" i="12"/>
  <c r="Y158" i="12"/>
  <c r="Y156" i="12"/>
  <c r="Y170" i="12"/>
  <c r="X157" i="12"/>
  <c r="X140" i="12"/>
  <c r="Y171" i="12"/>
  <c r="X142" i="12"/>
  <c r="X156" i="12"/>
  <c r="X170" i="12"/>
  <c r="Y72" i="12"/>
  <c r="X169" i="12"/>
  <c r="X171" i="12"/>
  <c r="Y67" i="12"/>
  <c r="Y70" i="12"/>
  <c r="Y68" i="12"/>
  <c r="Y69" i="12"/>
  <c r="Y71" i="12"/>
  <c r="Y73" i="12"/>
  <c r="Y74" i="12"/>
  <c r="Y76" i="12"/>
  <c r="Y77" i="12"/>
  <c r="X74" i="12"/>
  <c r="X68" i="12"/>
  <c r="X76" i="12"/>
  <c r="X73" i="12"/>
  <c r="X70" i="12"/>
  <c r="X78" i="12"/>
  <c r="K51" i="12"/>
  <c r="K50" i="12"/>
  <c r="AF53" i="12" l="1"/>
  <c r="W53" i="12"/>
  <c r="L53" i="12"/>
  <c r="AF52" i="12"/>
  <c r="W52" i="12"/>
  <c r="X52" i="12" s="1"/>
  <c r="L52" i="12"/>
  <c r="AF51" i="12"/>
  <c r="W51" i="12"/>
  <c r="L51" i="12"/>
  <c r="AF50" i="12"/>
  <c r="W50" i="12"/>
  <c r="X50" i="12" s="1"/>
  <c r="L50" i="12"/>
  <c r="AF49" i="12"/>
  <c r="W49" i="12"/>
  <c r="AF48" i="12"/>
  <c r="W48" i="12"/>
  <c r="X48" i="12" s="1"/>
  <c r="AF33" i="12"/>
  <c r="W33" i="12"/>
  <c r="L33" i="12"/>
  <c r="AF32" i="12"/>
  <c r="W32" i="12"/>
  <c r="L32" i="12"/>
  <c r="AF31" i="12"/>
  <c r="W31" i="12"/>
  <c r="L31" i="12"/>
  <c r="AF30" i="12"/>
  <c r="W30" i="12"/>
  <c r="X30" i="12" s="1"/>
  <c r="L30" i="12"/>
  <c r="AF29" i="12"/>
  <c r="W29" i="12"/>
  <c r="X29" i="12" s="1"/>
  <c r="L29" i="12"/>
  <c r="AF28" i="12"/>
  <c r="W28" i="12"/>
  <c r="L28" i="12"/>
  <c r="AF27" i="12"/>
  <c r="W27" i="12"/>
  <c r="L27" i="12"/>
  <c r="AF26" i="12"/>
  <c r="W26" i="12"/>
  <c r="X26" i="12" s="1"/>
  <c r="L26" i="12"/>
  <c r="AF25" i="12"/>
  <c r="W25" i="12"/>
  <c r="X25" i="12" s="1"/>
  <c r="L25" i="12"/>
  <c r="AF24" i="12"/>
  <c r="W24" i="12"/>
  <c r="L24" i="12"/>
  <c r="AF23" i="12"/>
  <c r="W23" i="12"/>
  <c r="L23" i="12"/>
  <c r="AF22" i="12"/>
  <c r="W22" i="12"/>
  <c r="L22" i="12"/>
  <c r="AF45" i="12"/>
  <c r="W45" i="12"/>
  <c r="L45" i="12"/>
  <c r="AF44" i="12"/>
  <c r="W44" i="12"/>
  <c r="X44" i="12" s="1"/>
  <c r="L44" i="12"/>
  <c r="AF43" i="12"/>
  <c r="W43" i="12"/>
  <c r="L43" i="12"/>
  <c r="AF42" i="12"/>
  <c r="W42" i="12"/>
  <c r="L42" i="12"/>
  <c r="AF41" i="12"/>
  <c r="W41" i="12"/>
  <c r="L41" i="12"/>
  <c r="AF40" i="12"/>
  <c r="W40" i="12"/>
  <c r="L40" i="12"/>
  <c r="AF53" i="13"/>
  <c r="W53" i="13"/>
  <c r="L53" i="13"/>
  <c r="AF52" i="13"/>
  <c r="W52" i="13"/>
  <c r="X52" i="13" s="1"/>
  <c r="L52" i="13"/>
  <c r="AF50" i="13"/>
  <c r="W50" i="13"/>
  <c r="X50" i="13" s="1"/>
  <c r="K50" i="13"/>
  <c r="L50" i="13" s="1"/>
  <c r="AF49" i="13"/>
  <c r="W49" i="13"/>
  <c r="K49" i="13"/>
  <c r="L49" i="13" s="1"/>
  <c r="AF46" i="13"/>
  <c r="W46" i="13"/>
  <c r="L46" i="13"/>
  <c r="AF45" i="13"/>
  <c r="W45" i="13"/>
  <c r="L45" i="13"/>
  <c r="AF44" i="13"/>
  <c r="L44" i="13"/>
  <c r="AF56" i="13"/>
  <c r="W56" i="13"/>
  <c r="L56" i="13"/>
  <c r="AF55" i="13"/>
  <c r="W55" i="13"/>
  <c r="L55" i="13"/>
  <c r="AF43" i="13"/>
  <c r="W43" i="13"/>
  <c r="L43" i="13"/>
  <c r="AF42" i="13"/>
  <c r="W42" i="13"/>
  <c r="X42" i="13" s="1"/>
  <c r="L42" i="13"/>
  <c r="AF41" i="13"/>
  <c r="W41" i="13"/>
  <c r="L41" i="13"/>
  <c r="AF40" i="13"/>
  <c r="W40" i="13"/>
  <c r="X40" i="13" s="1"/>
  <c r="L40" i="13"/>
  <c r="AF39" i="13"/>
  <c r="W39" i="13"/>
  <c r="L39" i="13"/>
  <c r="AF38" i="13"/>
  <c r="W38" i="13"/>
  <c r="L38" i="13"/>
  <c r="AF36" i="13"/>
  <c r="W36" i="13"/>
  <c r="X36" i="13" s="1"/>
  <c r="L36" i="13"/>
  <c r="AF35" i="13"/>
  <c r="W35" i="13"/>
  <c r="L35" i="13"/>
  <c r="AF34" i="13"/>
  <c r="W34" i="13"/>
  <c r="X34" i="13" s="1"/>
  <c r="L34" i="13"/>
  <c r="AF33" i="13"/>
  <c r="W33" i="13"/>
  <c r="L33" i="13"/>
  <c r="AF32" i="13"/>
  <c r="W32" i="13"/>
  <c r="L32" i="13"/>
  <c r="AF31" i="13"/>
  <c r="W31" i="13"/>
  <c r="L31" i="13"/>
  <c r="AF65" i="14"/>
  <c r="X65" i="14"/>
  <c r="W65" i="14"/>
  <c r="Y65" i="14" s="1"/>
  <c r="L65" i="14"/>
  <c r="AF64" i="14"/>
  <c r="W64" i="14"/>
  <c r="L64" i="14"/>
  <c r="AF66" i="14"/>
  <c r="K107" i="14"/>
  <c r="L107" i="14" s="1"/>
  <c r="K106" i="14"/>
  <c r="L106" i="14" s="1"/>
  <c r="K105" i="14"/>
  <c r="L105" i="14" s="1"/>
  <c r="K104" i="14"/>
  <c r="L104" i="14" s="1"/>
  <c r="AF107" i="14"/>
  <c r="W107" i="14"/>
  <c r="X107" i="14" s="1"/>
  <c r="AF106" i="14"/>
  <c r="W106" i="14"/>
  <c r="AF105" i="14"/>
  <c r="W105" i="14"/>
  <c r="AF104" i="14"/>
  <c r="W104" i="14"/>
  <c r="L121" i="14"/>
  <c r="AF155" i="14"/>
  <c r="W155" i="14"/>
  <c r="L155" i="14"/>
  <c r="AF154" i="14"/>
  <c r="W154" i="14"/>
  <c r="X154" i="14" s="1"/>
  <c r="L154" i="14"/>
  <c r="AF153" i="14"/>
  <c r="W153" i="14"/>
  <c r="L153" i="14"/>
  <c r="AF142" i="14"/>
  <c r="W142" i="14"/>
  <c r="L142" i="14"/>
  <c r="AF141" i="14"/>
  <c r="W141" i="14"/>
  <c r="X141" i="14" s="1"/>
  <c r="L141" i="14"/>
  <c r="AF140" i="14"/>
  <c r="W140" i="14"/>
  <c r="L140" i="14"/>
  <c r="AF126" i="14"/>
  <c r="W126" i="14"/>
  <c r="L126" i="14"/>
  <c r="AF125" i="14"/>
  <c r="W125" i="14"/>
  <c r="L125" i="14"/>
  <c r="AF124" i="14"/>
  <c r="W124" i="14"/>
  <c r="L124" i="14"/>
  <c r="M15" i="14"/>
  <c r="L15" i="14"/>
  <c r="K15" i="14"/>
  <c r="I15" i="14"/>
  <c r="H15" i="14"/>
  <c r="G15" i="14"/>
  <c r="F15" i="14"/>
  <c r="E15" i="14"/>
  <c r="J15" i="14"/>
  <c r="AF112" i="14"/>
  <c r="W112" i="14"/>
  <c r="L112" i="14"/>
  <c r="AF111" i="14"/>
  <c r="W111" i="14"/>
  <c r="X111" i="14" s="1"/>
  <c r="L111" i="14"/>
  <c r="AF110" i="14"/>
  <c r="W110" i="14"/>
  <c r="L110" i="14"/>
  <c r="AF109" i="14"/>
  <c r="W109" i="14"/>
  <c r="L109" i="14"/>
  <c r="AF101" i="14"/>
  <c r="W101" i="14"/>
  <c r="L101" i="14"/>
  <c r="AF100" i="14"/>
  <c r="W100" i="14"/>
  <c r="Y100" i="14" s="1"/>
  <c r="L100" i="14"/>
  <c r="AF99" i="14"/>
  <c r="W99" i="14"/>
  <c r="L99" i="14"/>
  <c r="AF98" i="14"/>
  <c r="W98" i="14"/>
  <c r="L98" i="14"/>
  <c r="AF97" i="14"/>
  <c r="L97" i="14"/>
  <c r="AF117" i="14"/>
  <c r="W117" i="14"/>
  <c r="L117" i="14"/>
  <c r="AF116" i="14"/>
  <c r="W116" i="14"/>
  <c r="L116" i="14"/>
  <c r="AF115" i="14"/>
  <c r="W115" i="14"/>
  <c r="L115" i="14"/>
  <c r="AF114" i="14"/>
  <c r="W114" i="14"/>
  <c r="X114" i="14" s="1"/>
  <c r="L114" i="14"/>
  <c r="AF113" i="14"/>
  <c r="L113" i="14"/>
  <c r="AF96" i="14"/>
  <c r="W96" i="14"/>
  <c r="L96" i="14"/>
  <c r="AF95" i="14"/>
  <c r="W95" i="14"/>
  <c r="L95" i="14"/>
  <c r="AF94" i="14"/>
  <c r="W94" i="14"/>
  <c r="L94" i="14"/>
  <c r="AF93" i="14"/>
  <c r="W93" i="14"/>
  <c r="L93" i="14"/>
  <c r="AF92" i="14"/>
  <c r="W92" i="14"/>
  <c r="L92" i="14"/>
  <c r="AF91" i="14"/>
  <c r="W91" i="14"/>
  <c r="L91" i="14"/>
  <c r="AF90" i="14"/>
  <c r="W90" i="14"/>
  <c r="X90" i="14" s="1"/>
  <c r="L90" i="14"/>
  <c r="AF89" i="14"/>
  <c r="W89" i="14"/>
  <c r="X89" i="14" s="1"/>
  <c r="L89" i="14"/>
  <c r="AF88" i="14"/>
  <c r="W88" i="14"/>
  <c r="X88" i="14" s="1"/>
  <c r="L88" i="14"/>
  <c r="AF86" i="14"/>
  <c r="W86" i="14"/>
  <c r="X86" i="14" s="1"/>
  <c r="L86" i="14"/>
  <c r="AF85" i="14"/>
  <c r="W85" i="14"/>
  <c r="L85" i="14"/>
  <c r="AF84" i="14"/>
  <c r="W84" i="14"/>
  <c r="L84" i="14"/>
  <c r="AF83" i="14"/>
  <c r="W83" i="14"/>
  <c r="L83" i="14"/>
  <c r="AF82" i="14"/>
  <c r="W82" i="14"/>
  <c r="X82" i="14" s="1"/>
  <c r="L82" i="14"/>
  <c r="AF81" i="14"/>
  <c r="W81" i="14"/>
  <c r="X81" i="14" s="1"/>
  <c r="L81" i="14"/>
  <c r="AF80" i="14"/>
  <c r="W80" i="14"/>
  <c r="X80" i="14" s="1"/>
  <c r="L80" i="14"/>
  <c r="AF79" i="14"/>
  <c r="W79" i="14"/>
  <c r="L79" i="14"/>
  <c r="AF78" i="14"/>
  <c r="W78" i="14"/>
  <c r="L78" i="14"/>
  <c r="AF74" i="14"/>
  <c r="W74" i="14"/>
  <c r="L74" i="14"/>
  <c r="AF73" i="14"/>
  <c r="W73" i="14"/>
  <c r="L73" i="14"/>
  <c r="AF76" i="14"/>
  <c r="W76" i="14"/>
  <c r="L76" i="14"/>
  <c r="AF75" i="14"/>
  <c r="W75" i="14"/>
  <c r="L75" i="14"/>
  <c r="AF72" i="14"/>
  <c r="W72" i="14"/>
  <c r="L72" i="14"/>
  <c r="AF71" i="14"/>
  <c r="W71" i="14"/>
  <c r="X71" i="14" s="1"/>
  <c r="L71" i="14"/>
  <c r="AF62" i="14"/>
  <c r="W62" i="14"/>
  <c r="L62" i="14"/>
  <c r="AF61" i="14"/>
  <c r="W61" i="14"/>
  <c r="L61" i="14"/>
  <c r="AF60" i="14"/>
  <c r="W60" i="14"/>
  <c r="L60" i="14"/>
  <c r="AF59" i="14"/>
  <c r="W59" i="14"/>
  <c r="L59" i="14"/>
  <c r="AF58" i="14"/>
  <c r="W58" i="14"/>
  <c r="X58" i="14" s="1"/>
  <c r="L58" i="14"/>
  <c r="AF57" i="14"/>
  <c r="W57" i="14"/>
  <c r="X57" i="14" s="1"/>
  <c r="L57" i="14"/>
  <c r="AF56" i="14"/>
  <c r="W56" i="14"/>
  <c r="X56" i="14" s="1"/>
  <c r="L56" i="14"/>
  <c r="AF55" i="14"/>
  <c r="W55" i="14"/>
  <c r="X55" i="14" s="1"/>
  <c r="L55" i="14"/>
  <c r="AF54" i="14"/>
  <c r="W54" i="14"/>
  <c r="X54" i="14" s="1"/>
  <c r="L54" i="14"/>
  <c r="AF53" i="14"/>
  <c r="W53" i="14"/>
  <c r="L53" i="14"/>
  <c r="AF52" i="14"/>
  <c r="W52" i="14"/>
  <c r="L52" i="14"/>
  <c r="AF51" i="14"/>
  <c r="W51" i="14"/>
  <c r="L51" i="14"/>
  <c r="AF27" i="14"/>
  <c r="W27" i="14"/>
  <c r="L27" i="14"/>
  <c r="AF37" i="14"/>
  <c r="W37" i="14"/>
  <c r="X37" i="14" s="1"/>
  <c r="AF36" i="14"/>
  <c r="W36" i="14"/>
  <c r="X36" i="14" s="1"/>
  <c r="AF32" i="14"/>
  <c r="W32" i="14"/>
  <c r="L32" i="14"/>
  <c r="AF31" i="14"/>
  <c r="W31" i="14"/>
  <c r="L31" i="14"/>
  <c r="AF30" i="14"/>
  <c r="W30" i="14"/>
  <c r="L30" i="14"/>
  <c r="AF29" i="14"/>
  <c r="W29" i="14"/>
  <c r="X29" i="14" s="1"/>
  <c r="L29" i="14"/>
  <c r="AF28" i="14"/>
  <c r="W28" i="14"/>
  <c r="L28" i="14"/>
  <c r="AF24" i="14"/>
  <c r="W24" i="14"/>
  <c r="X24" i="14" s="1"/>
  <c r="L24" i="14"/>
  <c r="K64" i="16"/>
  <c r="L64" i="16" s="1"/>
  <c r="K63" i="16"/>
  <c r="L63" i="16" s="1"/>
  <c r="K62" i="16"/>
  <c r="K61" i="16"/>
  <c r="L61" i="16" s="1"/>
  <c r="L58" i="16"/>
  <c r="AF64" i="16"/>
  <c r="W64" i="16"/>
  <c r="X64" i="16" s="1"/>
  <c r="AF63" i="16"/>
  <c r="W63" i="16"/>
  <c r="X63" i="16" s="1"/>
  <c r="AF62" i="16"/>
  <c r="W62" i="16"/>
  <c r="L62" i="16"/>
  <c r="AF61" i="16"/>
  <c r="W61" i="16"/>
  <c r="AF100" i="16"/>
  <c r="W100" i="16"/>
  <c r="X100" i="16" s="1"/>
  <c r="L100" i="16"/>
  <c r="AF99" i="16"/>
  <c r="W99" i="16"/>
  <c r="X99" i="16" s="1"/>
  <c r="L99" i="16"/>
  <c r="AF98" i="16"/>
  <c r="W98" i="16"/>
  <c r="X98" i="16" s="1"/>
  <c r="L98" i="16"/>
  <c r="AF87" i="16"/>
  <c r="W87" i="16"/>
  <c r="L87" i="16"/>
  <c r="AF86" i="16"/>
  <c r="W86" i="16"/>
  <c r="L86" i="16"/>
  <c r="AF85" i="16"/>
  <c r="W85" i="16"/>
  <c r="X85" i="16" s="1"/>
  <c r="L85" i="16"/>
  <c r="AF71" i="16"/>
  <c r="W71" i="16"/>
  <c r="L71" i="16"/>
  <c r="AF70" i="16"/>
  <c r="W70" i="16"/>
  <c r="L70" i="16"/>
  <c r="AF69" i="16"/>
  <c r="W69" i="16"/>
  <c r="L69" i="16"/>
  <c r="AF59" i="16"/>
  <c r="W59" i="16"/>
  <c r="X59" i="16" s="1"/>
  <c r="L59" i="16"/>
  <c r="AF58" i="16"/>
  <c r="W58" i="16"/>
  <c r="X58" i="16" s="1"/>
  <c r="AF33" i="16"/>
  <c r="W33" i="16"/>
  <c r="L33" i="16"/>
  <c r="AF31" i="16"/>
  <c r="W31" i="16"/>
  <c r="L31" i="16"/>
  <c r="AF54" i="16"/>
  <c r="W54" i="16"/>
  <c r="L54" i="16"/>
  <c r="AF53" i="16"/>
  <c r="W53" i="16"/>
  <c r="L53" i="16"/>
  <c r="AF52" i="16"/>
  <c r="W52" i="16"/>
  <c r="L52" i="16"/>
  <c r="AF51" i="16"/>
  <c r="W51" i="16"/>
  <c r="L51" i="16"/>
  <c r="AF50" i="16"/>
  <c r="W50" i="16"/>
  <c r="L50" i="16"/>
  <c r="AF49" i="16"/>
  <c r="W49" i="16"/>
  <c r="X49" i="16" s="1"/>
  <c r="L49" i="16"/>
  <c r="AF48" i="16"/>
  <c r="W48" i="16"/>
  <c r="L48" i="16"/>
  <c r="AF47" i="16"/>
  <c r="W47" i="16"/>
  <c r="L47" i="16"/>
  <c r="AF46" i="16"/>
  <c r="W46" i="16"/>
  <c r="L46" i="16"/>
  <c r="AF45" i="16"/>
  <c r="W45" i="16"/>
  <c r="L45" i="16"/>
  <c r="AF29" i="16"/>
  <c r="W29" i="16"/>
  <c r="L29" i="16"/>
  <c r="AF28" i="16"/>
  <c r="W28" i="16"/>
  <c r="X28" i="16" s="1"/>
  <c r="L28" i="16"/>
  <c r="AF27" i="16"/>
  <c r="W27" i="16"/>
  <c r="X27" i="16" s="1"/>
  <c r="L27" i="16"/>
  <c r="AF26" i="16"/>
  <c r="W26" i="16"/>
  <c r="L26" i="16"/>
  <c r="AF25" i="16"/>
  <c r="W25" i="16"/>
  <c r="L25" i="16"/>
  <c r="AF27" i="18"/>
  <c r="W27" i="18"/>
  <c r="Y27" i="18" s="1"/>
  <c r="L27" i="18"/>
  <c r="AF26" i="18"/>
  <c r="AF65" i="18"/>
  <c r="W65" i="18"/>
  <c r="L65" i="18"/>
  <c r="AF64" i="18"/>
  <c r="W64" i="18"/>
  <c r="L64" i="18"/>
  <c r="AF63" i="18"/>
  <c r="W63" i="18"/>
  <c r="X63" i="18" s="1"/>
  <c r="L63" i="18"/>
  <c r="Y63" i="18" s="1"/>
  <c r="AF52" i="18"/>
  <c r="W52" i="18"/>
  <c r="X52" i="18" s="1"/>
  <c r="L52" i="18"/>
  <c r="AF51" i="18"/>
  <c r="W51" i="18"/>
  <c r="Y51" i="18" s="1"/>
  <c r="L51" i="18"/>
  <c r="AF50" i="18"/>
  <c r="W50" i="18"/>
  <c r="L50" i="18"/>
  <c r="AF34" i="18"/>
  <c r="W34" i="18"/>
  <c r="L34" i="18"/>
  <c r="AF33" i="18"/>
  <c r="W33" i="18"/>
  <c r="L33" i="18"/>
  <c r="AF32" i="18"/>
  <c r="W32" i="18"/>
  <c r="L32" i="18"/>
  <c r="J5" i="18"/>
  <c r="I5" i="18"/>
  <c r="H5" i="18"/>
  <c r="G5" i="18"/>
  <c r="F5" i="18"/>
  <c r="E5" i="18"/>
  <c r="AF17" i="18"/>
  <c r="W17" i="18"/>
  <c r="L17" i="18"/>
  <c r="AF15" i="18"/>
  <c r="W15" i="18"/>
  <c r="AF13" i="18"/>
  <c r="W13" i="18"/>
  <c r="L13" i="18"/>
  <c r="AF16" i="18"/>
  <c r="W16" i="18"/>
  <c r="L16" i="18"/>
  <c r="AF25" i="19"/>
  <c r="W25" i="19"/>
  <c r="L25" i="19"/>
  <c r="AF24" i="19"/>
  <c r="W24" i="19"/>
  <c r="X24" i="19" s="1"/>
  <c r="L24" i="19"/>
  <c r="AF71" i="19"/>
  <c r="W71" i="19"/>
  <c r="L71" i="19"/>
  <c r="AF70" i="19"/>
  <c r="W70" i="19"/>
  <c r="L70" i="19"/>
  <c r="AF69" i="19"/>
  <c r="W69" i="19"/>
  <c r="X69" i="19" s="1"/>
  <c r="L69" i="19"/>
  <c r="AF68" i="19"/>
  <c r="W68" i="19"/>
  <c r="X68" i="19" s="1"/>
  <c r="L68" i="19"/>
  <c r="AF67" i="19"/>
  <c r="W67" i="19"/>
  <c r="X67" i="19" s="1"/>
  <c r="L67" i="19"/>
  <c r="AF66" i="19"/>
  <c r="W66" i="19"/>
  <c r="L66" i="19"/>
  <c r="AF65" i="19"/>
  <c r="AF64" i="19"/>
  <c r="W64" i="19"/>
  <c r="X64" i="19" s="1"/>
  <c r="L64" i="19"/>
  <c r="AF63" i="19"/>
  <c r="W63" i="19"/>
  <c r="X63" i="19" s="1"/>
  <c r="L63" i="19"/>
  <c r="AF62" i="19"/>
  <c r="AF61" i="19"/>
  <c r="W61" i="19"/>
  <c r="L61" i="19"/>
  <c r="AF60" i="19"/>
  <c r="W60" i="19"/>
  <c r="L60" i="19"/>
  <c r="AF59" i="19"/>
  <c r="W59" i="19"/>
  <c r="L59" i="19"/>
  <c r="AF58" i="19"/>
  <c r="W58" i="19"/>
  <c r="L58" i="19"/>
  <c r="AF57" i="19"/>
  <c r="W57" i="19"/>
  <c r="L57" i="19"/>
  <c r="AF56" i="19"/>
  <c r="W56" i="19"/>
  <c r="X56" i="19" s="1"/>
  <c r="L56" i="19"/>
  <c r="AF55" i="19"/>
  <c r="AF54" i="19"/>
  <c r="W54" i="19"/>
  <c r="L54" i="19"/>
  <c r="AF53" i="19"/>
  <c r="AF52" i="19"/>
  <c r="W52" i="19"/>
  <c r="X52" i="19" s="1"/>
  <c r="L52" i="19"/>
  <c r="AF51" i="19"/>
  <c r="AF50" i="19"/>
  <c r="W50" i="19"/>
  <c r="X50" i="19" s="1"/>
  <c r="L50" i="19"/>
  <c r="AF49" i="19"/>
  <c r="L49" i="19"/>
  <c r="AF48" i="19"/>
  <c r="W48" i="19"/>
  <c r="X48" i="19" s="1"/>
  <c r="L48" i="19"/>
  <c r="AF47" i="19"/>
  <c r="W47" i="19"/>
  <c r="X47" i="19" s="1"/>
  <c r="L47" i="19"/>
  <c r="AF46" i="19"/>
  <c r="W46" i="19"/>
  <c r="X46" i="19" s="1"/>
  <c r="L46" i="19"/>
  <c r="Y46" i="19" s="1"/>
  <c r="AF45" i="19"/>
  <c r="W45" i="19"/>
  <c r="L45" i="19"/>
  <c r="AF44" i="19"/>
  <c r="W44" i="19"/>
  <c r="L44" i="19"/>
  <c r="AF43" i="19"/>
  <c r="W43" i="19"/>
  <c r="X43" i="19" s="1"/>
  <c r="L43" i="19"/>
  <c r="AF41" i="19"/>
  <c r="W41" i="19"/>
  <c r="X41" i="19" s="1"/>
  <c r="L41" i="19"/>
  <c r="AF40" i="19"/>
  <c r="W40" i="19"/>
  <c r="X40" i="19" s="1"/>
  <c r="L40" i="19"/>
  <c r="AF39" i="19"/>
  <c r="AF38" i="19"/>
  <c r="W38" i="19"/>
  <c r="L38" i="19"/>
  <c r="AF37" i="19"/>
  <c r="W37" i="19"/>
  <c r="L37" i="19"/>
  <c r="AF36" i="19"/>
  <c r="W36" i="19"/>
  <c r="L36" i="19"/>
  <c r="AF35" i="19"/>
  <c r="W35" i="19"/>
  <c r="L35" i="19"/>
  <c r="AF34" i="19"/>
  <c r="W34" i="19"/>
  <c r="X34" i="19" s="1"/>
  <c r="L34" i="19"/>
  <c r="AF33" i="19"/>
  <c r="W33" i="19"/>
  <c r="X33" i="19" s="1"/>
  <c r="L33" i="19"/>
  <c r="AF32" i="19"/>
  <c r="W32" i="19"/>
  <c r="X32" i="19" s="1"/>
  <c r="L32" i="19"/>
  <c r="AF31" i="19"/>
  <c r="W31" i="19"/>
  <c r="L31" i="19"/>
  <c r="AF30" i="19"/>
  <c r="W30" i="19"/>
  <c r="L30" i="19"/>
  <c r="AF29" i="19"/>
  <c r="W29" i="19"/>
  <c r="L29" i="19"/>
  <c r="AF28" i="19"/>
  <c r="W28" i="19"/>
  <c r="L28" i="19"/>
  <c r="AF27" i="19"/>
  <c r="W27" i="19"/>
  <c r="L27" i="19"/>
  <c r="AF26" i="19"/>
  <c r="AF23" i="19"/>
  <c r="W23" i="19"/>
  <c r="L23" i="19"/>
  <c r="AF22" i="19"/>
  <c r="W22" i="19"/>
  <c r="X22" i="19" s="1"/>
  <c r="L22" i="19"/>
  <c r="AF21" i="19"/>
  <c r="W21" i="19"/>
  <c r="L21" i="19"/>
  <c r="AF20" i="19"/>
  <c r="W20" i="19"/>
  <c r="X20" i="19" s="1"/>
  <c r="L20" i="19"/>
  <c r="AF19" i="19"/>
  <c r="W19" i="19"/>
  <c r="X19" i="19" s="1"/>
  <c r="L19" i="19"/>
  <c r="AF18" i="19"/>
  <c r="W18" i="19"/>
  <c r="X18" i="19" s="1"/>
  <c r="L18" i="19"/>
  <c r="AF17" i="19"/>
  <c r="W17" i="19"/>
  <c r="L17" i="19"/>
  <c r="AF16" i="19"/>
  <c r="W16" i="19"/>
  <c r="L16" i="19"/>
  <c r="AF147" i="12"/>
  <c r="W147" i="12"/>
  <c r="L147" i="12"/>
  <c r="AF146" i="12"/>
  <c r="AF69" i="13"/>
  <c r="W69" i="13"/>
  <c r="L69" i="13"/>
  <c r="AF68" i="13"/>
  <c r="AF133" i="14"/>
  <c r="W133" i="14"/>
  <c r="L133" i="14"/>
  <c r="AF132" i="14"/>
  <c r="AF78" i="16"/>
  <c r="W78" i="16"/>
  <c r="L78" i="16"/>
  <c r="AF77" i="16"/>
  <c r="AF43" i="18"/>
  <c r="W43" i="18"/>
  <c r="X43" i="18" s="1"/>
  <c r="L43" i="18"/>
  <c r="AF42" i="18"/>
  <c r="AF72" i="21"/>
  <c r="W72" i="21"/>
  <c r="Y72" i="21" s="1"/>
  <c r="L72" i="21"/>
  <c r="AF71" i="21"/>
  <c r="AF118" i="20"/>
  <c r="W118" i="20"/>
  <c r="Y118" i="20" s="1"/>
  <c r="L118" i="20"/>
  <c r="AF117" i="20"/>
  <c r="AF94" i="20"/>
  <c r="W94" i="20"/>
  <c r="L94" i="20"/>
  <c r="AF93" i="20"/>
  <c r="W93" i="20"/>
  <c r="X93" i="20" s="1"/>
  <c r="L93" i="20"/>
  <c r="AF92" i="20"/>
  <c r="W92" i="20"/>
  <c r="L92" i="20"/>
  <c r="AF91" i="20"/>
  <c r="W91" i="20"/>
  <c r="X91" i="20" s="1"/>
  <c r="L91" i="20"/>
  <c r="AF90" i="20"/>
  <c r="W90" i="20"/>
  <c r="L90" i="20"/>
  <c r="AF89" i="20"/>
  <c r="W89" i="20"/>
  <c r="X89" i="20" s="1"/>
  <c r="L89" i="20"/>
  <c r="AF88" i="20"/>
  <c r="W88" i="20"/>
  <c r="L88" i="20"/>
  <c r="AF87" i="20"/>
  <c r="W87" i="20"/>
  <c r="X87" i="20" s="1"/>
  <c r="L87" i="20"/>
  <c r="AF86" i="20"/>
  <c r="W86" i="20"/>
  <c r="L86" i="20"/>
  <c r="AF85" i="20"/>
  <c r="W85" i="20"/>
  <c r="X85" i="20" s="1"/>
  <c r="L85" i="20"/>
  <c r="AF84" i="20"/>
  <c r="W84" i="20"/>
  <c r="X84" i="20" s="1"/>
  <c r="L84" i="20"/>
  <c r="AF83" i="20"/>
  <c r="W83" i="20"/>
  <c r="X83" i="20" s="1"/>
  <c r="L83" i="20"/>
  <c r="AF82" i="20"/>
  <c r="W82" i="20"/>
  <c r="L82" i="20"/>
  <c r="AF81" i="20"/>
  <c r="W81" i="20"/>
  <c r="X81" i="20" s="1"/>
  <c r="L81" i="20"/>
  <c r="AF80" i="20"/>
  <c r="W80" i="20"/>
  <c r="X80" i="20" s="1"/>
  <c r="L80" i="20"/>
  <c r="AF79" i="20"/>
  <c r="W79" i="20"/>
  <c r="X79" i="20" s="1"/>
  <c r="L79" i="20"/>
  <c r="AF78" i="20"/>
  <c r="W78" i="20"/>
  <c r="L78" i="20"/>
  <c r="AF77" i="20"/>
  <c r="W77" i="20"/>
  <c r="X77" i="20" s="1"/>
  <c r="L77" i="20"/>
  <c r="AF76" i="20"/>
  <c r="W76" i="20"/>
  <c r="L76" i="20"/>
  <c r="AF75" i="20"/>
  <c r="W75" i="20"/>
  <c r="X75" i="20" s="1"/>
  <c r="L75" i="20"/>
  <c r="AF62" i="20"/>
  <c r="W62" i="20"/>
  <c r="L62" i="20"/>
  <c r="AF61" i="20"/>
  <c r="W61" i="20"/>
  <c r="X61" i="20" s="1"/>
  <c r="L61" i="20"/>
  <c r="AF60" i="20"/>
  <c r="W60" i="20"/>
  <c r="L60" i="20"/>
  <c r="AF59" i="20"/>
  <c r="W59" i="20"/>
  <c r="X59" i="20" s="1"/>
  <c r="L59" i="20"/>
  <c r="AF49" i="20"/>
  <c r="W49" i="20"/>
  <c r="L49" i="20"/>
  <c r="AF48" i="20"/>
  <c r="W48" i="20"/>
  <c r="X48" i="20" s="1"/>
  <c r="L48" i="20"/>
  <c r="AF47" i="20"/>
  <c r="W47" i="20"/>
  <c r="L47" i="20"/>
  <c r="AF43" i="20"/>
  <c r="W43" i="20"/>
  <c r="L43" i="20"/>
  <c r="AF42" i="20"/>
  <c r="W42" i="20"/>
  <c r="L42" i="20"/>
  <c r="AF41" i="20"/>
  <c r="W41" i="20"/>
  <c r="L41" i="20"/>
  <c r="AF37" i="20"/>
  <c r="W37" i="20"/>
  <c r="X37" i="20" s="1"/>
  <c r="L37" i="20"/>
  <c r="AF36" i="20"/>
  <c r="W36" i="20"/>
  <c r="L36" i="20"/>
  <c r="AF38" i="20"/>
  <c r="W38" i="20"/>
  <c r="L38" i="20"/>
  <c r="AF31" i="20"/>
  <c r="W31" i="20"/>
  <c r="L31" i="20"/>
  <c r="AF33" i="20"/>
  <c r="W33" i="20"/>
  <c r="X33" i="20" s="1"/>
  <c r="L33" i="20"/>
  <c r="AF32" i="20"/>
  <c r="W32" i="20"/>
  <c r="X32" i="20" s="1"/>
  <c r="L32" i="20"/>
  <c r="AF143" i="20"/>
  <c r="W143" i="20"/>
  <c r="L143" i="20"/>
  <c r="AF142" i="20"/>
  <c r="W142" i="20"/>
  <c r="L142" i="20"/>
  <c r="AF141" i="20"/>
  <c r="W141" i="20"/>
  <c r="L141" i="20"/>
  <c r="AF140" i="20"/>
  <c r="W140" i="20"/>
  <c r="X140" i="20" s="1"/>
  <c r="L140" i="20"/>
  <c r="AF139" i="20"/>
  <c r="W139" i="20"/>
  <c r="L139" i="20"/>
  <c r="AF138" i="20"/>
  <c r="W138" i="20"/>
  <c r="L138" i="20"/>
  <c r="AF137" i="20"/>
  <c r="W137" i="20"/>
  <c r="X137" i="20" s="1"/>
  <c r="L137" i="20"/>
  <c r="AF136" i="20"/>
  <c r="W136" i="20"/>
  <c r="X136" i="20" s="1"/>
  <c r="L136" i="20"/>
  <c r="AF135" i="20"/>
  <c r="W135" i="20"/>
  <c r="X135" i="20" s="1"/>
  <c r="L135" i="20"/>
  <c r="AF134" i="20"/>
  <c r="AF133" i="20"/>
  <c r="W133" i="20"/>
  <c r="X133" i="20" s="1"/>
  <c r="L133" i="20"/>
  <c r="AF132" i="20"/>
  <c r="W132" i="20"/>
  <c r="X132" i="20" s="1"/>
  <c r="L132" i="20"/>
  <c r="AF131" i="20"/>
  <c r="AF130" i="20"/>
  <c r="W130" i="20"/>
  <c r="L130" i="20"/>
  <c r="AF129" i="20"/>
  <c r="W129" i="20"/>
  <c r="X129" i="20" s="1"/>
  <c r="L129" i="20"/>
  <c r="AF128" i="20"/>
  <c r="W128" i="20"/>
  <c r="X128" i="20" s="1"/>
  <c r="L128" i="20"/>
  <c r="AF127" i="20"/>
  <c r="W127" i="20"/>
  <c r="X127" i="20" s="1"/>
  <c r="L127" i="20"/>
  <c r="AF126" i="20"/>
  <c r="W126" i="20"/>
  <c r="L126" i="20"/>
  <c r="AF125" i="20"/>
  <c r="W125" i="20"/>
  <c r="X125" i="20" s="1"/>
  <c r="L125" i="20"/>
  <c r="AF124" i="20"/>
  <c r="W124" i="20"/>
  <c r="X124" i="20" s="1"/>
  <c r="L124" i="20"/>
  <c r="AF123" i="20"/>
  <c r="W123" i="20"/>
  <c r="L123" i="20"/>
  <c r="AF122" i="20"/>
  <c r="W122" i="20"/>
  <c r="L122" i="20"/>
  <c r="AF121" i="20"/>
  <c r="AF120" i="20"/>
  <c r="W120" i="20"/>
  <c r="X120" i="20" s="1"/>
  <c r="L120" i="20"/>
  <c r="AF119" i="20"/>
  <c r="AF116" i="20"/>
  <c r="W116" i="20"/>
  <c r="X116" i="20" s="1"/>
  <c r="L116" i="20"/>
  <c r="AF115" i="20"/>
  <c r="L115" i="20"/>
  <c r="AF114" i="20"/>
  <c r="W114" i="20"/>
  <c r="L114" i="20"/>
  <c r="AF113" i="20"/>
  <c r="W113" i="20"/>
  <c r="L113" i="20"/>
  <c r="AF112" i="20"/>
  <c r="W112" i="20"/>
  <c r="X112" i="20" s="1"/>
  <c r="L112" i="20"/>
  <c r="AF111" i="20"/>
  <c r="W111" i="20"/>
  <c r="X111" i="20" s="1"/>
  <c r="L111" i="20"/>
  <c r="AF110" i="20"/>
  <c r="W110" i="20"/>
  <c r="X110" i="20" s="1"/>
  <c r="L110" i="20"/>
  <c r="AF109" i="20"/>
  <c r="W109" i="20"/>
  <c r="X109" i="20" s="1"/>
  <c r="L109" i="20"/>
  <c r="AF108" i="20"/>
  <c r="W108" i="20"/>
  <c r="L108" i="20"/>
  <c r="AF107" i="20"/>
  <c r="W107" i="20"/>
  <c r="X107" i="20" s="1"/>
  <c r="L107" i="20"/>
  <c r="AF106" i="20"/>
  <c r="W106" i="20"/>
  <c r="L106" i="20"/>
  <c r="AF104" i="20"/>
  <c r="W104" i="20"/>
  <c r="X104" i="20" s="1"/>
  <c r="L104" i="20"/>
  <c r="AF103" i="20"/>
  <c r="W103" i="20"/>
  <c r="L103" i="20"/>
  <c r="AF102" i="20"/>
  <c r="W102" i="20"/>
  <c r="X102" i="20" s="1"/>
  <c r="L102" i="20"/>
  <c r="AF101" i="20"/>
  <c r="W101" i="20"/>
  <c r="L101" i="20"/>
  <c r="AF100" i="20"/>
  <c r="AF99" i="20"/>
  <c r="W99" i="20"/>
  <c r="X99" i="20" s="1"/>
  <c r="L99" i="20"/>
  <c r="AF98" i="20"/>
  <c r="W98" i="20"/>
  <c r="L98" i="20"/>
  <c r="AF97" i="20"/>
  <c r="W97" i="20"/>
  <c r="L97" i="20"/>
  <c r="AF96" i="20"/>
  <c r="W96" i="20"/>
  <c r="X96" i="20" s="1"/>
  <c r="L96" i="20"/>
  <c r="AF95" i="20"/>
  <c r="AF74" i="20"/>
  <c r="W74" i="20"/>
  <c r="L74" i="20"/>
  <c r="AF73" i="20"/>
  <c r="W73" i="20"/>
  <c r="L73" i="20"/>
  <c r="AF72" i="20"/>
  <c r="W72" i="20"/>
  <c r="X72" i="20" s="1"/>
  <c r="L72" i="20"/>
  <c r="AF71" i="20"/>
  <c r="W71" i="20"/>
  <c r="X71" i="20" s="1"/>
  <c r="L71" i="20"/>
  <c r="AF70" i="20"/>
  <c r="W70" i="20"/>
  <c r="X70" i="20" s="1"/>
  <c r="L70" i="20"/>
  <c r="AF69" i="20"/>
  <c r="W69" i="20"/>
  <c r="L69" i="20"/>
  <c r="AF68" i="20"/>
  <c r="W68" i="20"/>
  <c r="L68" i="20"/>
  <c r="AF67" i="20"/>
  <c r="W67" i="20"/>
  <c r="X67" i="20" s="1"/>
  <c r="L67" i="20"/>
  <c r="AF66" i="20"/>
  <c r="W66" i="20"/>
  <c r="L66" i="20"/>
  <c r="AF65" i="20"/>
  <c r="W65" i="20"/>
  <c r="L65" i="20"/>
  <c r="AF64" i="20"/>
  <c r="W64" i="20"/>
  <c r="X64" i="20" s="1"/>
  <c r="L64" i="20"/>
  <c r="AF63" i="20"/>
  <c r="W63" i="20"/>
  <c r="X63" i="20" s="1"/>
  <c r="L63" i="20"/>
  <c r="AF58" i="20"/>
  <c r="W58" i="20"/>
  <c r="X58" i="20" s="1"/>
  <c r="L58" i="20"/>
  <c r="AF57" i="20"/>
  <c r="W57" i="20"/>
  <c r="L57" i="20"/>
  <c r="AF56" i="20"/>
  <c r="W56" i="20"/>
  <c r="X56" i="20" s="1"/>
  <c r="L56" i="20"/>
  <c r="AF55" i="20"/>
  <c r="W55" i="20"/>
  <c r="X55" i="20" s="1"/>
  <c r="L55" i="20"/>
  <c r="AF54" i="20"/>
  <c r="AF53" i="20"/>
  <c r="W53" i="20"/>
  <c r="L53" i="20"/>
  <c r="AF52" i="20"/>
  <c r="W52" i="20"/>
  <c r="L52" i="20"/>
  <c r="AF51" i="20"/>
  <c r="W51" i="20"/>
  <c r="X51" i="20" s="1"/>
  <c r="L51" i="20"/>
  <c r="AF50" i="20"/>
  <c r="W50" i="20"/>
  <c r="L50" i="20"/>
  <c r="AF46" i="20"/>
  <c r="W46" i="20"/>
  <c r="L46" i="20"/>
  <c r="AF45" i="20"/>
  <c r="W45" i="20"/>
  <c r="X45" i="20" s="1"/>
  <c r="L45" i="20"/>
  <c r="AF44" i="20"/>
  <c r="W44" i="20"/>
  <c r="X44" i="20" s="1"/>
  <c r="L44" i="20"/>
  <c r="AF40" i="20"/>
  <c r="W40" i="20"/>
  <c r="X40" i="20" s="1"/>
  <c r="L40" i="20"/>
  <c r="AF39" i="20"/>
  <c r="W39" i="20"/>
  <c r="L39" i="20"/>
  <c r="AF35" i="20"/>
  <c r="W35" i="20"/>
  <c r="X35" i="20" s="1"/>
  <c r="L35" i="20"/>
  <c r="AF34" i="20"/>
  <c r="W34" i="20"/>
  <c r="X34" i="20" s="1"/>
  <c r="L34" i="20"/>
  <c r="AF30" i="20"/>
  <c r="W30" i="20"/>
  <c r="L30" i="20"/>
  <c r="AF61" i="21"/>
  <c r="W61" i="21"/>
  <c r="L61" i="21"/>
  <c r="AF60" i="21"/>
  <c r="W60" i="21"/>
  <c r="L60" i="21"/>
  <c r="AF62" i="21"/>
  <c r="L62" i="21"/>
  <c r="K58" i="21"/>
  <c r="L58" i="21" s="1"/>
  <c r="K57" i="21"/>
  <c r="L57" i="21" s="1"/>
  <c r="AG57" i="21" s="1"/>
  <c r="AF58" i="21"/>
  <c r="W58" i="21"/>
  <c r="X58" i="21" s="1"/>
  <c r="AF57" i="21"/>
  <c r="W57" i="21"/>
  <c r="AF59" i="21"/>
  <c r="L59" i="21"/>
  <c r="L54" i="21"/>
  <c r="AF52" i="21"/>
  <c r="W52" i="21"/>
  <c r="X52" i="21" s="1"/>
  <c r="L52" i="21"/>
  <c r="AF51" i="21"/>
  <c r="W51" i="21"/>
  <c r="L51" i="21"/>
  <c r="AF50" i="21"/>
  <c r="W50" i="21"/>
  <c r="X50" i="21" s="1"/>
  <c r="L50" i="21"/>
  <c r="AF49" i="21"/>
  <c r="W49" i="21"/>
  <c r="X49" i="21" s="1"/>
  <c r="L49" i="21"/>
  <c r="AF42" i="21"/>
  <c r="W42" i="21"/>
  <c r="L42" i="21"/>
  <c r="AF41" i="21"/>
  <c r="W41" i="21"/>
  <c r="L41" i="21"/>
  <c r="AF40" i="21"/>
  <c r="W40" i="21"/>
  <c r="L40" i="21"/>
  <c r="AF39" i="21"/>
  <c r="W39" i="21"/>
  <c r="L39" i="21"/>
  <c r="AF27" i="21"/>
  <c r="W27" i="21"/>
  <c r="L27" i="21"/>
  <c r="AF26" i="21"/>
  <c r="W26" i="21"/>
  <c r="L26" i="21"/>
  <c r="AF23" i="21"/>
  <c r="W23" i="21"/>
  <c r="L23" i="21"/>
  <c r="AF22" i="21"/>
  <c r="W22" i="21"/>
  <c r="L22" i="21"/>
  <c r="AF57" i="22"/>
  <c r="W57" i="22"/>
  <c r="L57" i="22"/>
  <c r="AF56" i="22"/>
  <c r="X56" i="22"/>
  <c r="W56" i="22"/>
  <c r="L56" i="22"/>
  <c r="Y56" i="22" s="1"/>
  <c r="K35" i="22"/>
  <c r="K34" i="22"/>
  <c r="AF35" i="22"/>
  <c r="W35" i="22"/>
  <c r="X35" i="22" s="1"/>
  <c r="L35" i="22"/>
  <c r="AF34" i="22"/>
  <c r="W34" i="22"/>
  <c r="X34" i="22" s="1"/>
  <c r="L34" i="22"/>
  <c r="AF33" i="22"/>
  <c r="AF69" i="22"/>
  <c r="W69" i="22"/>
  <c r="X69" i="22" s="1"/>
  <c r="L69" i="22"/>
  <c r="Y69" i="22" s="1"/>
  <c r="AF68" i="22"/>
  <c r="W68" i="22"/>
  <c r="X68" i="22" s="1"/>
  <c r="L68" i="22"/>
  <c r="K60" i="22"/>
  <c r="L60" i="22" s="1"/>
  <c r="K59" i="22"/>
  <c r="L59" i="22" s="1"/>
  <c r="AF60" i="22"/>
  <c r="W60" i="22"/>
  <c r="AF59" i="22"/>
  <c r="W59" i="22"/>
  <c r="AF61" i="22"/>
  <c r="L61" i="22"/>
  <c r="AF66" i="22"/>
  <c r="W66" i="22"/>
  <c r="L66" i="22"/>
  <c r="AF65" i="22"/>
  <c r="W65" i="22"/>
  <c r="L65" i="22"/>
  <c r="AF64" i="22"/>
  <c r="W64" i="22"/>
  <c r="L64" i="22"/>
  <c r="AF18" i="22"/>
  <c r="W18" i="22"/>
  <c r="X18" i="22" s="1"/>
  <c r="L18" i="22"/>
  <c r="K39" i="23"/>
  <c r="K38" i="23"/>
  <c r="AF64" i="23"/>
  <c r="W64" i="23"/>
  <c r="X64" i="23" s="1"/>
  <c r="L64" i="23"/>
  <c r="L66" i="23"/>
  <c r="AF92" i="23"/>
  <c r="W92" i="23"/>
  <c r="X92" i="23" s="1"/>
  <c r="L92" i="23"/>
  <c r="AF91" i="23"/>
  <c r="W91" i="23"/>
  <c r="X91" i="23" s="1"/>
  <c r="L91" i="23"/>
  <c r="AF90" i="23"/>
  <c r="W90" i="23"/>
  <c r="L90" i="23"/>
  <c r="AF89" i="23"/>
  <c r="W89" i="23"/>
  <c r="L89" i="23"/>
  <c r="AF88" i="23"/>
  <c r="W88" i="23"/>
  <c r="L88" i="23"/>
  <c r="AF87" i="23"/>
  <c r="W87" i="23"/>
  <c r="X87" i="23" s="1"/>
  <c r="L87" i="23"/>
  <c r="AF86" i="23"/>
  <c r="AF85" i="23"/>
  <c r="W85" i="23"/>
  <c r="L85" i="23"/>
  <c r="AF84" i="23"/>
  <c r="W84" i="23"/>
  <c r="L84" i="23"/>
  <c r="AF83" i="23"/>
  <c r="AF82" i="23"/>
  <c r="W82" i="23"/>
  <c r="L82" i="23"/>
  <c r="AF81" i="23"/>
  <c r="W81" i="23"/>
  <c r="L81" i="23"/>
  <c r="AF80" i="23"/>
  <c r="W80" i="23"/>
  <c r="L80" i="23"/>
  <c r="AF79" i="23"/>
  <c r="W79" i="23"/>
  <c r="X79" i="23" s="1"/>
  <c r="L79" i="23"/>
  <c r="AF78" i="23"/>
  <c r="W78" i="23"/>
  <c r="X78" i="23" s="1"/>
  <c r="L78" i="23"/>
  <c r="AF77" i="23"/>
  <c r="W77" i="23"/>
  <c r="L77" i="23"/>
  <c r="AF76" i="23"/>
  <c r="AF75" i="23"/>
  <c r="W75" i="23"/>
  <c r="X75" i="23" s="1"/>
  <c r="L75" i="23"/>
  <c r="AF74" i="23"/>
  <c r="AF73" i="23"/>
  <c r="W73" i="23"/>
  <c r="L73" i="23"/>
  <c r="AF72" i="23"/>
  <c r="AF71" i="23"/>
  <c r="W71" i="23"/>
  <c r="L71" i="23"/>
  <c r="AF70" i="23"/>
  <c r="W70" i="23"/>
  <c r="X70" i="23" s="1"/>
  <c r="L70" i="23"/>
  <c r="AF69" i="23"/>
  <c r="W69" i="23"/>
  <c r="X69" i="23" s="1"/>
  <c r="L69" i="23"/>
  <c r="AF68" i="23"/>
  <c r="W68" i="23"/>
  <c r="L68" i="23"/>
  <c r="AF67" i="23"/>
  <c r="W67" i="23"/>
  <c r="X67" i="23" s="1"/>
  <c r="L67" i="23"/>
  <c r="AF66" i="23"/>
  <c r="W66" i="23"/>
  <c r="AF62" i="23"/>
  <c r="W62" i="23"/>
  <c r="L62" i="23"/>
  <c r="AF61" i="23"/>
  <c r="W61" i="23"/>
  <c r="L61" i="23"/>
  <c r="AF60" i="23"/>
  <c r="L60" i="23"/>
  <c r="AF59" i="23"/>
  <c r="W59" i="23"/>
  <c r="L59" i="23"/>
  <c r="AF58" i="23"/>
  <c r="W58" i="23"/>
  <c r="X58" i="23" s="1"/>
  <c r="L58" i="23"/>
  <c r="AF57" i="23"/>
  <c r="W57" i="23"/>
  <c r="L57" i="23"/>
  <c r="AF56" i="23"/>
  <c r="W56" i="23"/>
  <c r="L56" i="23"/>
  <c r="AF55" i="23"/>
  <c r="W55" i="23"/>
  <c r="L55" i="23"/>
  <c r="AF54" i="23"/>
  <c r="W54" i="23"/>
  <c r="L54" i="23"/>
  <c r="AF53" i="23"/>
  <c r="AF52" i="23"/>
  <c r="W52" i="23"/>
  <c r="L52" i="23"/>
  <c r="AF51" i="23"/>
  <c r="W51" i="23"/>
  <c r="L51" i="23"/>
  <c r="AF50" i="23"/>
  <c r="W50" i="23"/>
  <c r="L50" i="23"/>
  <c r="AF49" i="23"/>
  <c r="W49" i="23"/>
  <c r="X49" i="23" s="1"/>
  <c r="L49" i="23"/>
  <c r="AF48" i="23"/>
  <c r="W48" i="23"/>
  <c r="L48" i="23"/>
  <c r="AF47" i="23"/>
  <c r="W47" i="23"/>
  <c r="L47" i="23"/>
  <c r="AF46" i="23"/>
  <c r="AF45" i="23"/>
  <c r="W45" i="23"/>
  <c r="X45" i="23" s="1"/>
  <c r="L45" i="23"/>
  <c r="AF44" i="23"/>
  <c r="W44" i="23"/>
  <c r="L44" i="23"/>
  <c r="AF42" i="23"/>
  <c r="W42" i="23"/>
  <c r="L42" i="23"/>
  <c r="AF41" i="23"/>
  <c r="W41" i="23"/>
  <c r="X41" i="23" s="1"/>
  <c r="L41" i="23"/>
  <c r="AF39" i="23"/>
  <c r="W39" i="23"/>
  <c r="X39" i="23" s="1"/>
  <c r="L39" i="23"/>
  <c r="AF38" i="23"/>
  <c r="W38" i="23"/>
  <c r="X38" i="23" s="1"/>
  <c r="L38" i="23"/>
  <c r="AF37" i="23"/>
  <c r="AG37" i="23" s="1"/>
  <c r="AF36" i="23"/>
  <c r="W36" i="23"/>
  <c r="L36" i="23"/>
  <c r="AF35" i="23"/>
  <c r="W35" i="23"/>
  <c r="L35" i="23"/>
  <c r="AF34" i="23"/>
  <c r="AF33" i="23"/>
  <c r="AF32" i="23"/>
  <c r="W32" i="23"/>
  <c r="X32" i="23" s="1"/>
  <c r="L32" i="23"/>
  <c r="AF31" i="23"/>
  <c r="W31" i="23"/>
  <c r="L31" i="23"/>
  <c r="AF30" i="23"/>
  <c r="W30" i="23"/>
  <c r="L30" i="23"/>
  <c r="AF29" i="23"/>
  <c r="W29" i="23"/>
  <c r="L29" i="23"/>
  <c r="AF28" i="23"/>
  <c r="W28" i="23"/>
  <c r="X28" i="23" s="1"/>
  <c r="L28" i="23"/>
  <c r="AF27" i="23"/>
  <c r="W27" i="23"/>
  <c r="L27" i="23"/>
  <c r="AF26" i="23"/>
  <c r="W26" i="23"/>
  <c r="L26" i="23"/>
  <c r="AF25" i="23"/>
  <c r="W25" i="23"/>
  <c r="L25" i="23"/>
  <c r="AF24" i="23"/>
  <c r="W24" i="23"/>
  <c r="X24" i="23" s="1"/>
  <c r="L24" i="23"/>
  <c r="AF23" i="23"/>
  <c r="W23" i="23"/>
  <c r="L23" i="23"/>
  <c r="AF22" i="23"/>
  <c r="AF21" i="23"/>
  <c r="W21" i="23"/>
  <c r="L21" i="23"/>
  <c r="AF20" i="23"/>
  <c r="W20" i="23"/>
  <c r="X20" i="23" s="1"/>
  <c r="L20" i="23"/>
  <c r="AF19" i="23"/>
  <c r="W19" i="23"/>
  <c r="X19" i="23" s="1"/>
  <c r="L19" i="23"/>
  <c r="AF18" i="23"/>
  <c r="W18" i="23"/>
  <c r="L18" i="23"/>
  <c r="AF17" i="23"/>
  <c r="W17" i="23"/>
  <c r="L17" i="23"/>
  <c r="AF16" i="23"/>
  <c r="W16" i="23"/>
  <c r="L16" i="23"/>
  <c r="AF15" i="23"/>
  <c r="W15" i="23"/>
  <c r="X15" i="23" s="1"/>
  <c r="L15" i="23"/>
  <c r="K85" i="24"/>
  <c r="L85" i="24" s="1"/>
  <c r="Y85" i="24" s="1"/>
  <c r="K84" i="24"/>
  <c r="L84" i="24" s="1"/>
  <c r="K83" i="24"/>
  <c r="L83" i="24" s="1"/>
  <c r="K82" i="24"/>
  <c r="L82" i="24" s="1"/>
  <c r="AF85" i="24"/>
  <c r="W85" i="24"/>
  <c r="X85" i="24" s="1"/>
  <c r="AF84" i="24"/>
  <c r="W84" i="24"/>
  <c r="X84" i="24" s="1"/>
  <c r="AF83" i="24"/>
  <c r="W83" i="24"/>
  <c r="AF88" i="24"/>
  <c r="AF87" i="24"/>
  <c r="W87" i="24"/>
  <c r="L87" i="24"/>
  <c r="AF92" i="24"/>
  <c r="W92" i="24"/>
  <c r="L92" i="24"/>
  <c r="AF91" i="24"/>
  <c r="W91" i="24"/>
  <c r="X91" i="24" s="1"/>
  <c r="L91" i="24"/>
  <c r="AF90" i="24"/>
  <c r="W90" i="24"/>
  <c r="L90" i="24"/>
  <c r="L72" i="24"/>
  <c r="AF80" i="24"/>
  <c r="W80" i="24"/>
  <c r="L80" i="24"/>
  <c r="AF79" i="24"/>
  <c r="W79" i="24"/>
  <c r="X79" i="24" s="1"/>
  <c r="L79" i="24"/>
  <c r="AF78" i="24"/>
  <c r="W78" i="24"/>
  <c r="L78" i="24"/>
  <c r="AF77" i="24"/>
  <c r="W77" i="24"/>
  <c r="X77" i="24" s="1"/>
  <c r="L77" i="24"/>
  <c r="AF76" i="24"/>
  <c r="W76" i="24"/>
  <c r="L76" i="24"/>
  <c r="AF75" i="24"/>
  <c r="W75" i="24"/>
  <c r="L75" i="24"/>
  <c r="AF74" i="24"/>
  <c r="W74" i="24"/>
  <c r="X74" i="24" s="1"/>
  <c r="L74" i="24"/>
  <c r="AF73" i="24"/>
  <c r="W73" i="24"/>
  <c r="X73" i="24" s="1"/>
  <c r="L73" i="24"/>
  <c r="AF72" i="24"/>
  <c r="W72" i="24"/>
  <c r="L30" i="27"/>
  <c r="L45" i="26"/>
  <c r="L44" i="26"/>
  <c r="L51" i="24"/>
  <c r="L50" i="24"/>
  <c r="L49" i="24"/>
  <c r="L48" i="24"/>
  <c r="AF51" i="24"/>
  <c r="W51" i="24"/>
  <c r="AF50" i="24"/>
  <c r="W50" i="24"/>
  <c r="AF49" i="24"/>
  <c r="W49" i="24"/>
  <c r="AF60" i="24"/>
  <c r="W60" i="24"/>
  <c r="L60" i="24"/>
  <c r="AF59" i="24"/>
  <c r="W59" i="24"/>
  <c r="X59" i="24" s="1"/>
  <c r="L59" i="24"/>
  <c r="AF58" i="24"/>
  <c r="W58" i="24"/>
  <c r="L58" i="24"/>
  <c r="AF57" i="24"/>
  <c r="W57" i="24"/>
  <c r="L57" i="24"/>
  <c r="AF140" i="25"/>
  <c r="W140" i="25"/>
  <c r="L140" i="25"/>
  <c r="AF139" i="25"/>
  <c r="X139" i="25"/>
  <c r="W139" i="25"/>
  <c r="L139" i="25"/>
  <c r="AF138" i="25"/>
  <c r="AG138" i="25" s="1"/>
  <c r="W138" i="25"/>
  <c r="L138" i="25"/>
  <c r="AF137" i="25"/>
  <c r="W137" i="25"/>
  <c r="L137" i="25"/>
  <c r="AF46" i="24"/>
  <c r="W46" i="24"/>
  <c r="L46" i="24"/>
  <c r="AF45" i="24"/>
  <c r="W45" i="24"/>
  <c r="X45" i="24" s="1"/>
  <c r="L45" i="24"/>
  <c r="AF44" i="24"/>
  <c r="W44" i="24"/>
  <c r="L44" i="24"/>
  <c r="AF43" i="24"/>
  <c r="W43" i="24"/>
  <c r="X43" i="24" s="1"/>
  <c r="L43" i="24"/>
  <c r="AF42" i="24"/>
  <c r="W42" i="24"/>
  <c r="L42" i="24"/>
  <c r="AF41" i="24"/>
  <c r="W41" i="24"/>
  <c r="L41" i="24"/>
  <c r="AF40" i="24"/>
  <c r="W40" i="24"/>
  <c r="X40" i="24" s="1"/>
  <c r="L40" i="24"/>
  <c r="AF39" i="24"/>
  <c r="W39" i="24"/>
  <c r="X39" i="24" s="1"/>
  <c r="L39" i="24"/>
  <c r="AF27" i="24"/>
  <c r="W27" i="24"/>
  <c r="L27" i="24"/>
  <c r="AF26" i="24"/>
  <c r="W26" i="24"/>
  <c r="L26" i="24"/>
  <c r="AF25" i="24"/>
  <c r="W25" i="24"/>
  <c r="L25" i="24"/>
  <c r="AF21" i="24"/>
  <c r="W21" i="24"/>
  <c r="L21" i="24"/>
  <c r="AF24" i="24"/>
  <c r="W24" i="24"/>
  <c r="L24" i="24"/>
  <c r="AF20" i="24"/>
  <c r="W20" i="24"/>
  <c r="L20" i="24"/>
  <c r="AF129" i="24"/>
  <c r="W129" i="24"/>
  <c r="L129" i="24"/>
  <c r="AF128" i="24"/>
  <c r="W128" i="24"/>
  <c r="X128" i="24" s="1"/>
  <c r="L128" i="24"/>
  <c r="AF127" i="24"/>
  <c r="W127" i="24"/>
  <c r="L127" i="24"/>
  <c r="AF126" i="24"/>
  <c r="W126" i="24"/>
  <c r="L126" i="24"/>
  <c r="AF125" i="24"/>
  <c r="W125" i="24"/>
  <c r="L125" i="24"/>
  <c r="AF124" i="24"/>
  <c r="W124" i="24"/>
  <c r="L124" i="24"/>
  <c r="AF123" i="24"/>
  <c r="W123" i="24"/>
  <c r="X123" i="24" s="1"/>
  <c r="L123" i="24"/>
  <c r="AF122" i="24"/>
  <c r="W122" i="24"/>
  <c r="X122" i="24" s="1"/>
  <c r="L122" i="24"/>
  <c r="AF121" i="24"/>
  <c r="W121" i="24"/>
  <c r="L121" i="24"/>
  <c r="AF120" i="24"/>
  <c r="AF119" i="24"/>
  <c r="W119" i="24"/>
  <c r="X119" i="24" s="1"/>
  <c r="L119" i="24"/>
  <c r="AF118" i="24"/>
  <c r="W118" i="24"/>
  <c r="X118" i="24" s="1"/>
  <c r="L118" i="24"/>
  <c r="AF117" i="24"/>
  <c r="AF116" i="24"/>
  <c r="W116" i="24"/>
  <c r="L116" i="24"/>
  <c r="AF115" i="24"/>
  <c r="W115" i="24"/>
  <c r="X115" i="24" s="1"/>
  <c r="L115" i="24"/>
  <c r="AF114" i="24"/>
  <c r="W114" i="24"/>
  <c r="X114" i="24" s="1"/>
  <c r="L114" i="24"/>
  <c r="AF113" i="24"/>
  <c r="W113" i="24"/>
  <c r="L113" i="24"/>
  <c r="AF112" i="24"/>
  <c r="W112" i="24"/>
  <c r="L112" i="24"/>
  <c r="AF111" i="24"/>
  <c r="W111" i="24"/>
  <c r="L111" i="24"/>
  <c r="AF110" i="24"/>
  <c r="W110" i="24"/>
  <c r="L110" i="24"/>
  <c r="AF109" i="24"/>
  <c r="W109" i="24"/>
  <c r="L109" i="24"/>
  <c r="AF108" i="24"/>
  <c r="W108" i="24"/>
  <c r="L108" i="24"/>
  <c r="AF107" i="24"/>
  <c r="AF106" i="24"/>
  <c r="W106" i="24"/>
  <c r="L106" i="24"/>
  <c r="AF105" i="24"/>
  <c r="AF104" i="24"/>
  <c r="W104" i="24"/>
  <c r="X104" i="24" s="1"/>
  <c r="L104" i="24"/>
  <c r="AF103" i="24"/>
  <c r="L103" i="24"/>
  <c r="AF102" i="24"/>
  <c r="W102" i="24"/>
  <c r="L102" i="24"/>
  <c r="AF101" i="24"/>
  <c r="W101" i="24"/>
  <c r="L101" i="24"/>
  <c r="AF100" i="24"/>
  <c r="W100" i="24"/>
  <c r="L100" i="24"/>
  <c r="AF99" i="24"/>
  <c r="W99" i="24"/>
  <c r="L99" i="24"/>
  <c r="AF98" i="24"/>
  <c r="W98" i="24"/>
  <c r="X98" i="24" s="1"/>
  <c r="L98" i="24"/>
  <c r="AF97" i="24"/>
  <c r="W97" i="24"/>
  <c r="L97" i="24"/>
  <c r="AF96" i="24"/>
  <c r="W96" i="24"/>
  <c r="X96" i="24" s="1"/>
  <c r="L96" i="24"/>
  <c r="AF95" i="24"/>
  <c r="W95" i="24"/>
  <c r="L95" i="24"/>
  <c r="AF94" i="24"/>
  <c r="W94" i="24"/>
  <c r="L94" i="24"/>
  <c r="AF89" i="24"/>
  <c r="W89" i="24"/>
  <c r="L89" i="24"/>
  <c r="AF82" i="24"/>
  <c r="W82" i="24"/>
  <c r="AF70" i="24"/>
  <c r="W70" i="24"/>
  <c r="L70" i="24"/>
  <c r="AF69" i="24"/>
  <c r="W69" i="24"/>
  <c r="L69" i="24"/>
  <c r="AF68" i="24"/>
  <c r="W68" i="24"/>
  <c r="L68" i="24"/>
  <c r="AF67" i="24"/>
  <c r="W67" i="24"/>
  <c r="L67" i="24"/>
  <c r="AF66" i="24"/>
  <c r="W66" i="24"/>
  <c r="L66" i="24"/>
  <c r="AF65" i="24"/>
  <c r="W65" i="24"/>
  <c r="X65" i="24" s="1"/>
  <c r="L65" i="24"/>
  <c r="AF64" i="24"/>
  <c r="W64" i="24"/>
  <c r="L64" i="24"/>
  <c r="AF63" i="24"/>
  <c r="W63" i="24"/>
  <c r="L63" i="24"/>
  <c r="AF62" i="24"/>
  <c r="W62" i="24"/>
  <c r="X62" i="24" s="1"/>
  <c r="L62" i="24"/>
  <c r="AF61" i="24"/>
  <c r="AF56" i="24"/>
  <c r="W56" i="24"/>
  <c r="L56" i="24"/>
  <c r="AF55" i="24"/>
  <c r="W55" i="24"/>
  <c r="L55" i="24"/>
  <c r="AF54" i="24"/>
  <c r="W54" i="24"/>
  <c r="L54" i="24"/>
  <c r="AF53" i="24"/>
  <c r="W53" i="24"/>
  <c r="L53" i="24"/>
  <c r="AF52" i="24"/>
  <c r="AF48" i="24"/>
  <c r="W48" i="24"/>
  <c r="AF47" i="24"/>
  <c r="AF38" i="24"/>
  <c r="W38" i="24"/>
  <c r="X38" i="24" s="1"/>
  <c r="L38" i="24"/>
  <c r="AF37" i="24"/>
  <c r="W37" i="24"/>
  <c r="L37" i="24"/>
  <c r="AF36" i="24"/>
  <c r="W36" i="24"/>
  <c r="L36" i="24"/>
  <c r="AF35" i="24"/>
  <c r="W35" i="24"/>
  <c r="L35" i="24"/>
  <c r="AF34" i="24"/>
  <c r="W34" i="24"/>
  <c r="L34" i="24"/>
  <c r="AF33" i="24"/>
  <c r="W33" i="24"/>
  <c r="L33" i="24"/>
  <c r="AF32" i="24"/>
  <c r="W32" i="24"/>
  <c r="L32" i="24"/>
  <c r="AF31" i="24"/>
  <c r="W31" i="24"/>
  <c r="L31" i="24"/>
  <c r="AF30" i="24"/>
  <c r="AF29" i="24"/>
  <c r="W29" i="24"/>
  <c r="L29" i="24"/>
  <c r="AF28" i="24"/>
  <c r="W28" i="24"/>
  <c r="L28" i="24"/>
  <c r="AF23" i="24"/>
  <c r="W23" i="24"/>
  <c r="L23" i="24"/>
  <c r="AF19" i="24"/>
  <c r="W19" i="24"/>
  <c r="X19" i="24" s="1"/>
  <c r="L19" i="24"/>
  <c r="AF22" i="24"/>
  <c r="W22" i="24"/>
  <c r="X22" i="24" s="1"/>
  <c r="L22" i="24"/>
  <c r="AF18" i="24"/>
  <c r="W18" i="24"/>
  <c r="L18" i="24"/>
  <c r="K107" i="25"/>
  <c r="K106" i="25"/>
  <c r="L106" i="25" s="1"/>
  <c r="K109" i="25"/>
  <c r="L109" i="25" s="1"/>
  <c r="K108" i="25"/>
  <c r="L108" i="25"/>
  <c r="L47" i="27"/>
  <c r="AF47" i="27"/>
  <c r="W47" i="27"/>
  <c r="AF107" i="25"/>
  <c r="W107" i="25"/>
  <c r="X107" i="25" s="1"/>
  <c r="L107" i="25"/>
  <c r="Y107" i="25" s="1"/>
  <c r="AF106" i="25"/>
  <c r="W106" i="25"/>
  <c r="X106" i="25" s="1"/>
  <c r="AF109" i="25"/>
  <c r="W109" i="25"/>
  <c r="X109" i="25" s="1"/>
  <c r="AF108" i="25"/>
  <c r="W108" i="25"/>
  <c r="AF115" i="25"/>
  <c r="W115" i="25"/>
  <c r="L115" i="25"/>
  <c r="AF114" i="25"/>
  <c r="W114" i="25"/>
  <c r="X114" i="25" s="1"/>
  <c r="L114" i="25"/>
  <c r="AF112" i="25"/>
  <c r="W112" i="25"/>
  <c r="L112" i="25"/>
  <c r="AF111" i="25"/>
  <c r="W111" i="25"/>
  <c r="L111" i="25"/>
  <c r="AF105" i="25"/>
  <c r="AG105" i="25" s="1"/>
  <c r="AF87" i="25"/>
  <c r="W87" i="25"/>
  <c r="L87" i="25"/>
  <c r="AF86" i="25"/>
  <c r="W86" i="25"/>
  <c r="L86" i="25"/>
  <c r="AF85" i="25"/>
  <c r="W85" i="25"/>
  <c r="L85" i="25"/>
  <c r="AF84" i="25"/>
  <c r="W84" i="25"/>
  <c r="L84" i="25"/>
  <c r="AF64" i="25"/>
  <c r="W64" i="25"/>
  <c r="X64" i="25" s="1"/>
  <c r="L64" i="25"/>
  <c r="AF63" i="25"/>
  <c r="W63" i="25"/>
  <c r="L63" i="25"/>
  <c r="AF62" i="25"/>
  <c r="W62" i="25"/>
  <c r="X62" i="25" s="1"/>
  <c r="L62" i="25"/>
  <c r="AF61" i="25"/>
  <c r="W61" i="25"/>
  <c r="X61" i="25" s="1"/>
  <c r="L61" i="25"/>
  <c r="AF174" i="25"/>
  <c r="W174" i="25"/>
  <c r="L174" i="25"/>
  <c r="AF173" i="25"/>
  <c r="W173" i="25"/>
  <c r="X173" i="25" s="1"/>
  <c r="L173" i="25"/>
  <c r="AF172" i="25"/>
  <c r="W172" i="25"/>
  <c r="X172" i="25" s="1"/>
  <c r="L172" i="25"/>
  <c r="AF161" i="25"/>
  <c r="W161" i="25"/>
  <c r="L161" i="25"/>
  <c r="AF160" i="25"/>
  <c r="W160" i="25"/>
  <c r="L160" i="25"/>
  <c r="AF159" i="25"/>
  <c r="W159" i="25"/>
  <c r="L159" i="25"/>
  <c r="AF150" i="25"/>
  <c r="W150" i="25"/>
  <c r="L150" i="25"/>
  <c r="AF149" i="25"/>
  <c r="W149" i="25"/>
  <c r="L149" i="25"/>
  <c r="AF148" i="25"/>
  <c r="W148" i="25"/>
  <c r="L148" i="25"/>
  <c r="AF135" i="25"/>
  <c r="W135" i="25"/>
  <c r="X135" i="25" s="1"/>
  <c r="AF134" i="25"/>
  <c r="W134" i="25"/>
  <c r="X134" i="25" s="1"/>
  <c r="AF133" i="25"/>
  <c r="W133" i="25"/>
  <c r="AF125" i="25"/>
  <c r="W125" i="25"/>
  <c r="L125" i="25"/>
  <c r="AF124" i="25"/>
  <c r="W124" i="25"/>
  <c r="X124" i="25" s="1"/>
  <c r="L124" i="25"/>
  <c r="AF123" i="25"/>
  <c r="W123" i="25"/>
  <c r="L123" i="25"/>
  <c r="AF102" i="25"/>
  <c r="W102" i="25"/>
  <c r="L102" i="25"/>
  <c r="AF101" i="25"/>
  <c r="W101" i="25"/>
  <c r="X101" i="25" s="1"/>
  <c r="L101" i="25"/>
  <c r="AF104" i="25"/>
  <c r="W104" i="25"/>
  <c r="L104" i="25"/>
  <c r="AF103" i="25"/>
  <c r="W103" i="25"/>
  <c r="L103" i="25"/>
  <c r="AF98" i="25"/>
  <c r="AF97" i="25"/>
  <c r="W97" i="25"/>
  <c r="L97" i="25"/>
  <c r="AF96" i="25"/>
  <c r="W96" i="25"/>
  <c r="X96" i="25" s="1"/>
  <c r="L96" i="25"/>
  <c r="AF95" i="25"/>
  <c r="W95" i="25"/>
  <c r="L95" i="25"/>
  <c r="AF94" i="25"/>
  <c r="W94" i="25"/>
  <c r="L94" i="25"/>
  <c r="AF93" i="25"/>
  <c r="W93" i="25"/>
  <c r="X93" i="25" s="1"/>
  <c r="L93" i="25"/>
  <c r="AF92" i="25"/>
  <c r="W92" i="25"/>
  <c r="L92" i="25"/>
  <c r="AF91" i="25"/>
  <c r="W91" i="25"/>
  <c r="L91" i="25"/>
  <c r="AF90" i="25"/>
  <c r="W90" i="25"/>
  <c r="L90" i="25"/>
  <c r="AF89" i="25"/>
  <c r="W89" i="25"/>
  <c r="L89" i="25"/>
  <c r="AF88" i="25"/>
  <c r="W88" i="25"/>
  <c r="X88" i="25" s="1"/>
  <c r="L88" i="25"/>
  <c r="AF83" i="25"/>
  <c r="W83" i="25"/>
  <c r="L83" i="25"/>
  <c r="AF82" i="25"/>
  <c r="W82" i="25"/>
  <c r="X82" i="25" s="1"/>
  <c r="L82" i="25"/>
  <c r="AF81" i="25"/>
  <c r="W81" i="25"/>
  <c r="L81" i="25"/>
  <c r="AF80" i="25"/>
  <c r="W80" i="25"/>
  <c r="L80" i="25"/>
  <c r="AF79" i="25"/>
  <c r="W79" i="25"/>
  <c r="L79" i="25"/>
  <c r="AF78" i="25"/>
  <c r="W78" i="25"/>
  <c r="L78" i="25"/>
  <c r="AF67" i="25"/>
  <c r="W67" i="25"/>
  <c r="L67" i="25"/>
  <c r="AF66" i="25"/>
  <c r="W66" i="25"/>
  <c r="L66" i="25"/>
  <c r="AF65" i="25"/>
  <c r="W65" i="25"/>
  <c r="X65" i="25" s="1"/>
  <c r="L65" i="25"/>
  <c r="AF60" i="25"/>
  <c r="W60" i="25"/>
  <c r="X60" i="25" s="1"/>
  <c r="L60" i="25"/>
  <c r="AF59" i="25"/>
  <c r="W59" i="25"/>
  <c r="X59" i="25" s="1"/>
  <c r="L59" i="25"/>
  <c r="AF48" i="25"/>
  <c r="W48" i="25"/>
  <c r="X48" i="25" s="1"/>
  <c r="L48" i="25"/>
  <c r="AF37" i="25"/>
  <c r="W37" i="25"/>
  <c r="L37" i="25"/>
  <c r="AF53" i="25"/>
  <c r="W53" i="25"/>
  <c r="AF52" i="25"/>
  <c r="W52" i="25"/>
  <c r="X52" i="25" s="1"/>
  <c r="AF51" i="25"/>
  <c r="W51" i="25"/>
  <c r="X51" i="25" s="1"/>
  <c r="L51" i="25"/>
  <c r="AF50" i="25"/>
  <c r="W50" i="25"/>
  <c r="X50" i="25" s="1"/>
  <c r="L50" i="25"/>
  <c r="AF49" i="25"/>
  <c r="W49" i="25"/>
  <c r="L49" i="25"/>
  <c r="AF47" i="25"/>
  <c r="W47" i="25"/>
  <c r="X47" i="25" s="1"/>
  <c r="L47" i="25"/>
  <c r="AF46" i="25"/>
  <c r="W46" i="25"/>
  <c r="L46" i="25"/>
  <c r="AF45" i="25"/>
  <c r="W45" i="25"/>
  <c r="X45" i="25" s="1"/>
  <c r="L45" i="25"/>
  <c r="AF44" i="25"/>
  <c r="W44" i="25"/>
  <c r="X44" i="25" s="1"/>
  <c r="L44" i="25"/>
  <c r="AF43" i="25"/>
  <c r="W43" i="25"/>
  <c r="L43" i="25"/>
  <c r="AF42" i="25"/>
  <c r="W42" i="25"/>
  <c r="X42" i="25" s="1"/>
  <c r="L42" i="25"/>
  <c r="AF41" i="25"/>
  <c r="W41" i="25"/>
  <c r="X41" i="25" s="1"/>
  <c r="L41" i="25"/>
  <c r="AF38" i="25"/>
  <c r="W38" i="25"/>
  <c r="X38" i="25" s="1"/>
  <c r="L38" i="25"/>
  <c r="AF36" i="25"/>
  <c r="W36" i="25"/>
  <c r="L36" i="25"/>
  <c r="AF32" i="25"/>
  <c r="W32" i="25"/>
  <c r="L32" i="25"/>
  <c r="AF31" i="25"/>
  <c r="W31" i="25"/>
  <c r="L31" i="25"/>
  <c r="AF78" i="28"/>
  <c r="W78" i="28"/>
  <c r="Y78" i="28" s="1"/>
  <c r="L78" i="28"/>
  <c r="AF77" i="28"/>
  <c r="AF45" i="26"/>
  <c r="W45" i="26"/>
  <c r="AF44" i="26"/>
  <c r="W44" i="26"/>
  <c r="AF43" i="26"/>
  <c r="AF30" i="27"/>
  <c r="W30" i="27"/>
  <c r="X30" i="27" s="1"/>
  <c r="AF31" i="27"/>
  <c r="AF77" i="26"/>
  <c r="W77" i="26"/>
  <c r="L77" i="26"/>
  <c r="AF78" i="26"/>
  <c r="AF76" i="26"/>
  <c r="W76" i="26"/>
  <c r="X76" i="26" s="1"/>
  <c r="L76" i="26"/>
  <c r="AF66" i="26"/>
  <c r="AF65" i="26"/>
  <c r="W65" i="26"/>
  <c r="L65" i="26"/>
  <c r="AF64" i="26"/>
  <c r="W64" i="26"/>
  <c r="X64" i="26" s="1"/>
  <c r="L64" i="26"/>
  <c r="AF67" i="26"/>
  <c r="W67" i="26"/>
  <c r="L67" i="26"/>
  <c r="L57" i="26"/>
  <c r="L58" i="26"/>
  <c r="L59" i="26"/>
  <c r="L60" i="26"/>
  <c r="L61" i="26"/>
  <c r="L62" i="26"/>
  <c r="AF40" i="26"/>
  <c r="W40" i="26"/>
  <c r="X40" i="26" s="1"/>
  <c r="L40" i="26"/>
  <c r="AF39" i="26"/>
  <c r="W39" i="26"/>
  <c r="X39" i="26" s="1"/>
  <c r="L39" i="26"/>
  <c r="AF27" i="26"/>
  <c r="W27" i="26"/>
  <c r="AF26" i="26"/>
  <c r="W26" i="26"/>
  <c r="X26" i="26" s="1"/>
  <c r="AF22" i="26"/>
  <c r="W22" i="26"/>
  <c r="X22" i="26" s="1"/>
  <c r="L22" i="26"/>
  <c r="AF89" i="27"/>
  <c r="W89" i="27"/>
  <c r="L89" i="27"/>
  <c r="AF88" i="27"/>
  <c r="W88" i="27"/>
  <c r="X88" i="27" s="1"/>
  <c r="L88" i="27"/>
  <c r="AF87" i="27"/>
  <c r="W87" i="27"/>
  <c r="L87" i="27"/>
  <c r="AF80" i="27"/>
  <c r="W80" i="27"/>
  <c r="L80" i="27"/>
  <c r="AF79" i="27"/>
  <c r="W79" i="27"/>
  <c r="X79" i="27" s="1"/>
  <c r="L79" i="27"/>
  <c r="AF78" i="27"/>
  <c r="W78" i="27"/>
  <c r="X78" i="27" s="1"/>
  <c r="L78" i="27"/>
  <c r="AF64" i="27"/>
  <c r="W64" i="27"/>
  <c r="X64" i="27" s="1"/>
  <c r="L64" i="27"/>
  <c r="Y64" i="27" s="1"/>
  <c r="AF63" i="27"/>
  <c r="W63" i="27"/>
  <c r="X63" i="27" s="1"/>
  <c r="L63" i="27"/>
  <c r="AF62" i="27"/>
  <c r="W62" i="27"/>
  <c r="L62" i="27"/>
  <c r="AF55" i="27"/>
  <c r="L55" i="27"/>
  <c r="AF54" i="27"/>
  <c r="W54" i="27"/>
  <c r="L54" i="27"/>
  <c r="AF53" i="27"/>
  <c r="W53" i="27"/>
  <c r="X53" i="27" s="1"/>
  <c r="L53" i="27"/>
  <c r="AF51" i="27"/>
  <c r="W51" i="27"/>
  <c r="X51" i="27" s="1"/>
  <c r="L51" i="27"/>
  <c r="AF49" i="27"/>
  <c r="W49" i="27"/>
  <c r="X49" i="27" s="1"/>
  <c r="L49" i="27"/>
  <c r="L37" i="27"/>
  <c r="AF45" i="27"/>
  <c r="W45" i="27"/>
  <c r="L45" i="27"/>
  <c r="AF44" i="27"/>
  <c r="W44" i="27"/>
  <c r="X44" i="27" s="1"/>
  <c r="L44" i="27"/>
  <c r="AF43" i="27"/>
  <c r="W43" i="27"/>
  <c r="L43" i="27"/>
  <c r="Y40" i="12" l="1"/>
  <c r="Y52" i="12"/>
  <c r="Y50" i="12"/>
  <c r="Y53" i="12"/>
  <c r="Y51" i="12"/>
  <c r="X53" i="12"/>
  <c r="Y25" i="12"/>
  <c r="X51" i="12"/>
  <c r="Y31" i="12"/>
  <c r="X49" i="12"/>
  <c r="Y33" i="12"/>
  <c r="Y24" i="12"/>
  <c r="Y22" i="12"/>
  <c r="Y147" i="12"/>
  <c r="Y27" i="12"/>
  <c r="Y32" i="12"/>
  <c r="Y30" i="12"/>
  <c r="Y28" i="12"/>
  <c r="Y45" i="12"/>
  <c r="X32" i="12"/>
  <c r="Y42" i="12"/>
  <c r="X22" i="12"/>
  <c r="Y43" i="12"/>
  <c r="X45" i="12"/>
  <c r="Y23" i="12"/>
  <c r="Y29" i="12"/>
  <c r="Y26" i="12"/>
  <c r="Y41" i="12"/>
  <c r="X27" i="12"/>
  <c r="Y44" i="12"/>
  <c r="X24" i="12"/>
  <c r="X31" i="12"/>
  <c r="X40" i="12"/>
  <c r="X23" i="12"/>
  <c r="X33" i="12"/>
  <c r="X28" i="12"/>
  <c r="X41" i="12"/>
  <c r="X43" i="12"/>
  <c r="X42" i="12"/>
  <c r="Y53" i="13"/>
  <c r="Y46" i="13"/>
  <c r="X46" i="13"/>
  <c r="Y49" i="13"/>
  <c r="Y45" i="13"/>
  <c r="X49" i="13"/>
  <c r="Y52" i="13"/>
  <c r="Y50" i="13"/>
  <c r="X45" i="13"/>
  <c r="X53" i="13"/>
  <c r="Y55" i="13"/>
  <c r="AG55" i="13"/>
  <c r="Y43" i="13"/>
  <c r="Y56" i="13"/>
  <c r="AG56" i="13"/>
  <c r="X56" i="13"/>
  <c r="X55" i="13"/>
  <c r="Y69" i="13"/>
  <c r="Y33" i="13"/>
  <c r="Y39" i="13"/>
  <c r="Y31" i="13"/>
  <c r="Y36" i="13"/>
  <c r="Y32" i="13"/>
  <c r="X39" i="13"/>
  <c r="Y38" i="13"/>
  <c r="Y34" i="13"/>
  <c r="Y41" i="13"/>
  <c r="X31" i="13"/>
  <c r="X33" i="13"/>
  <c r="Y35" i="13"/>
  <c r="X41" i="13"/>
  <c r="X35" i="13"/>
  <c r="Y40" i="13"/>
  <c r="Y42" i="13"/>
  <c r="X32" i="13"/>
  <c r="X38" i="13"/>
  <c r="X43" i="13"/>
  <c r="Y64" i="14"/>
  <c r="X64" i="14"/>
  <c r="Y104" i="14"/>
  <c r="Y106" i="14"/>
  <c r="X106" i="14"/>
  <c r="Y105" i="14"/>
  <c r="Y107" i="14"/>
  <c r="X105" i="14"/>
  <c r="X104" i="14"/>
  <c r="Y86" i="16"/>
  <c r="Y154" i="14"/>
  <c r="Y155" i="14"/>
  <c r="Y153" i="14"/>
  <c r="Y140" i="14"/>
  <c r="Y142" i="14"/>
  <c r="Y141" i="14"/>
  <c r="X153" i="14"/>
  <c r="X155" i="14"/>
  <c r="Y124" i="14"/>
  <c r="X140" i="14"/>
  <c r="X142" i="14"/>
  <c r="Y125" i="14"/>
  <c r="X125" i="14"/>
  <c r="Y126" i="14"/>
  <c r="X124" i="14"/>
  <c r="X126" i="14"/>
  <c r="Y109" i="14"/>
  <c r="Y111" i="14"/>
  <c r="Y112" i="14"/>
  <c r="X109" i="14"/>
  <c r="Y110" i="14"/>
  <c r="X112" i="14"/>
  <c r="X100" i="14"/>
  <c r="X110" i="14"/>
  <c r="Y101" i="14"/>
  <c r="Y98" i="14"/>
  <c r="Y99" i="14"/>
  <c r="X101" i="14"/>
  <c r="X98" i="14"/>
  <c r="Y57" i="14"/>
  <c r="AG114" i="14"/>
  <c r="X99" i="14"/>
  <c r="Y78" i="14"/>
  <c r="Y117" i="14"/>
  <c r="AG117" i="14"/>
  <c r="Y116" i="14"/>
  <c r="AG116" i="14"/>
  <c r="Y79" i="14"/>
  <c r="Y115" i="14"/>
  <c r="X115" i="14"/>
  <c r="AG115" i="14"/>
  <c r="Y84" i="14"/>
  <c r="Y95" i="14"/>
  <c r="Y114" i="14"/>
  <c r="Y96" i="14"/>
  <c r="X117" i="14"/>
  <c r="Y91" i="14"/>
  <c r="Y83" i="14"/>
  <c r="Y86" i="14"/>
  <c r="X116" i="14"/>
  <c r="Y81" i="14"/>
  <c r="Y80" i="14"/>
  <c r="Y82" i="14"/>
  <c r="Y88" i="14"/>
  <c r="Y92" i="14"/>
  <c r="X78" i="14"/>
  <c r="Y85" i="14"/>
  <c r="Y90" i="14"/>
  <c r="X95" i="14"/>
  <c r="Y93" i="14"/>
  <c r="Y89" i="14"/>
  <c r="X79" i="14"/>
  <c r="Y94" i="14"/>
  <c r="X83" i="14"/>
  <c r="X92" i="14"/>
  <c r="X85" i="14"/>
  <c r="X94" i="14"/>
  <c r="X91" i="14"/>
  <c r="X96" i="14"/>
  <c r="X84" i="14"/>
  <c r="X93" i="14"/>
  <c r="Y71" i="14"/>
  <c r="Y73" i="14"/>
  <c r="X73" i="14"/>
  <c r="Y75" i="14"/>
  <c r="Y74" i="14"/>
  <c r="Y76" i="14"/>
  <c r="Y60" i="14"/>
  <c r="Y53" i="14"/>
  <c r="X53" i="14"/>
  <c r="X75" i="14"/>
  <c r="Y61" i="14"/>
  <c r="Y72" i="14"/>
  <c r="X74" i="14"/>
  <c r="Y133" i="14"/>
  <c r="Y51" i="14"/>
  <c r="Y62" i="14"/>
  <c r="Y54" i="14"/>
  <c r="Y56" i="14"/>
  <c r="X62" i="14"/>
  <c r="X72" i="14"/>
  <c r="Y52" i="14"/>
  <c r="Y58" i="14"/>
  <c r="X76" i="14"/>
  <c r="Y55" i="14"/>
  <c r="X61" i="14"/>
  <c r="Y59" i="14"/>
  <c r="X52" i="14"/>
  <c r="X60" i="14"/>
  <c r="X51" i="14"/>
  <c r="X59" i="14"/>
  <c r="Y27" i="14"/>
  <c r="X27" i="14"/>
  <c r="Y28" i="14"/>
  <c r="Y32" i="14"/>
  <c r="Y30" i="14"/>
  <c r="Y31" i="14"/>
  <c r="Y29" i="14"/>
  <c r="X31" i="14"/>
  <c r="X28" i="14"/>
  <c r="X30" i="14"/>
  <c r="X32" i="14"/>
  <c r="Y24" i="14"/>
  <c r="Y62" i="16"/>
  <c r="Y63" i="16"/>
  <c r="Y64" i="16"/>
  <c r="Y61" i="16"/>
  <c r="X62" i="16"/>
  <c r="X61" i="16"/>
  <c r="Y100" i="16"/>
  <c r="Y99" i="16"/>
  <c r="Y69" i="16"/>
  <c r="Y98" i="16"/>
  <c r="Y70" i="16"/>
  <c r="X70" i="16"/>
  <c r="X86" i="16"/>
  <c r="Y71" i="16"/>
  <c r="Y85" i="16"/>
  <c r="Y87" i="16"/>
  <c r="X87" i="16"/>
  <c r="X69" i="16"/>
  <c r="X71" i="16"/>
  <c r="Y59" i="16"/>
  <c r="Y33" i="16"/>
  <c r="Y58" i="16"/>
  <c r="Y31" i="16"/>
  <c r="Y45" i="16"/>
  <c r="Y53" i="16"/>
  <c r="X33" i="16"/>
  <c r="Y54" i="16"/>
  <c r="X31" i="16"/>
  <c r="Y46" i="16"/>
  <c r="Y48" i="16"/>
  <c r="X48" i="16"/>
  <c r="Y50" i="16"/>
  <c r="X53" i="16"/>
  <c r="Y51" i="16"/>
  <c r="Y47" i="16"/>
  <c r="Y49" i="16"/>
  <c r="X45" i="16"/>
  <c r="Y52" i="16"/>
  <c r="X50" i="16"/>
  <c r="X47" i="16"/>
  <c r="X52" i="16"/>
  <c r="X46" i="16"/>
  <c r="X54" i="16"/>
  <c r="X51" i="16"/>
  <c r="Y29" i="16"/>
  <c r="Y28" i="16"/>
  <c r="Y27" i="16"/>
  <c r="Y25" i="16"/>
  <c r="Y26" i="16"/>
  <c r="Y78" i="16"/>
  <c r="X25" i="16"/>
  <c r="X29" i="16"/>
  <c r="X26" i="16"/>
  <c r="Y64" i="18"/>
  <c r="X64" i="18"/>
  <c r="X27" i="18"/>
  <c r="X51" i="18"/>
  <c r="Y50" i="18"/>
  <c r="Y65" i="18"/>
  <c r="Y34" i="18"/>
  <c r="Y32" i="18"/>
  <c r="X65" i="18"/>
  <c r="Y52" i="18"/>
  <c r="Y33" i="18"/>
  <c r="X50" i="18"/>
  <c r="X33" i="18"/>
  <c r="X32" i="18"/>
  <c r="X34" i="18"/>
  <c r="Y17" i="18"/>
  <c r="X17" i="18"/>
  <c r="Y13" i="18"/>
  <c r="X15" i="18"/>
  <c r="X13" i="18"/>
  <c r="Y16" i="18"/>
  <c r="X16" i="18"/>
  <c r="Y43" i="18"/>
  <c r="Y25" i="19"/>
  <c r="Y24" i="19"/>
  <c r="X25" i="19"/>
  <c r="Y67" i="19"/>
  <c r="Y70" i="19"/>
  <c r="Y50" i="19"/>
  <c r="Y33" i="19"/>
  <c r="Y16" i="19"/>
  <c r="Y54" i="19"/>
  <c r="Y30" i="19"/>
  <c r="Y38" i="19"/>
  <c r="Y29" i="19"/>
  <c r="Y18" i="19"/>
  <c r="Y22" i="19"/>
  <c r="Y52" i="19"/>
  <c r="Y59" i="19"/>
  <c r="Y32" i="19"/>
  <c r="Y31" i="19"/>
  <c r="Y40" i="19"/>
  <c r="Y17" i="19"/>
  <c r="Y37" i="19"/>
  <c r="Y45" i="19"/>
  <c r="Y43" i="19"/>
  <c r="X45" i="19"/>
  <c r="Y60" i="19"/>
  <c r="Y35" i="19"/>
  <c r="Y66" i="19"/>
  <c r="Y21" i="19"/>
  <c r="X66" i="19"/>
  <c r="Y61" i="19"/>
  <c r="Y23" i="19"/>
  <c r="X37" i="19"/>
  <c r="Y44" i="19"/>
  <c r="Y56" i="19"/>
  <c r="Y64" i="19"/>
  <c r="Y71" i="19"/>
  <c r="X44" i="19"/>
  <c r="X17" i="19"/>
  <c r="X29" i="19"/>
  <c r="X31" i="19"/>
  <c r="Y48" i="19"/>
  <c r="X59" i="19"/>
  <c r="X61" i="19"/>
  <c r="Y63" i="19"/>
  <c r="Y69" i="19"/>
  <c r="Y27" i="19"/>
  <c r="Y41" i="19"/>
  <c r="Y57" i="19"/>
  <c r="Y36" i="19"/>
  <c r="X38" i="19"/>
  <c r="X16" i="19"/>
  <c r="Y20" i="19"/>
  <c r="Y28" i="19"/>
  <c r="X30" i="19"/>
  <c r="Y34" i="19"/>
  <c r="Y47" i="19"/>
  <c r="Y58" i="19"/>
  <c r="X60" i="19"/>
  <c r="Y68" i="19"/>
  <c r="X21" i="19"/>
  <c r="X23" i="19"/>
  <c r="X27" i="19"/>
  <c r="X35" i="19"/>
  <c r="X57" i="19"/>
  <c r="X70" i="19"/>
  <c r="Y19" i="19"/>
  <c r="X36" i="19"/>
  <c r="X54" i="19"/>
  <c r="X58" i="19"/>
  <c r="X71" i="19"/>
  <c r="X28" i="19"/>
  <c r="X147" i="12"/>
  <c r="X69" i="13"/>
  <c r="X133" i="14"/>
  <c r="X78" i="16"/>
  <c r="X72" i="21"/>
  <c r="X118" i="20"/>
  <c r="Y84" i="20"/>
  <c r="Y88" i="20"/>
  <c r="Y80" i="20"/>
  <c r="Y75" i="20"/>
  <c r="X88" i="20"/>
  <c r="Y61" i="20"/>
  <c r="Y87" i="20"/>
  <c r="Y91" i="20"/>
  <c r="Y83" i="20"/>
  <c r="Y93" i="20"/>
  <c r="Y94" i="20"/>
  <c r="Y92" i="20"/>
  <c r="Y90" i="20"/>
  <c r="Y89" i="20"/>
  <c r="Y86" i="20"/>
  <c r="Y85" i="20"/>
  <c r="Y82" i="20"/>
  <c r="Y81" i="20"/>
  <c r="Y79" i="20"/>
  <c r="Y78" i="20"/>
  <c r="Y77" i="20"/>
  <c r="Y76" i="20"/>
  <c r="Y62" i="20"/>
  <c r="X82" i="20"/>
  <c r="X90" i="20"/>
  <c r="Y60" i="20"/>
  <c r="X76" i="20"/>
  <c r="X92" i="20"/>
  <c r="X78" i="20"/>
  <c r="X86" i="20"/>
  <c r="X94" i="20"/>
  <c r="Y59" i="20"/>
  <c r="Y46" i="20"/>
  <c r="Y41" i="20"/>
  <c r="X60" i="20"/>
  <c r="X62" i="20"/>
  <c r="Y69" i="20"/>
  <c r="Y48" i="20"/>
  <c r="Y43" i="20"/>
  <c r="Y49" i="20"/>
  <c r="Y47" i="20"/>
  <c r="Y128" i="20"/>
  <c r="Y42" i="20"/>
  <c r="X47" i="20"/>
  <c r="X42" i="20"/>
  <c r="X49" i="20"/>
  <c r="Y50" i="20"/>
  <c r="Y36" i="20"/>
  <c r="X41" i="20"/>
  <c r="Y68" i="20"/>
  <c r="X36" i="20"/>
  <c r="X43" i="20"/>
  <c r="Y40" i="20"/>
  <c r="Y37" i="20"/>
  <c r="Y67" i="20"/>
  <c r="Y126" i="20"/>
  <c r="Y32" i="20"/>
  <c r="Y34" i="20"/>
  <c r="Y39" i="20"/>
  <c r="Y63" i="20"/>
  <c r="Y108" i="20"/>
  <c r="Y122" i="20"/>
  <c r="Y38" i="20"/>
  <c r="Y71" i="20"/>
  <c r="Y33" i="20"/>
  <c r="Y55" i="20"/>
  <c r="Y57" i="20"/>
  <c r="Y64" i="20"/>
  <c r="Y74" i="20"/>
  <c r="Y31" i="20"/>
  <c r="Y125" i="20"/>
  <c r="X38" i="20"/>
  <c r="Y123" i="20"/>
  <c r="Y70" i="20"/>
  <c r="Y129" i="20"/>
  <c r="Y35" i="20"/>
  <c r="Y136" i="20"/>
  <c r="Y30" i="20"/>
  <c r="Y52" i="20"/>
  <c r="X57" i="20"/>
  <c r="X108" i="20"/>
  <c r="Y112" i="20"/>
  <c r="Y141" i="20"/>
  <c r="X52" i="20"/>
  <c r="Y97" i="20"/>
  <c r="Y106" i="20"/>
  <c r="Y110" i="20"/>
  <c r="Y124" i="20"/>
  <c r="X31" i="20"/>
  <c r="Y45" i="20"/>
  <c r="Y56" i="20"/>
  <c r="Y111" i="20"/>
  <c r="X126" i="20"/>
  <c r="Y132" i="20"/>
  <c r="Y137" i="20"/>
  <c r="Y140" i="20"/>
  <c r="Y142" i="20"/>
  <c r="Y65" i="20"/>
  <c r="X69" i="20"/>
  <c r="Y109" i="20"/>
  <c r="Y113" i="20"/>
  <c r="Y116" i="20"/>
  <c r="Y130" i="20"/>
  <c r="Y138" i="20"/>
  <c r="X142" i="20"/>
  <c r="Y51" i="20"/>
  <c r="Y102" i="20"/>
  <c r="Y104" i="20"/>
  <c r="Y133" i="20"/>
  <c r="Y44" i="20"/>
  <c r="Y53" i="20"/>
  <c r="Y66" i="20"/>
  <c r="X68" i="20"/>
  <c r="Y72" i="20"/>
  <c r="Y103" i="20"/>
  <c r="Y114" i="20"/>
  <c r="Y139" i="20"/>
  <c r="X141" i="20"/>
  <c r="Y143" i="20"/>
  <c r="X53" i="20"/>
  <c r="Y58" i="20"/>
  <c r="Y98" i="20"/>
  <c r="Y101" i="20"/>
  <c r="X103" i="20"/>
  <c r="Y120" i="20"/>
  <c r="Y127" i="20"/>
  <c r="Y135" i="20"/>
  <c r="X39" i="20"/>
  <c r="Y73" i="20"/>
  <c r="Y96" i="20"/>
  <c r="Y99" i="20"/>
  <c r="Y107" i="20"/>
  <c r="X30" i="20"/>
  <c r="X50" i="20"/>
  <c r="X66" i="20"/>
  <c r="X74" i="20"/>
  <c r="X98" i="20"/>
  <c r="X106" i="20"/>
  <c r="X114" i="20"/>
  <c r="X123" i="20"/>
  <c r="X139" i="20"/>
  <c r="X46" i="20"/>
  <c r="X65" i="20"/>
  <c r="X73" i="20"/>
  <c r="X97" i="20"/>
  <c r="X101" i="20"/>
  <c r="X113" i="20"/>
  <c r="X122" i="20"/>
  <c r="X130" i="20"/>
  <c r="X138" i="20"/>
  <c r="X143" i="20"/>
  <c r="Y60" i="21"/>
  <c r="Y61" i="21"/>
  <c r="X60" i="21"/>
  <c r="X61" i="21"/>
  <c r="Y57" i="21"/>
  <c r="Y58" i="21"/>
  <c r="AG58" i="21"/>
  <c r="Y26" i="21"/>
  <c r="Y51" i="21"/>
  <c r="X57" i="21"/>
  <c r="Y52" i="21"/>
  <c r="X51" i="21"/>
  <c r="Y50" i="21"/>
  <c r="Y49" i="21"/>
  <c r="Y41" i="21"/>
  <c r="Y42" i="21"/>
  <c r="Y39" i="21"/>
  <c r="X41" i="21"/>
  <c r="X39" i="21"/>
  <c r="Y40" i="21"/>
  <c r="X42" i="21"/>
  <c r="X26" i="21"/>
  <c r="X40" i="21"/>
  <c r="Y22" i="21"/>
  <c r="Y27" i="21"/>
  <c r="X22" i="21"/>
  <c r="Y23" i="21"/>
  <c r="X27" i="21"/>
  <c r="X23" i="21"/>
  <c r="Y57" i="22"/>
  <c r="X57" i="22"/>
  <c r="Y35" i="22"/>
  <c r="Y34" i="22"/>
  <c r="Y68" i="22"/>
  <c r="Y66" i="22"/>
  <c r="Y60" i="22"/>
  <c r="AG60" i="22"/>
  <c r="AG61" i="22"/>
  <c r="Y59" i="22"/>
  <c r="AG59" i="22"/>
  <c r="X60" i="22"/>
  <c r="X59" i="22"/>
  <c r="AG66" i="22"/>
  <c r="X66" i="22"/>
  <c r="Y65" i="22"/>
  <c r="AG65" i="22"/>
  <c r="Y64" i="22"/>
  <c r="AG64" i="22"/>
  <c r="X65" i="22"/>
  <c r="X64" i="22"/>
  <c r="Y18" i="22"/>
  <c r="Y64" i="23"/>
  <c r="Y59" i="23"/>
  <c r="Y79" i="23"/>
  <c r="Y39" i="23"/>
  <c r="Y85" i="23"/>
  <c r="Y25" i="23"/>
  <c r="Y44" i="23"/>
  <c r="Y50" i="23"/>
  <c r="Y87" i="23"/>
  <c r="Y71" i="23"/>
  <c r="Y57" i="23"/>
  <c r="Y16" i="23"/>
  <c r="Y24" i="23"/>
  <c r="Y30" i="23"/>
  <c r="Y35" i="23"/>
  <c r="Y56" i="23"/>
  <c r="AG61" i="23"/>
  <c r="Y89" i="23"/>
  <c r="Y28" i="23"/>
  <c r="Y18" i="23"/>
  <c r="Y17" i="23"/>
  <c r="Y32" i="23"/>
  <c r="Y49" i="23"/>
  <c r="Y54" i="23"/>
  <c r="Y62" i="23"/>
  <c r="AG62" i="23"/>
  <c r="Y52" i="23"/>
  <c r="Y81" i="23"/>
  <c r="X89" i="23"/>
  <c r="Y47" i="23"/>
  <c r="Y55" i="23"/>
  <c r="Y84" i="23"/>
  <c r="Y61" i="23"/>
  <c r="Y67" i="23"/>
  <c r="Y41" i="23"/>
  <c r="Y73" i="23"/>
  <c r="Y26" i="23"/>
  <c r="Y36" i="23"/>
  <c r="Y48" i="23"/>
  <c r="X55" i="23"/>
  <c r="X62" i="23"/>
  <c r="Y80" i="23"/>
  <c r="Y82" i="23"/>
  <c r="Y21" i="23"/>
  <c r="Y31" i="23"/>
  <c r="Y45" i="23"/>
  <c r="Y70" i="23"/>
  <c r="Y29" i="23"/>
  <c r="Y42" i="23"/>
  <c r="Y51" i="23"/>
  <c r="Y66" i="23"/>
  <c r="Y68" i="23"/>
  <c r="Y75" i="23"/>
  <c r="Y92" i="23"/>
  <c r="X16" i="23"/>
  <c r="Y27" i="23"/>
  <c r="X29" i="23"/>
  <c r="Y58" i="23"/>
  <c r="X85" i="23"/>
  <c r="Y88" i="23"/>
  <c r="Y90" i="23"/>
  <c r="X25" i="23"/>
  <c r="X35" i="23"/>
  <c r="X73" i="23"/>
  <c r="X81" i="23"/>
  <c r="Y23" i="23"/>
  <c r="Y15" i="23"/>
  <c r="Y19" i="23"/>
  <c r="Y77" i="23"/>
  <c r="X30" i="23"/>
  <c r="X51" i="23"/>
  <c r="X18" i="23"/>
  <c r="Y20" i="23"/>
  <c r="X27" i="23"/>
  <c r="Y38" i="23"/>
  <c r="X44" i="23"/>
  <c r="X48" i="23"/>
  <c r="X57" i="23"/>
  <c r="X61" i="23"/>
  <c r="X66" i="23"/>
  <c r="Y69" i="23"/>
  <c r="Y78" i="23"/>
  <c r="X84" i="23"/>
  <c r="X88" i="23"/>
  <c r="Y91" i="23"/>
  <c r="X54" i="23"/>
  <c r="X71" i="23"/>
  <c r="X80" i="23"/>
  <c r="X50" i="23"/>
  <c r="X59" i="23"/>
  <c r="X68" i="23"/>
  <c r="X77" i="23"/>
  <c r="X90" i="23"/>
  <c r="X17" i="23"/>
  <c r="X26" i="23"/>
  <c r="X36" i="23"/>
  <c r="X42" i="23"/>
  <c r="X47" i="23"/>
  <c r="X56" i="23"/>
  <c r="X82" i="23"/>
  <c r="X21" i="23"/>
  <c r="X23" i="23"/>
  <c r="X31" i="23"/>
  <c r="X52" i="23"/>
  <c r="Y87" i="24"/>
  <c r="Y83" i="24"/>
  <c r="Y84" i="24"/>
  <c r="Y50" i="24"/>
  <c r="Y92" i="24"/>
  <c r="Y76" i="24"/>
  <c r="X83" i="24"/>
  <c r="Y43" i="24"/>
  <c r="X87" i="24"/>
  <c r="Y72" i="24"/>
  <c r="Y77" i="24"/>
  <c r="Y91" i="24"/>
  <c r="Y90" i="24"/>
  <c r="Y59" i="24"/>
  <c r="Y73" i="24"/>
  <c r="X92" i="24"/>
  <c r="Y74" i="24"/>
  <c r="X90" i="24"/>
  <c r="Y75" i="24"/>
  <c r="Y79" i="24"/>
  <c r="Y80" i="24"/>
  <c r="Y78" i="24"/>
  <c r="Y44" i="24"/>
  <c r="X76" i="24"/>
  <c r="X78" i="24"/>
  <c r="Y40" i="24"/>
  <c r="X75" i="24"/>
  <c r="X50" i="24"/>
  <c r="X72" i="24"/>
  <c r="X80" i="24"/>
  <c r="Y51" i="24"/>
  <c r="Y49" i="24"/>
  <c r="X51" i="24"/>
  <c r="Y26" i="24"/>
  <c r="X49" i="24"/>
  <c r="Y58" i="24"/>
  <c r="Y60" i="24"/>
  <c r="Y57" i="24"/>
  <c r="X58" i="24"/>
  <c r="X60" i="24"/>
  <c r="X57" i="24"/>
  <c r="Y41" i="24"/>
  <c r="Y46" i="24"/>
  <c r="Y45" i="24"/>
  <c r="Y42" i="24"/>
  <c r="Y39" i="24"/>
  <c r="Y140" i="25"/>
  <c r="AG140" i="25"/>
  <c r="Y139" i="25"/>
  <c r="AG139" i="25"/>
  <c r="Y138" i="25"/>
  <c r="Y109" i="25"/>
  <c r="X140" i="25"/>
  <c r="Y137" i="25"/>
  <c r="AG137" i="25"/>
  <c r="Y87" i="25"/>
  <c r="X138" i="25"/>
  <c r="Y124" i="25"/>
  <c r="X137" i="25"/>
  <c r="X42" i="24"/>
  <c r="X26" i="24"/>
  <c r="X44" i="24"/>
  <c r="X41" i="24"/>
  <c r="X46" i="24"/>
  <c r="Y27" i="24"/>
  <c r="Y25" i="24"/>
  <c r="Y24" i="24"/>
  <c r="X27" i="24"/>
  <c r="Y21" i="24"/>
  <c r="Y123" i="24"/>
  <c r="X21" i="24"/>
  <c r="Y19" i="24"/>
  <c r="Y66" i="24"/>
  <c r="Y20" i="24"/>
  <c r="Y108" i="24"/>
  <c r="Y116" i="24"/>
  <c r="Y18" i="24"/>
  <c r="X25" i="24"/>
  <c r="Y109" i="24"/>
  <c r="Y96" i="24"/>
  <c r="Y115" i="24"/>
  <c r="Y101" i="24"/>
  <c r="Y112" i="24"/>
  <c r="Y124" i="24"/>
  <c r="Y23" i="24"/>
  <c r="Y113" i="24"/>
  <c r="X20" i="24"/>
  <c r="Y37" i="24"/>
  <c r="Y118" i="24"/>
  <c r="X24" i="24"/>
  <c r="Y54" i="24"/>
  <c r="Y64" i="24"/>
  <c r="Y89" i="24"/>
  <c r="Y99" i="24"/>
  <c r="X112" i="24"/>
  <c r="Y28" i="24"/>
  <c r="Y34" i="24"/>
  <c r="Y67" i="24"/>
  <c r="Y97" i="24"/>
  <c r="Y102" i="24"/>
  <c r="Y121" i="24"/>
  <c r="X97" i="24"/>
  <c r="Y32" i="24"/>
  <c r="Y95" i="24"/>
  <c r="Y122" i="24"/>
  <c r="Y129" i="24"/>
  <c r="Y82" i="24"/>
  <c r="Y119" i="24"/>
  <c r="Y33" i="24"/>
  <c r="Y69" i="24"/>
  <c r="X95" i="24"/>
  <c r="Y31" i="24"/>
  <c r="Y36" i="24"/>
  <c r="Y38" i="24"/>
  <c r="Y53" i="24"/>
  <c r="Y100" i="24"/>
  <c r="Y104" i="24"/>
  <c r="Y128" i="24"/>
  <c r="Y55" i="24"/>
  <c r="Y125" i="24"/>
  <c r="Y62" i="24"/>
  <c r="Y56" i="24"/>
  <c r="Y70" i="24"/>
  <c r="X89" i="24"/>
  <c r="Y98" i="24"/>
  <c r="Y111" i="24"/>
  <c r="Y126" i="24"/>
  <c r="X64" i="24"/>
  <c r="X56" i="24"/>
  <c r="Y63" i="24"/>
  <c r="Y65" i="24"/>
  <c r="X70" i="24"/>
  <c r="Y94" i="24"/>
  <c r="Y114" i="24"/>
  <c r="Y110" i="24"/>
  <c r="Y29" i="24"/>
  <c r="Y35" i="24"/>
  <c r="X37" i="24"/>
  <c r="Y48" i="24"/>
  <c r="X54" i="24"/>
  <c r="Y68" i="24"/>
  <c r="Y22" i="24"/>
  <c r="X35" i="24"/>
  <c r="Y106" i="24"/>
  <c r="Y127" i="24"/>
  <c r="X28" i="24"/>
  <c r="X32" i="24"/>
  <c r="X67" i="24"/>
  <c r="X100" i="24"/>
  <c r="X109" i="24"/>
  <c r="X125" i="24"/>
  <c r="X34" i="24"/>
  <c r="X53" i="24"/>
  <c r="X69" i="24"/>
  <c r="X94" i="24"/>
  <c r="X102" i="24"/>
  <c r="X111" i="24"/>
  <c r="X127" i="24"/>
  <c r="X23" i="24"/>
  <c r="X31" i="24"/>
  <c r="X66" i="24"/>
  <c r="X99" i="24"/>
  <c r="X108" i="24"/>
  <c r="X116" i="24"/>
  <c r="X124" i="24"/>
  <c r="X18" i="24"/>
  <c r="X36" i="24"/>
  <c r="X48" i="24"/>
  <c r="X55" i="24"/>
  <c r="X63" i="24"/>
  <c r="X82" i="24"/>
  <c r="X113" i="24"/>
  <c r="X121" i="24"/>
  <c r="X129" i="24"/>
  <c r="X29" i="24"/>
  <c r="X33" i="24"/>
  <c r="X68" i="24"/>
  <c r="X101" i="24"/>
  <c r="X106" i="24"/>
  <c r="X110" i="24"/>
  <c r="X126" i="24"/>
  <c r="Y108" i="25"/>
  <c r="Y106" i="25"/>
  <c r="Y47" i="27"/>
  <c r="X47" i="27"/>
  <c r="X108" i="25"/>
  <c r="Y86" i="25"/>
  <c r="Y84" i="25"/>
  <c r="Y115" i="25"/>
  <c r="Y172" i="25"/>
  <c r="Y114" i="25"/>
  <c r="Y112" i="25"/>
  <c r="Y111" i="25"/>
  <c r="X112" i="25"/>
  <c r="Y63" i="25"/>
  <c r="X115" i="25"/>
  <c r="X111" i="25"/>
  <c r="X86" i="25"/>
  <c r="Y85" i="25"/>
  <c r="Y64" i="25"/>
  <c r="X85" i="25"/>
  <c r="Y61" i="25"/>
  <c r="X87" i="25"/>
  <c r="X63" i="25"/>
  <c r="X84" i="25"/>
  <c r="Y160" i="25"/>
  <c r="Y62" i="25"/>
  <c r="X160" i="25"/>
  <c r="Y173" i="25"/>
  <c r="Y148" i="25"/>
  <c r="Y161" i="25"/>
  <c r="Y159" i="25"/>
  <c r="Y174" i="25"/>
  <c r="Y150" i="25"/>
  <c r="X174" i="25"/>
  <c r="Y149" i="25"/>
  <c r="X159" i="25"/>
  <c r="X149" i="25"/>
  <c r="X161" i="25"/>
  <c r="X148" i="25"/>
  <c r="X150" i="25"/>
  <c r="Y89" i="25"/>
  <c r="Y123" i="25"/>
  <c r="Y83" i="25"/>
  <c r="X133" i="25"/>
  <c r="Y80" i="25"/>
  <c r="Y125" i="25"/>
  <c r="Y79" i="25"/>
  <c r="X123" i="25"/>
  <c r="X125" i="25"/>
  <c r="Y101" i="25"/>
  <c r="Y103" i="25"/>
  <c r="Y104" i="25"/>
  <c r="Y102" i="25"/>
  <c r="Y96" i="25"/>
  <c r="X103" i="25"/>
  <c r="Y94" i="25"/>
  <c r="Y81" i="25"/>
  <c r="X102" i="25"/>
  <c r="Y88" i="25"/>
  <c r="X81" i="25"/>
  <c r="X83" i="25"/>
  <c r="Y92" i="25"/>
  <c r="Y90" i="25"/>
  <c r="Y95" i="25"/>
  <c r="Y97" i="25"/>
  <c r="Y67" i="25"/>
  <c r="Y82" i="25"/>
  <c r="Y93" i="25"/>
  <c r="X95" i="25"/>
  <c r="X104" i="25"/>
  <c r="Y91" i="25"/>
  <c r="Y78" i="25"/>
  <c r="X78" i="25"/>
  <c r="X90" i="25"/>
  <c r="Y60" i="25"/>
  <c r="X80" i="25"/>
  <c r="X92" i="25"/>
  <c r="X89" i="25"/>
  <c r="X97" i="25"/>
  <c r="X94" i="25"/>
  <c r="X79" i="25"/>
  <c r="X91" i="25"/>
  <c r="Y66" i="25"/>
  <c r="X66" i="25"/>
  <c r="Y59" i="25"/>
  <c r="Y65" i="25"/>
  <c r="X67" i="25"/>
  <c r="Y48" i="25"/>
  <c r="Y43" i="25"/>
  <c r="Y37" i="25"/>
  <c r="X43" i="25"/>
  <c r="X37" i="25"/>
  <c r="Y49" i="25"/>
  <c r="Y31" i="25"/>
  <c r="Y47" i="25"/>
  <c r="Y36" i="25"/>
  <c r="Y51" i="25"/>
  <c r="Y46" i="25"/>
  <c r="Y42" i="25"/>
  <c r="Y44" i="25"/>
  <c r="Y50" i="25"/>
  <c r="X53" i="25"/>
  <c r="Y41" i="25"/>
  <c r="Y45" i="25"/>
  <c r="X36" i="25"/>
  <c r="X46" i="25"/>
  <c r="Y38" i="25"/>
  <c r="X49" i="25"/>
  <c r="X31" i="25"/>
  <c r="Y32" i="25"/>
  <c r="X32" i="25"/>
  <c r="X78" i="28"/>
  <c r="Y45" i="26"/>
  <c r="Y44" i="26"/>
  <c r="X45" i="26"/>
  <c r="X44" i="26"/>
  <c r="Y30" i="27"/>
  <c r="Y76" i="26"/>
  <c r="Y77" i="26"/>
  <c r="X77" i="26"/>
  <c r="Y64" i="26"/>
  <c r="Y65" i="26"/>
  <c r="X65" i="26"/>
  <c r="Y67" i="26"/>
  <c r="AG67" i="26"/>
  <c r="X67" i="26"/>
  <c r="Y40" i="26"/>
  <c r="Y39" i="26"/>
  <c r="X27" i="26"/>
  <c r="Y22" i="26"/>
  <c r="Y88" i="27"/>
  <c r="Y89" i="27"/>
  <c r="Y87" i="27"/>
  <c r="Y79" i="27"/>
  <c r="X87" i="27"/>
  <c r="X89" i="27"/>
  <c r="Y80" i="27"/>
  <c r="Y78" i="27"/>
  <c r="X80" i="27"/>
  <c r="AG55" i="27"/>
  <c r="Y63" i="27"/>
  <c r="Y62" i="27"/>
  <c r="X62" i="27"/>
  <c r="AG54" i="27"/>
  <c r="Y54" i="27"/>
  <c r="X54" i="27"/>
  <c r="AG53" i="27"/>
  <c r="Y53" i="27"/>
  <c r="Y43" i="27"/>
  <c r="Y51" i="27"/>
  <c r="Y49" i="27"/>
  <c r="Y44" i="27"/>
  <c r="Y45" i="27"/>
  <c r="X43" i="27"/>
  <c r="X45" i="27"/>
  <c r="L15" i="27"/>
  <c r="L17" i="27"/>
  <c r="L16" i="27"/>
  <c r="W16" i="27"/>
  <c r="X16" i="27" s="1"/>
  <c r="AF16" i="27"/>
  <c r="W17" i="27"/>
  <c r="X17" i="27" s="1"/>
  <c r="AF17" i="27"/>
  <c r="W19" i="27"/>
  <c r="X19" i="27" s="1"/>
  <c r="AF19" i="27"/>
  <c r="Y17" i="27" l="1"/>
  <c r="Y16" i="27"/>
  <c r="AF55" i="28"/>
  <c r="W55" i="28"/>
  <c r="L55" i="28"/>
  <c r="AF54" i="28"/>
  <c r="X54" i="28"/>
  <c r="W54" i="28"/>
  <c r="L54" i="28"/>
  <c r="AF52" i="28"/>
  <c r="W52" i="28"/>
  <c r="L52" i="28"/>
  <c r="AF51" i="28"/>
  <c r="W51" i="28"/>
  <c r="L51" i="28"/>
  <c r="AF58" i="29"/>
  <c r="W58" i="29"/>
  <c r="X58" i="29" s="1"/>
  <c r="L58" i="29"/>
  <c r="Y58" i="29" s="1"/>
  <c r="AF59" i="29"/>
  <c r="AF57" i="29"/>
  <c r="W57" i="29"/>
  <c r="L57" i="29"/>
  <c r="AF174" i="12"/>
  <c r="W174" i="12"/>
  <c r="Y174" i="12" s="1"/>
  <c r="L174" i="12"/>
  <c r="AF173" i="12"/>
  <c r="W173" i="12"/>
  <c r="L173" i="12"/>
  <c r="AF172" i="12"/>
  <c r="W172" i="12"/>
  <c r="L172" i="12"/>
  <c r="AF168" i="12"/>
  <c r="W168" i="12"/>
  <c r="X168" i="12" s="1"/>
  <c r="L168" i="12"/>
  <c r="AF167" i="12"/>
  <c r="W167" i="12"/>
  <c r="L167" i="12"/>
  <c r="AF166" i="12"/>
  <c r="W166" i="12"/>
  <c r="L166" i="12"/>
  <c r="AF165" i="12"/>
  <c r="AF164" i="12"/>
  <c r="W164" i="12"/>
  <c r="X164" i="12" s="1"/>
  <c r="L164" i="12"/>
  <c r="AF163" i="12"/>
  <c r="W163" i="12"/>
  <c r="L163" i="12"/>
  <c r="AF162" i="12"/>
  <c r="AF161" i="12"/>
  <c r="W161" i="12"/>
  <c r="L161" i="12"/>
  <c r="AF160" i="12"/>
  <c r="W160" i="12"/>
  <c r="X160" i="12" s="1"/>
  <c r="L160" i="12"/>
  <c r="AF159" i="12"/>
  <c r="W159" i="12"/>
  <c r="L159" i="12"/>
  <c r="AF155" i="12"/>
  <c r="W155" i="12"/>
  <c r="L155" i="12"/>
  <c r="AF154" i="12"/>
  <c r="W154" i="12"/>
  <c r="L154" i="12"/>
  <c r="AF153" i="12"/>
  <c r="W153" i="12"/>
  <c r="X153" i="12" s="1"/>
  <c r="L153" i="12"/>
  <c r="AF152" i="12"/>
  <c r="AF151" i="12"/>
  <c r="W151" i="12"/>
  <c r="L151" i="12"/>
  <c r="AF150" i="12"/>
  <c r="AF149" i="12"/>
  <c r="W149" i="12"/>
  <c r="X149" i="12" s="1"/>
  <c r="L149" i="12"/>
  <c r="AF148" i="12"/>
  <c r="AF145" i="12"/>
  <c r="W145" i="12"/>
  <c r="L145" i="12"/>
  <c r="AF144" i="12"/>
  <c r="W144" i="12"/>
  <c r="L144" i="12"/>
  <c r="AF143" i="12"/>
  <c r="W143" i="12"/>
  <c r="X143" i="12" s="1"/>
  <c r="L143" i="12"/>
  <c r="AF139" i="12"/>
  <c r="W139" i="12"/>
  <c r="L139" i="12"/>
  <c r="AF138" i="12"/>
  <c r="W138" i="12"/>
  <c r="L138" i="12"/>
  <c r="AF137" i="12"/>
  <c r="W137" i="12"/>
  <c r="L137" i="12"/>
  <c r="AF88" i="12"/>
  <c r="AF83" i="12"/>
  <c r="W83" i="12"/>
  <c r="X83" i="12" s="1"/>
  <c r="L83" i="12"/>
  <c r="AF82" i="12"/>
  <c r="W82" i="12"/>
  <c r="X82" i="12" s="1"/>
  <c r="L82" i="12"/>
  <c r="AF81" i="12"/>
  <c r="W81" i="12"/>
  <c r="L81" i="12"/>
  <c r="AF80" i="12"/>
  <c r="W80" i="12"/>
  <c r="X80" i="12" s="1"/>
  <c r="L80" i="12"/>
  <c r="AF79" i="12"/>
  <c r="AF66" i="12"/>
  <c r="W66" i="12"/>
  <c r="X66" i="12" s="1"/>
  <c r="L66" i="12"/>
  <c r="AF65" i="12"/>
  <c r="W65" i="12"/>
  <c r="L65" i="12"/>
  <c r="AF64" i="12"/>
  <c r="W64" i="12"/>
  <c r="L64" i="12"/>
  <c r="AF63" i="12"/>
  <c r="W63" i="12"/>
  <c r="L63" i="12"/>
  <c r="AF62" i="12"/>
  <c r="W62" i="12"/>
  <c r="L62" i="12"/>
  <c r="AF61" i="12"/>
  <c r="W61" i="12"/>
  <c r="X61" i="12" s="1"/>
  <c r="L61" i="12"/>
  <c r="AF60" i="12"/>
  <c r="W60" i="12"/>
  <c r="L60" i="12"/>
  <c r="AF59" i="12"/>
  <c r="W59" i="12"/>
  <c r="X59" i="12" s="1"/>
  <c r="L59" i="12"/>
  <c r="AF58" i="12"/>
  <c r="W58" i="12"/>
  <c r="L58" i="12"/>
  <c r="AF57" i="12"/>
  <c r="W57" i="12"/>
  <c r="L57" i="12"/>
  <c r="AF56" i="12"/>
  <c r="W56" i="12"/>
  <c r="L56" i="12"/>
  <c r="AF55" i="12"/>
  <c r="W55" i="12"/>
  <c r="L55" i="12"/>
  <c r="AF54" i="12"/>
  <c r="AF47" i="12"/>
  <c r="W47" i="12"/>
  <c r="X47" i="12" s="1"/>
  <c r="AF46" i="12"/>
  <c r="W46" i="12"/>
  <c r="X46" i="12" s="1"/>
  <c r="AF39" i="12"/>
  <c r="W39" i="12"/>
  <c r="X39" i="12" s="1"/>
  <c r="L39" i="12"/>
  <c r="AF38" i="12"/>
  <c r="W38" i="12"/>
  <c r="L38" i="12"/>
  <c r="AF37" i="12"/>
  <c r="W37" i="12"/>
  <c r="X37" i="12" s="1"/>
  <c r="L37" i="12"/>
  <c r="AF36" i="12"/>
  <c r="W36" i="12"/>
  <c r="L36" i="12"/>
  <c r="AF35" i="12"/>
  <c r="W35" i="12"/>
  <c r="L35" i="12"/>
  <c r="AF34" i="12"/>
  <c r="W34" i="12"/>
  <c r="L34" i="12"/>
  <c r="AF88" i="13"/>
  <c r="W88" i="13"/>
  <c r="L88" i="13"/>
  <c r="AF87" i="13"/>
  <c r="W87" i="13"/>
  <c r="L87" i="13"/>
  <c r="AF86" i="13"/>
  <c r="W86" i="13"/>
  <c r="L86" i="13"/>
  <c r="AF85" i="13"/>
  <c r="W85" i="13"/>
  <c r="L85" i="13"/>
  <c r="AF84" i="13"/>
  <c r="W84" i="13"/>
  <c r="L84" i="13"/>
  <c r="AF83" i="13"/>
  <c r="W83" i="13"/>
  <c r="X83" i="13" s="1"/>
  <c r="L83" i="13"/>
  <c r="AF82" i="13"/>
  <c r="AF81" i="13"/>
  <c r="W81" i="13"/>
  <c r="L81" i="13"/>
  <c r="AF80" i="13"/>
  <c r="W80" i="13"/>
  <c r="L80" i="13"/>
  <c r="AF79" i="13"/>
  <c r="AF78" i="13"/>
  <c r="W78" i="13"/>
  <c r="L78" i="13"/>
  <c r="AF77" i="13"/>
  <c r="W77" i="13"/>
  <c r="L77" i="13"/>
  <c r="AF76" i="13"/>
  <c r="W76" i="13"/>
  <c r="L76" i="13"/>
  <c r="AF75" i="13"/>
  <c r="W75" i="13"/>
  <c r="X75" i="13" s="1"/>
  <c r="L75" i="13"/>
  <c r="AF74" i="13"/>
  <c r="W74" i="13"/>
  <c r="L74" i="13"/>
  <c r="AF73" i="13"/>
  <c r="W73" i="13"/>
  <c r="L73" i="13"/>
  <c r="AF72" i="13"/>
  <c r="AF71" i="13"/>
  <c r="W71" i="13"/>
  <c r="Y71" i="13" s="1"/>
  <c r="L71" i="13"/>
  <c r="AF70" i="13"/>
  <c r="AF67" i="13"/>
  <c r="W67" i="13"/>
  <c r="L67" i="13"/>
  <c r="AF66" i="13"/>
  <c r="AF58" i="13"/>
  <c r="W58" i="13"/>
  <c r="X58" i="13" s="1"/>
  <c r="L58" i="13"/>
  <c r="AF57" i="13"/>
  <c r="L57" i="13"/>
  <c r="AF65" i="13"/>
  <c r="W65" i="13"/>
  <c r="L65" i="13"/>
  <c r="AF64" i="13"/>
  <c r="W64" i="13"/>
  <c r="X64" i="13" s="1"/>
  <c r="L64" i="13"/>
  <c r="AF63" i="13"/>
  <c r="W63" i="13"/>
  <c r="X63" i="13" s="1"/>
  <c r="L63" i="13"/>
  <c r="AF62" i="13"/>
  <c r="W62" i="13"/>
  <c r="L62" i="13"/>
  <c r="AF61" i="13"/>
  <c r="W61" i="13"/>
  <c r="L61" i="13"/>
  <c r="AF60" i="13"/>
  <c r="W60" i="13"/>
  <c r="L60" i="13"/>
  <c r="AF54" i="13"/>
  <c r="L54" i="13"/>
  <c r="AF30" i="13"/>
  <c r="AF29" i="13"/>
  <c r="W29" i="13"/>
  <c r="X29" i="13" s="1"/>
  <c r="L29" i="13"/>
  <c r="AF28" i="13"/>
  <c r="W28" i="13"/>
  <c r="L28" i="13"/>
  <c r="AF27" i="13"/>
  <c r="W27" i="13"/>
  <c r="X27" i="13" s="1"/>
  <c r="L27" i="13"/>
  <c r="AF26" i="13"/>
  <c r="W26" i="13"/>
  <c r="X26" i="13" s="1"/>
  <c r="L26" i="13"/>
  <c r="AF25" i="13"/>
  <c r="AF24" i="13"/>
  <c r="W24" i="13"/>
  <c r="L24" i="13"/>
  <c r="AF23" i="13"/>
  <c r="W23" i="13"/>
  <c r="X23" i="13" s="1"/>
  <c r="L23" i="13"/>
  <c r="AF22" i="13"/>
  <c r="W22" i="13"/>
  <c r="X22" i="13" s="1"/>
  <c r="L22" i="13"/>
  <c r="AF21" i="13"/>
  <c r="W21" i="13"/>
  <c r="L21" i="13"/>
  <c r="AF20" i="13"/>
  <c r="W20" i="13"/>
  <c r="X20" i="13" s="1"/>
  <c r="L20" i="13"/>
  <c r="AF19" i="13"/>
  <c r="W19" i="13"/>
  <c r="L19" i="13"/>
  <c r="AF18" i="13"/>
  <c r="AF17" i="13"/>
  <c r="W17" i="13"/>
  <c r="X17" i="13" s="1"/>
  <c r="AF16" i="13"/>
  <c r="W16" i="13"/>
  <c r="AF15" i="13"/>
  <c r="W15" i="13"/>
  <c r="L15" i="13"/>
  <c r="AF14" i="13"/>
  <c r="W14" i="13"/>
  <c r="L14" i="13"/>
  <c r="AF13" i="13"/>
  <c r="W13" i="13"/>
  <c r="X13" i="13" s="1"/>
  <c r="L13" i="13"/>
  <c r="AF158" i="14"/>
  <c r="W158" i="14"/>
  <c r="L158" i="14"/>
  <c r="AF157" i="14"/>
  <c r="W157" i="14"/>
  <c r="Y157" i="14" s="1"/>
  <c r="L157" i="14"/>
  <c r="AF156" i="14"/>
  <c r="W156" i="14"/>
  <c r="L156" i="14"/>
  <c r="AF152" i="14"/>
  <c r="W152" i="14"/>
  <c r="X152" i="14" s="1"/>
  <c r="L152" i="14"/>
  <c r="AF151" i="14"/>
  <c r="W151" i="14"/>
  <c r="L151" i="14"/>
  <c r="AF150" i="14"/>
  <c r="W150" i="14"/>
  <c r="L150" i="14"/>
  <c r="AF149" i="14"/>
  <c r="AF148" i="14"/>
  <c r="W148" i="14"/>
  <c r="X148" i="14" s="1"/>
  <c r="L148" i="14"/>
  <c r="AF147" i="14"/>
  <c r="W147" i="14"/>
  <c r="L147" i="14"/>
  <c r="AF146" i="14"/>
  <c r="AF145" i="14"/>
  <c r="W145" i="14"/>
  <c r="L145" i="14"/>
  <c r="AF144" i="14"/>
  <c r="W144" i="14"/>
  <c r="X144" i="14" s="1"/>
  <c r="L144" i="14"/>
  <c r="AF143" i="14"/>
  <c r="W143" i="14"/>
  <c r="L143" i="14"/>
  <c r="AF139" i="14"/>
  <c r="W139" i="14"/>
  <c r="L139" i="14"/>
  <c r="AF138" i="14"/>
  <c r="W138" i="14"/>
  <c r="X138" i="14" s="1"/>
  <c r="L138" i="14"/>
  <c r="AF137" i="14"/>
  <c r="W137" i="14"/>
  <c r="L137" i="14"/>
  <c r="AF136" i="14"/>
  <c r="AF135" i="14"/>
  <c r="W135" i="14"/>
  <c r="L135" i="14"/>
  <c r="AF134" i="14"/>
  <c r="AF131" i="14"/>
  <c r="W131" i="14"/>
  <c r="X131" i="14" s="1"/>
  <c r="L131" i="14"/>
  <c r="AF130" i="14"/>
  <c r="AF119" i="14"/>
  <c r="W119" i="14"/>
  <c r="X119" i="14" s="1"/>
  <c r="L119" i="14"/>
  <c r="AF118" i="14"/>
  <c r="L118" i="14"/>
  <c r="AF129" i="14"/>
  <c r="W129" i="14"/>
  <c r="L129" i="14"/>
  <c r="AF128" i="14"/>
  <c r="W128" i="14"/>
  <c r="L128" i="14"/>
  <c r="AF127" i="14"/>
  <c r="W127" i="14"/>
  <c r="X127" i="14" s="1"/>
  <c r="L127" i="14"/>
  <c r="AF123" i="14"/>
  <c r="W123" i="14"/>
  <c r="L123" i="14"/>
  <c r="AF122" i="14"/>
  <c r="W122" i="14"/>
  <c r="L122" i="14"/>
  <c r="AF121" i="14"/>
  <c r="W121" i="14"/>
  <c r="AF77" i="14"/>
  <c r="AF70" i="14"/>
  <c r="W70" i="14"/>
  <c r="L70" i="14"/>
  <c r="AF69" i="14"/>
  <c r="W69" i="14"/>
  <c r="X69" i="14" s="1"/>
  <c r="L69" i="14"/>
  <c r="AF68" i="14"/>
  <c r="W68" i="14"/>
  <c r="L68" i="14"/>
  <c r="AF67" i="14"/>
  <c r="W67" i="14"/>
  <c r="L67" i="14"/>
  <c r="AF63" i="14"/>
  <c r="AF50" i="14"/>
  <c r="W50" i="14"/>
  <c r="X50" i="14" s="1"/>
  <c r="L50" i="14"/>
  <c r="AF49" i="14"/>
  <c r="W49" i="14"/>
  <c r="L49" i="14"/>
  <c r="AF48" i="14"/>
  <c r="W48" i="14"/>
  <c r="L48" i="14"/>
  <c r="AF47" i="14"/>
  <c r="W47" i="14"/>
  <c r="L47" i="14"/>
  <c r="AF46" i="14"/>
  <c r="W46" i="14"/>
  <c r="L46" i="14"/>
  <c r="AF45" i="14"/>
  <c r="W45" i="14"/>
  <c r="X45" i="14" s="1"/>
  <c r="L45" i="14"/>
  <c r="AF44" i="14"/>
  <c r="W44" i="14"/>
  <c r="X44" i="14" s="1"/>
  <c r="L44" i="14"/>
  <c r="AF43" i="14"/>
  <c r="W43" i="14"/>
  <c r="L43" i="14"/>
  <c r="AF42" i="14"/>
  <c r="W42" i="14"/>
  <c r="X42" i="14" s="1"/>
  <c r="L42" i="14"/>
  <c r="AF41" i="14"/>
  <c r="W41" i="14"/>
  <c r="L41" i="14"/>
  <c r="AF40" i="14"/>
  <c r="W40" i="14"/>
  <c r="L40" i="14"/>
  <c r="AF39" i="14"/>
  <c r="W39" i="14"/>
  <c r="L39" i="14"/>
  <c r="AF38" i="14"/>
  <c r="AF35" i="14"/>
  <c r="W35" i="14"/>
  <c r="AF34" i="14"/>
  <c r="W34" i="14"/>
  <c r="AF33" i="14"/>
  <c r="W33" i="14"/>
  <c r="X33" i="14" s="1"/>
  <c r="L33" i="14"/>
  <c r="AF26" i="14"/>
  <c r="W26" i="14"/>
  <c r="L26" i="14"/>
  <c r="AF25" i="14"/>
  <c r="W25" i="14"/>
  <c r="X25" i="14" s="1"/>
  <c r="L25" i="14"/>
  <c r="AF23" i="14"/>
  <c r="W23" i="14"/>
  <c r="L23" i="14"/>
  <c r="AF22" i="14"/>
  <c r="W22" i="14"/>
  <c r="L22" i="14"/>
  <c r="AF103" i="16"/>
  <c r="W103" i="16"/>
  <c r="L103" i="16"/>
  <c r="AF102" i="16"/>
  <c r="W102" i="16"/>
  <c r="X102" i="16" s="1"/>
  <c r="L102" i="16"/>
  <c r="AF101" i="16"/>
  <c r="W101" i="16"/>
  <c r="L101" i="16"/>
  <c r="AF97" i="16"/>
  <c r="W97" i="16"/>
  <c r="X97" i="16" s="1"/>
  <c r="L97" i="16"/>
  <c r="AF96" i="16"/>
  <c r="W96" i="16"/>
  <c r="L96" i="16"/>
  <c r="AF95" i="16"/>
  <c r="W95" i="16"/>
  <c r="L95" i="16"/>
  <c r="AF94" i="16"/>
  <c r="AF93" i="16"/>
  <c r="W93" i="16"/>
  <c r="X93" i="16" s="1"/>
  <c r="L93" i="16"/>
  <c r="AF92" i="16"/>
  <c r="W92" i="16"/>
  <c r="L92" i="16"/>
  <c r="AF91" i="16"/>
  <c r="AF90" i="16"/>
  <c r="W90" i="16"/>
  <c r="L90" i="16"/>
  <c r="AF89" i="16"/>
  <c r="W89" i="16"/>
  <c r="X89" i="16" s="1"/>
  <c r="L89" i="16"/>
  <c r="AF88" i="16"/>
  <c r="W88" i="16"/>
  <c r="L88" i="16"/>
  <c r="AF84" i="16"/>
  <c r="W84" i="16"/>
  <c r="L84" i="16"/>
  <c r="AF83" i="16"/>
  <c r="W83" i="16"/>
  <c r="X83" i="16" s="1"/>
  <c r="L83" i="16"/>
  <c r="AF82" i="16"/>
  <c r="W82" i="16"/>
  <c r="X82" i="16" s="1"/>
  <c r="L82" i="16"/>
  <c r="AF81" i="16"/>
  <c r="AF80" i="16"/>
  <c r="W80" i="16"/>
  <c r="L80" i="16"/>
  <c r="AF79" i="16"/>
  <c r="AF76" i="16"/>
  <c r="W76" i="16"/>
  <c r="X76" i="16" s="1"/>
  <c r="L76" i="16"/>
  <c r="AF75" i="16"/>
  <c r="AF74" i="16"/>
  <c r="W74" i="16"/>
  <c r="L74" i="16"/>
  <c r="AF73" i="16"/>
  <c r="W73" i="16"/>
  <c r="X73" i="16" s="1"/>
  <c r="L73" i="16"/>
  <c r="AF72" i="16"/>
  <c r="W72" i="16"/>
  <c r="X72" i="16" s="1"/>
  <c r="L72" i="16"/>
  <c r="AF68" i="16"/>
  <c r="W68" i="16"/>
  <c r="X68" i="16" s="1"/>
  <c r="L68" i="16"/>
  <c r="AF67" i="16"/>
  <c r="W67" i="16"/>
  <c r="L67" i="16"/>
  <c r="AF66" i="16"/>
  <c r="W66" i="16"/>
  <c r="X66" i="16" s="1"/>
  <c r="L66" i="16"/>
  <c r="AF57" i="16"/>
  <c r="W57" i="16"/>
  <c r="L57" i="16"/>
  <c r="AF56" i="16"/>
  <c r="W56" i="16"/>
  <c r="L56" i="16"/>
  <c r="AF55" i="16"/>
  <c r="AF44" i="16"/>
  <c r="W44" i="16"/>
  <c r="L44" i="16"/>
  <c r="AF43" i="16"/>
  <c r="W43" i="16"/>
  <c r="X43" i="16" s="1"/>
  <c r="L43" i="16"/>
  <c r="AF42" i="16"/>
  <c r="W42" i="16"/>
  <c r="L42" i="16"/>
  <c r="AF41" i="16"/>
  <c r="W41" i="16"/>
  <c r="L41" i="16"/>
  <c r="AF40" i="16"/>
  <c r="W40" i="16"/>
  <c r="X40" i="16" s="1"/>
  <c r="L40" i="16"/>
  <c r="AF39" i="16"/>
  <c r="W39" i="16"/>
  <c r="L39" i="16"/>
  <c r="AF38" i="16"/>
  <c r="W38" i="16"/>
  <c r="L38" i="16"/>
  <c r="AF37" i="16"/>
  <c r="W37" i="16"/>
  <c r="L37" i="16"/>
  <c r="AF36" i="16"/>
  <c r="W36" i="16"/>
  <c r="L36" i="16"/>
  <c r="AF35" i="16"/>
  <c r="W35" i="16"/>
  <c r="L35" i="16"/>
  <c r="AF34" i="16"/>
  <c r="AF32" i="16"/>
  <c r="W32" i="16"/>
  <c r="X32" i="16" s="1"/>
  <c r="AF30" i="16"/>
  <c r="W30" i="16"/>
  <c r="AF24" i="16"/>
  <c r="W24" i="16"/>
  <c r="L24" i="16"/>
  <c r="AF23" i="16"/>
  <c r="W23" i="16"/>
  <c r="L23" i="16"/>
  <c r="AF22" i="16"/>
  <c r="W22" i="16"/>
  <c r="L22" i="16"/>
  <c r="AF21" i="16"/>
  <c r="W21" i="16"/>
  <c r="L21" i="16"/>
  <c r="AF20" i="16"/>
  <c r="W20" i="16"/>
  <c r="L20" i="16"/>
  <c r="AF68" i="18"/>
  <c r="W68" i="18"/>
  <c r="L68" i="18"/>
  <c r="AF67" i="18"/>
  <c r="W67" i="18"/>
  <c r="L67" i="18"/>
  <c r="AF66" i="18"/>
  <c r="W66" i="18"/>
  <c r="X66" i="18" s="1"/>
  <c r="L66" i="18"/>
  <c r="AF62" i="18"/>
  <c r="W62" i="18"/>
  <c r="L62" i="18"/>
  <c r="AF61" i="18"/>
  <c r="W61" i="18"/>
  <c r="X61" i="18" s="1"/>
  <c r="L61" i="18"/>
  <c r="AF60" i="18"/>
  <c r="W60" i="18"/>
  <c r="L60" i="18"/>
  <c r="AF59" i="18"/>
  <c r="AF58" i="18"/>
  <c r="W58" i="18"/>
  <c r="L58" i="18"/>
  <c r="AF57" i="18"/>
  <c r="W57" i="18"/>
  <c r="X57" i="18" s="1"/>
  <c r="L57" i="18"/>
  <c r="AF56" i="18"/>
  <c r="AF55" i="18"/>
  <c r="W55" i="18"/>
  <c r="L55" i="18"/>
  <c r="AF54" i="18"/>
  <c r="W54" i="18"/>
  <c r="L54" i="18"/>
  <c r="AF53" i="18"/>
  <c r="W53" i="18"/>
  <c r="L53" i="18"/>
  <c r="AF49" i="18"/>
  <c r="W49" i="18"/>
  <c r="L49" i="18"/>
  <c r="AF48" i="18"/>
  <c r="W48" i="18"/>
  <c r="X48" i="18" s="1"/>
  <c r="L48" i="18"/>
  <c r="AF47" i="18"/>
  <c r="W47" i="18"/>
  <c r="L47" i="18"/>
  <c r="AF46" i="18"/>
  <c r="AF45" i="18"/>
  <c r="W45" i="18"/>
  <c r="L45" i="18"/>
  <c r="AF44" i="18"/>
  <c r="AF41" i="18"/>
  <c r="W41" i="18"/>
  <c r="L41" i="18"/>
  <c r="AF40" i="18"/>
  <c r="AF39" i="18"/>
  <c r="W39" i="18"/>
  <c r="X39" i="18" s="1"/>
  <c r="L39" i="18"/>
  <c r="AF38" i="18"/>
  <c r="L38" i="18"/>
  <c r="AF37" i="18"/>
  <c r="W37" i="18"/>
  <c r="X37" i="18" s="1"/>
  <c r="L37" i="18"/>
  <c r="AF36" i="18"/>
  <c r="W36" i="18"/>
  <c r="L36" i="18"/>
  <c r="AF35" i="18"/>
  <c r="W35" i="18"/>
  <c r="X35" i="18" s="1"/>
  <c r="L35" i="18"/>
  <c r="AF31" i="18"/>
  <c r="W31" i="18"/>
  <c r="L31" i="18"/>
  <c r="AF30" i="18"/>
  <c r="W30" i="18"/>
  <c r="X30" i="18" s="1"/>
  <c r="L30" i="18"/>
  <c r="AF29" i="18"/>
  <c r="W29" i="18"/>
  <c r="X29" i="18" s="1"/>
  <c r="L29" i="18"/>
  <c r="AF28" i="18"/>
  <c r="AF25" i="18"/>
  <c r="W25" i="18"/>
  <c r="X25" i="18" s="1"/>
  <c r="L25" i="18"/>
  <c r="AF24" i="18"/>
  <c r="W24" i="18"/>
  <c r="L24" i="18"/>
  <c r="AF23" i="18"/>
  <c r="AF22" i="18"/>
  <c r="W22" i="18"/>
  <c r="X22" i="18" s="1"/>
  <c r="L22" i="18"/>
  <c r="AF21" i="18"/>
  <c r="W21" i="18"/>
  <c r="L21" i="18"/>
  <c r="AF20" i="18"/>
  <c r="W20" i="18"/>
  <c r="X20" i="18" s="1"/>
  <c r="L20" i="18"/>
  <c r="AF19" i="18"/>
  <c r="W19" i="18"/>
  <c r="L19" i="18"/>
  <c r="AF18" i="18"/>
  <c r="AF14" i="18"/>
  <c r="W14" i="18"/>
  <c r="AF12" i="18"/>
  <c r="W12" i="18"/>
  <c r="L12" i="18"/>
  <c r="AF91" i="21"/>
  <c r="W91" i="21"/>
  <c r="L91" i="21"/>
  <c r="AF90" i="21"/>
  <c r="W90" i="21"/>
  <c r="L90" i="21"/>
  <c r="AF89" i="21"/>
  <c r="W89" i="21"/>
  <c r="L89" i="21"/>
  <c r="AF88" i="21"/>
  <c r="W88" i="21"/>
  <c r="L88" i="21"/>
  <c r="AF87" i="21"/>
  <c r="W87" i="21"/>
  <c r="L87" i="21"/>
  <c r="AF86" i="21"/>
  <c r="W86" i="21"/>
  <c r="L86" i="21"/>
  <c r="AF85" i="21"/>
  <c r="AF84" i="21"/>
  <c r="W84" i="21"/>
  <c r="L84" i="21"/>
  <c r="AF83" i="21"/>
  <c r="W83" i="21"/>
  <c r="L83" i="21"/>
  <c r="AF82" i="21"/>
  <c r="AF81" i="21"/>
  <c r="W81" i="21"/>
  <c r="L81" i="21"/>
  <c r="AF80" i="21"/>
  <c r="W80" i="21"/>
  <c r="L80" i="21"/>
  <c r="AF79" i="21"/>
  <c r="W79" i="21"/>
  <c r="L79" i="21"/>
  <c r="AF78" i="21"/>
  <c r="W78" i="21"/>
  <c r="L78" i="21"/>
  <c r="AF77" i="21"/>
  <c r="W77" i="21"/>
  <c r="X77" i="21" s="1"/>
  <c r="L77" i="21"/>
  <c r="AF76" i="21"/>
  <c r="W76" i="21"/>
  <c r="Y76" i="21" s="1"/>
  <c r="L76" i="21"/>
  <c r="AF75" i="21"/>
  <c r="AF74" i="21"/>
  <c r="W74" i="21"/>
  <c r="L74" i="21"/>
  <c r="AF73" i="21"/>
  <c r="AF70" i="21"/>
  <c r="W70" i="21"/>
  <c r="Y70" i="21" s="1"/>
  <c r="L70" i="21"/>
  <c r="AF69" i="21"/>
  <c r="AF68" i="21"/>
  <c r="W68" i="21"/>
  <c r="L68" i="21"/>
  <c r="AF67" i="21"/>
  <c r="W67" i="21"/>
  <c r="L67" i="21"/>
  <c r="AF66" i="21"/>
  <c r="W66" i="21"/>
  <c r="X66" i="21" s="1"/>
  <c r="L66" i="21"/>
  <c r="AF65" i="21"/>
  <c r="W65" i="21"/>
  <c r="L65" i="21"/>
  <c r="AF64" i="21"/>
  <c r="W64" i="21"/>
  <c r="L64" i="21"/>
  <c r="AF63" i="21"/>
  <c r="W63" i="21"/>
  <c r="X63" i="21" s="1"/>
  <c r="L63" i="21"/>
  <c r="AF56" i="21"/>
  <c r="AF55" i="21"/>
  <c r="W55" i="21"/>
  <c r="L55" i="21"/>
  <c r="AF54" i="21"/>
  <c r="W54" i="21"/>
  <c r="AF53" i="21"/>
  <c r="AF48" i="21"/>
  <c r="W48" i="21"/>
  <c r="L48" i="21"/>
  <c r="AF47" i="21"/>
  <c r="W47" i="21"/>
  <c r="L47" i="21"/>
  <c r="AF46" i="21"/>
  <c r="W46" i="21"/>
  <c r="L46" i="21"/>
  <c r="AF45" i="21"/>
  <c r="W45" i="21"/>
  <c r="X45" i="21" s="1"/>
  <c r="L45" i="21"/>
  <c r="AF44" i="21"/>
  <c r="W44" i="21"/>
  <c r="L44" i="21"/>
  <c r="AF43" i="21"/>
  <c r="W43" i="21"/>
  <c r="L43" i="21"/>
  <c r="AF38" i="21"/>
  <c r="W38" i="21"/>
  <c r="X38" i="21" s="1"/>
  <c r="L38" i="21"/>
  <c r="AF37" i="21"/>
  <c r="W37" i="21"/>
  <c r="X37" i="21" s="1"/>
  <c r="L37" i="21"/>
  <c r="AF36" i="21"/>
  <c r="W36" i="21"/>
  <c r="L36" i="21"/>
  <c r="AF35" i="21"/>
  <c r="W35" i="21"/>
  <c r="X35" i="21" s="1"/>
  <c r="L35" i="21"/>
  <c r="AF34" i="21"/>
  <c r="W34" i="21"/>
  <c r="L34" i="21"/>
  <c r="AF33" i="21"/>
  <c r="W33" i="21"/>
  <c r="L33" i="21"/>
  <c r="AF32" i="21"/>
  <c r="AF31" i="21"/>
  <c r="W31" i="21"/>
  <c r="X31" i="21" s="1"/>
  <c r="AF30" i="21"/>
  <c r="W30" i="21"/>
  <c r="AF29" i="21"/>
  <c r="W29" i="21"/>
  <c r="X29" i="21" s="1"/>
  <c r="L29" i="21"/>
  <c r="AF28" i="21"/>
  <c r="W28" i="21"/>
  <c r="L28" i="21"/>
  <c r="AF25" i="21"/>
  <c r="W25" i="21"/>
  <c r="L25" i="21"/>
  <c r="AF24" i="21"/>
  <c r="W24" i="21"/>
  <c r="L24" i="21"/>
  <c r="AF21" i="21"/>
  <c r="W21" i="21"/>
  <c r="L21" i="21"/>
  <c r="AF20" i="21"/>
  <c r="W20" i="21"/>
  <c r="L20" i="21"/>
  <c r="AF97" i="22"/>
  <c r="W97" i="22"/>
  <c r="X97" i="22" s="1"/>
  <c r="L97" i="22"/>
  <c r="AF96" i="22"/>
  <c r="W96" i="22"/>
  <c r="L96" i="22"/>
  <c r="AF95" i="22"/>
  <c r="W95" i="22"/>
  <c r="L95" i="22"/>
  <c r="AF94" i="22"/>
  <c r="W94" i="22"/>
  <c r="L94" i="22"/>
  <c r="AF93" i="22"/>
  <c r="W93" i="22"/>
  <c r="L93" i="22"/>
  <c r="AF92" i="22"/>
  <c r="W92" i="22"/>
  <c r="X92" i="22" s="1"/>
  <c r="L92" i="22"/>
  <c r="AF91" i="22"/>
  <c r="AF90" i="22"/>
  <c r="W90" i="22"/>
  <c r="L90" i="22"/>
  <c r="AF89" i="22"/>
  <c r="W89" i="22"/>
  <c r="L89" i="22"/>
  <c r="AF88" i="22"/>
  <c r="AF87" i="22"/>
  <c r="W87" i="22"/>
  <c r="L87" i="22"/>
  <c r="AF86" i="22"/>
  <c r="W86" i="22"/>
  <c r="L86" i="22"/>
  <c r="AF85" i="22"/>
  <c r="W85" i="22"/>
  <c r="L85" i="22"/>
  <c r="AF84" i="22"/>
  <c r="W84" i="22"/>
  <c r="X84" i="22" s="1"/>
  <c r="L84" i="22"/>
  <c r="AF83" i="22"/>
  <c r="W83" i="22"/>
  <c r="X83" i="22" s="1"/>
  <c r="L83" i="22"/>
  <c r="AF82" i="22"/>
  <c r="W82" i="22"/>
  <c r="L82" i="22"/>
  <c r="AF81" i="22"/>
  <c r="AF80" i="22"/>
  <c r="W80" i="22"/>
  <c r="X80" i="22" s="1"/>
  <c r="L80" i="22"/>
  <c r="AF79" i="22"/>
  <c r="AF78" i="22"/>
  <c r="W78" i="22"/>
  <c r="L78" i="22"/>
  <c r="AF63" i="22"/>
  <c r="AF62" i="22"/>
  <c r="W62" i="22"/>
  <c r="X62" i="22" s="1"/>
  <c r="L62" i="22"/>
  <c r="AF77" i="22"/>
  <c r="L77" i="22"/>
  <c r="AF76" i="22"/>
  <c r="W76" i="22"/>
  <c r="L76" i="22"/>
  <c r="AF75" i="22"/>
  <c r="W75" i="22"/>
  <c r="X75" i="22" s="1"/>
  <c r="L75" i="22"/>
  <c r="AF74" i="22"/>
  <c r="W74" i="22"/>
  <c r="X74" i="22" s="1"/>
  <c r="L74" i="22"/>
  <c r="AF73" i="22"/>
  <c r="W73" i="22"/>
  <c r="L73" i="22"/>
  <c r="AF72" i="22"/>
  <c r="W72" i="22"/>
  <c r="X72" i="22" s="1"/>
  <c r="L72" i="22"/>
  <c r="AF71" i="22"/>
  <c r="W71" i="22"/>
  <c r="L71" i="22"/>
  <c r="AF58" i="22"/>
  <c r="L58" i="22"/>
  <c r="AF54" i="22"/>
  <c r="W54" i="22"/>
  <c r="X54" i="22" s="1"/>
  <c r="L54" i="22"/>
  <c r="AF53" i="22"/>
  <c r="W53" i="22"/>
  <c r="L53" i="22"/>
  <c r="AF52" i="22"/>
  <c r="W52" i="22"/>
  <c r="X52" i="22" s="1"/>
  <c r="L52" i="22"/>
  <c r="AF51" i="22"/>
  <c r="W51" i="22"/>
  <c r="L51" i="22"/>
  <c r="AF50" i="22"/>
  <c r="W50" i="22"/>
  <c r="X50" i="22" s="1"/>
  <c r="L50" i="22"/>
  <c r="AF49" i="22"/>
  <c r="W49" i="22"/>
  <c r="L49" i="22"/>
  <c r="AF48" i="22"/>
  <c r="AF47" i="22"/>
  <c r="W47" i="22"/>
  <c r="X47" i="22" s="1"/>
  <c r="L47" i="22"/>
  <c r="AF46" i="22"/>
  <c r="W46" i="22"/>
  <c r="L46" i="22"/>
  <c r="AF45" i="22"/>
  <c r="W45" i="22"/>
  <c r="L45" i="22"/>
  <c r="AF44" i="22"/>
  <c r="W44" i="22"/>
  <c r="X44" i="22" s="1"/>
  <c r="L44" i="22"/>
  <c r="AF43" i="22"/>
  <c r="W43" i="22"/>
  <c r="X43" i="22" s="1"/>
  <c r="L43" i="22"/>
  <c r="AF42" i="22"/>
  <c r="W42" i="22"/>
  <c r="L42" i="22"/>
  <c r="AF41" i="22"/>
  <c r="AF40" i="22"/>
  <c r="W40" i="22"/>
  <c r="L40" i="22"/>
  <c r="AF39" i="22"/>
  <c r="W39" i="22"/>
  <c r="X39" i="22" s="1"/>
  <c r="L39" i="22"/>
  <c r="AF38" i="22"/>
  <c r="W38" i="22"/>
  <c r="L38" i="22"/>
  <c r="AF37" i="22"/>
  <c r="W37" i="22"/>
  <c r="L37" i="22"/>
  <c r="AF36" i="22"/>
  <c r="AF32" i="22"/>
  <c r="W32" i="22"/>
  <c r="L32" i="22"/>
  <c r="AF31" i="22"/>
  <c r="W31" i="22"/>
  <c r="L31" i="22"/>
  <c r="AF30" i="22"/>
  <c r="W30" i="22"/>
  <c r="L30" i="22"/>
  <c r="AF29" i="22"/>
  <c r="W29" i="22"/>
  <c r="X29" i="22" s="1"/>
  <c r="L29" i="22"/>
  <c r="AF28" i="22"/>
  <c r="W28" i="22"/>
  <c r="X28" i="22" s="1"/>
  <c r="L28" i="22"/>
  <c r="AF27" i="22"/>
  <c r="W27" i="22"/>
  <c r="L27" i="22"/>
  <c r="AF26" i="22"/>
  <c r="W26" i="22"/>
  <c r="L26" i="22"/>
  <c r="AF25" i="22"/>
  <c r="W25" i="22"/>
  <c r="L25" i="22"/>
  <c r="AF24" i="22"/>
  <c r="W24" i="22"/>
  <c r="L24" i="22"/>
  <c r="AF23" i="22"/>
  <c r="W23" i="22"/>
  <c r="L23" i="22"/>
  <c r="AF22" i="22"/>
  <c r="AF21" i="22"/>
  <c r="W21" i="22"/>
  <c r="X21" i="22" s="1"/>
  <c r="AF20" i="22"/>
  <c r="W20" i="22"/>
  <c r="AF19" i="22"/>
  <c r="W19" i="22"/>
  <c r="L19" i="22"/>
  <c r="AF17" i="22"/>
  <c r="W17" i="22"/>
  <c r="X17" i="22" s="1"/>
  <c r="L17" i="22"/>
  <c r="AF16" i="22"/>
  <c r="W16" i="22"/>
  <c r="L16" i="22"/>
  <c r="AF15" i="22"/>
  <c r="W15" i="22"/>
  <c r="L15" i="22"/>
  <c r="AF177" i="25"/>
  <c r="W177" i="25"/>
  <c r="L177" i="25"/>
  <c r="AF176" i="25"/>
  <c r="W176" i="25"/>
  <c r="X176" i="25" s="1"/>
  <c r="L176" i="25"/>
  <c r="AF175" i="25"/>
  <c r="W175" i="25"/>
  <c r="L175" i="25"/>
  <c r="AF171" i="25"/>
  <c r="W171" i="25"/>
  <c r="X171" i="25" s="1"/>
  <c r="L171" i="25"/>
  <c r="AF170" i="25"/>
  <c r="W170" i="25"/>
  <c r="X170" i="25" s="1"/>
  <c r="L170" i="25"/>
  <c r="AF169" i="25"/>
  <c r="W169" i="25"/>
  <c r="L169" i="25"/>
  <c r="AF168" i="25"/>
  <c r="AF167" i="25"/>
  <c r="W167" i="25"/>
  <c r="X167" i="25" s="1"/>
  <c r="L167" i="25"/>
  <c r="AF166" i="25"/>
  <c r="W166" i="25"/>
  <c r="X166" i="25" s="1"/>
  <c r="L166" i="25"/>
  <c r="AF165" i="25"/>
  <c r="AF164" i="25"/>
  <c r="W164" i="25"/>
  <c r="L164" i="25"/>
  <c r="AF163" i="25"/>
  <c r="W163" i="25"/>
  <c r="L163" i="25"/>
  <c r="AF162" i="25"/>
  <c r="W162" i="25"/>
  <c r="X162" i="25" s="1"/>
  <c r="L162" i="25"/>
  <c r="AF158" i="25"/>
  <c r="W158" i="25"/>
  <c r="L158" i="25"/>
  <c r="AF157" i="25"/>
  <c r="W157" i="25"/>
  <c r="X157" i="25" s="1"/>
  <c r="L157" i="25"/>
  <c r="AF156" i="25"/>
  <c r="W156" i="25"/>
  <c r="X156" i="25" s="1"/>
  <c r="L156" i="25"/>
  <c r="AF155" i="25"/>
  <c r="AF154" i="25"/>
  <c r="W154" i="25"/>
  <c r="L154" i="25"/>
  <c r="AF153" i="25"/>
  <c r="AF152" i="25"/>
  <c r="W152" i="25"/>
  <c r="L152" i="25"/>
  <c r="AF151" i="25"/>
  <c r="AF147" i="25"/>
  <c r="W147" i="25"/>
  <c r="X147" i="25" s="1"/>
  <c r="L147" i="25"/>
  <c r="AF146" i="25"/>
  <c r="W146" i="25"/>
  <c r="L146" i="25"/>
  <c r="AF145" i="25"/>
  <c r="W145" i="25"/>
  <c r="X145" i="25" s="1"/>
  <c r="L145" i="25"/>
  <c r="AF144" i="25"/>
  <c r="W144" i="25"/>
  <c r="L144" i="25"/>
  <c r="AF143" i="25"/>
  <c r="W143" i="25"/>
  <c r="X143" i="25" s="1"/>
  <c r="L143" i="25"/>
  <c r="AF142" i="25"/>
  <c r="W142" i="25"/>
  <c r="X142" i="25" s="1"/>
  <c r="L142" i="25"/>
  <c r="AF136" i="25"/>
  <c r="L136" i="25"/>
  <c r="AF132" i="25"/>
  <c r="W132" i="25"/>
  <c r="L132" i="25"/>
  <c r="AF131" i="25"/>
  <c r="W131" i="25"/>
  <c r="L131" i="25"/>
  <c r="AF130" i="25"/>
  <c r="W130" i="25"/>
  <c r="X130" i="25" s="1"/>
  <c r="L130" i="25"/>
  <c r="AF129" i="25"/>
  <c r="W129" i="25"/>
  <c r="L129" i="25"/>
  <c r="AF128" i="25"/>
  <c r="W128" i="25"/>
  <c r="L128" i="25"/>
  <c r="AF127" i="25"/>
  <c r="W127" i="25"/>
  <c r="L127" i="25"/>
  <c r="AF126" i="25"/>
  <c r="AF122" i="25"/>
  <c r="W122" i="25"/>
  <c r="X122" i="25" s="1"/>
  <c r="L122" i="25"/>
  <c r="AF121" i="25"/>
  <c r="W121" i="25"/>
  <c r="X121" i="25" s="1"/>
  <c r="L121" i="25"/>
  <c r="AF120" i="25"/>
  <c r="W120" i="25"/>
  <c r="X120" i="25" s="1"/>
  <c r="L120" i="25"/>
  <c r="AF119" i="25"/>
  <c r="W119" i="25"/>
  <c r="X119" i="25" s="1"/>
  <c r="L119" i="25"/>
  <c r="AF118" i="25"/>
  <c r="W118" i="25"/>
  <c r="L118" i="25"/>
  <c r="AF117" i="25"/>
  <c r="W117" i="25"/>
  <c r="X117" i="25" s="1"/>
  <c r="L117" i="25"/>
  <c r="AF116" i="25"/>
  <c r="AF100" i="25"/>
  <c r="W100" i="25"/>
  <c r="L100" i="25"/>
  <c r="AF99" i="25"/>
  <c r="W99" i="25"/>
  <c r="X99" i="25" s="1"/>
  <c r="L99" i="25"/>
  <c r="AF77" i="25"/>
  <c r="AF76" i="25"/>
  <c r="W76" i="25"/>
  <c r="X76" i="25" s="1"/>
  <c r="L76" i="25"/>
  <c r="AF75" i="25"/>
  <c r="W75" i="25"/>
  <c r="L75" i="25"/>
  <c r="AF74" i="25"/>
  <c r="W74" i="25"/>
  <c r="X74" i="25" s="1"/>
  <c r="L74" i="25"/>
  <c r="AF73" i="25"/>
  <c r="W73" i="25"/>
  <c r="L73" i="25"/>
  <c r="AF72" i="25"/>
  <c r="W72" i="25"/>
  <c r="X72" i="25" s="1"/>
  <c r="L72" i="25"/>
  <c r="AF71" i="25"/>
  <c r="W71" i="25"/>
  <c r="L71" i="25"/>
  <c r="AF70" i="25"/>
  <c r="W70" i="25"/>
  <c r="X70" i="25" s="1"/>
  <c r="L70" i="25"/>
  <c r="AF69" i="25"/>
  <c r="W69" i="25"/>
  <c r="X69" i="25" s="1"/>
  <c r="L69" i="25"/>
  <c r="AF68" i="25"/>
  <c r="W68" i="25"/>
  <c r="L68" i="25"/>
  <c r="AF58" i="25"/>
  <c r="W58" i="25"/>
  <c r="X58" i="25" s="1"/>
  <c r="L58" i="25"/>
  <c r="AF57" i="25"/>
  <c r="W57" i="25"/>
  <c r="L57" i="25"/>
  <c r="AF56" i="25"/>
  <c r="AF55" i="25"/>
  <c r="W55" i="25"/>
  <c r="X55" i="25" s="1"/>
  <c r="AF54" i="25"/>
  <c r="W54" i="25"/>
  <c r="X54" i="25" s="1"/>
  <c r="AF40" i="25"/>
  <c r="W40" i="25"/>
  <c r="L40" i="25"/>
  <c r="AF39" i="25"/>
  <c r="W39" i="25"/>
  <c r="L39" i="25"/>
  <c r="AF35" i="25"/>
  <c r="W35" i="25"/>
  <c r="L35" i="25"/>
  <c r="AF34" i="25"/>
  <c r="W34" i="25"/>
  <c r="X34" i="25" s="1"/>
  <c r="L34" i="25"/>
  <c r="AF33" i="25"/>
  <c r="W33" i="25"/>
  <c r="L33" i="25"/>
  <c r="AF30" i="25"/>
  <c r="W30" i="25"/>
  <c r="X30" i="25" s="1"/>
  <c r="L30" i="25"/>
  <c r="AF100" i="26"/>
  <c r="W100" i="26"/>
  <c r="L100" i="26"/>
  <c r="AF99" i="26"/>
  <c r="W99" i="26"/>
  <c r="L99" i="26"/>
  <c r="AF98" i="26"/>
  <c r="W98" i="26"/>
  <c r="L98" i="26"/>
  <c r="AF97" i="26"/>
  <c r="W97" i="26"/>
  <c r="L97" i="26"/>
  <c r="AF96" i="26"/>
  <c r="W96" i="26"/>
  <c r="L96" i="26"/>
  <c r="AF95" i="26"/>
  <c r="W95" i="26"/>
  <c r="X95" i="26" s="1"/>
  <c r="L95" i="26"/>
  <c r="AF94" i="26"/>
  <c r="AF93" i="26"/>
  <c r="W93" i="26"/>
  <c r="L93" i="26"/>
  <c r="AF92" i="26"/>
  <c r="W92" i="26"/>
  <c r="L92" i="26"/>
  <c r="AF91" i="26"/>
  <c r="AF90" i="26"/>
  <c r="W90" i="26"/>
  <c r="X90" i="26" s="1"/>
  <c r="L90" i="26"/>
  <c r="AF89" i="26"/>
  <c r="W89" i="26"/>
  <c r="L89" i="26"/>
  <c r="AF88" i="26"/>
  <c r="W88" i="26"/>
  <c r="L88" i="26"/>
  <c r="AF87" i="26"/>
  <c r="W87" i="26"/>
  <c r="X87" i="26" s="1"/>
  <c r="L87" i="26"/>
  <c r="AF86" i="26"/>
  <c r="W86" i="26"/>
  <c r="X86" i="26" s="1"/>
  <c r="L86" i="26"/>
  <c r="Y86" i="26" s="1"/>
  <c r="AF85" i="26"/>
  <c r="W85" i="26"/>
  <c r="X85" i="26" s="1"/>
  <c r="L85" i="26"/>
  <c r="AF84" i="26"/>
  <c r="AF83" i="26"/>
  <c r="W83" i="26"/>
  <c r="X83" i="26" s="1"/>
  <c r="L83" i="26"/>
  <c r="AF82" i="26"/>
  <c r="AF81" i="26"/>
  <c r="W81" i="26"/>
  <c r="L81" i="26"/>
  <c r="AF80" i="26"/>
  <c r="AF79" i="26"/>
  <c r="W79" i="26"/>
  <c r="L79" i="26"/>
  <c r="AF75" i="26"/>
  <c r="L75" i="26"/>
  <c r="AF74" i="26"/>
  <c r="W74" i="26"/>
  <c r="L74" i="26"/>
  <c r="AF73" i="26"/>
  <c r="W73" i="26"/>
  <c r="X73" i="26" s="1"/>
  <c r="L73" i="26"/>
  <c r="AF72" i="26"/>
  <c r="W72" i="26"/>
  <c r="X72" i="26" s="1"/>
  <c r="L72" i="26"/>
  <c r="AF71" i="26"/>
  <c r="W71" i="26"/>
  <c r="L71" i="26"/>
  <c r="AF70" i="26"/>
  <c r="W70" i="26"/>
  <c r="L70" i="26"/>
  <c r="AF69" i="26"/>
  <c r="W69" i="26"/>
  <c r="L69" i="26"/>
  <c r="AF63" i="26"/>
  <c r="L63" i="26"/>
  <c r="AF62" i="26"/>
  <c r="W62" i="26"/>
  <c r="AF61" i="26"/>
  <c r="W61" i="26"/>
  <c r="X61" i="26" s="1"/>
  <c r="AF60" i="26"/>
  <c r="W60" i="26"/>
  <c r="X60" i="26" s="1"/>
  <c r="AF59" i="26"/>
  <c r="W59" i="26"/>
  <c r="AF58" i="26"/>
  <c r="W58" i="26"/>
  <c r="AF57" i="26"/>
  <c r="W57" i="26"/>
  <c r="X57" i="26" s="1"/>
  <c r="AF56" i="26"/>
  <c r="AF55" i="26"/>
  <c r="W55" i="26"/>
  <c r="X55" i="26" s="1"/>
  <c r="L55" i="26"/>
  <c r="AF54" i="26"/>
  <c r="W54" i="26"/>
  <c r="L54" i="26"/>
  <c r="AF53" i="26"/>
  <c r="W53" i="26"/>
  <c r="X53" i="26" s="1"/>
  <c r="L53" i="26"/>
  <c r="AF52" i="26"/>
  <c r="W52" i="26"/>
  <c r="L52" i="26"/>
  <c r="AF51" i="26"/>
  <c r="W51" i="26"/>
  <c r="X51" i="26" s="1"/>
  <c r="L51" i="26"/>
  <c r="AF50" i="26"/>
  <c r="W50" i="26"/>
  <c r="L50" i="26"/>
  <c r="AF49" i="26"/>
  <c r="AF48" i="26"/>
  <c r="W48" i="26"/>
  <c r="L48" i="26"/>
  <c r="AF47" i="26"/>
  <c r="W47" i="26"/>
  <c r="X47" i="26" s="1"/>
  <c r="L47" i="26"/>
  <c r="AF46" i="26"/>
  <c r="AF42" i="26"/>
  <c r="W42" i="26"/>
  <c r="L42" i="26"/>
  <c r="AF41" i="26"/>
  <c r="W41" i="26"/>
  <c r="L41" i="26"/>
  <c r="AF38" i="26"/>
  <c r="W38" i="26"/>
  <c r="X38" i="26" s="1"/>
  <c r="L38" i="26"/>
  <c r="AF37" i="26"/>
  <c r="W37" i="26"/>
  <c r="X37" i="26" s="1"/>
  <c r="L37" i="26"/>
  <c r="AF36" i="26"/>
  <c r="W36" i="26"/>
  <c r="L36" i="26"/>
  <c r="AF35" i="26"/>
  <c r="W35" i="26"/>
  <c r="L35" i="26"/>
  <c r="AF34" i="26"/>
  <c r="W34" i="26"/>
  <c r="X34" i="26" s="1"/>
  <c r="L34" i="26"/>
  <c r="AF33" i="26"/>
  <c r="W33" i="26"/>
  <c r="X33" i="26" s="1"/>
  <c r="L33" i="26"/>
  <c r="AF32" i="26"/>
  <c r="W32" i="26"/>
  <c r="L32" i="26"/>
  <c r="AF31" i="26"/>
  <c r="W31" i="26"/>
  <c r="L31" i="26"/>
  <c r="AF30" i="26"/>
  <c r="W30" i="26"/>
  <c r="X30" i="26" s="1"/>
  <c r="L30" i="26"/>
  <c r="AF29" i="26"/>
  <c r="W29" i="26"/>
  <c r="X29" i="26" s="1"/>
  <c r="L29" i="26"/>
  <c r="AF28" i="26"/>
  <c r="AF25" i="26"/>
  <c r="W25" i="26"/>
  <c r="AF24" i="26"/>
  <c r="W24" i="26"/>
  <c r="X24" i="26" s="1"/>
  <c r="AF23" i="26"/>
  <c r="W23" i="26"/>
  <c r="L23" i="26"/>
  <c r="AF21" i="26"/>
  <c r="W21" i="26"/>
  <c r="L21" i="26"/>
  <c r="AF20" i="26"/>
  <c r="W20" i="26"/>
  <c r="X20" i="26" s="1"/>
  <c r="L20" i="26"/>
  <c r="AF19" i="26"/>
  <c r="W19" i="26"/>
  <c r="L19" i="26"/>
  <c r="AF18" i="26"/>
  <c r="W18" i="26"/>
  <c r="L18" i="26"/>
  <c r="AF17" i="26"/>
  <c r="W17" i="26"/>
  <c r="X17" i="26" s="1"/>
  <c r="L17" i="26"/>
  <c r="AF93" i="27"/>
  <c r="W93" i="27"/>
  <c r="L93" i="27"/>
  <c r="AF92" i="27"/>
  <c r="W92" i="27"/>
  <c r="L92" i="27"/>
  <c r="AF91" i="27"/>
  <c r="W91" i="27"/>
  <c r="L91" i="27"/>
  <c r="AF90" i="27"/>
  <c r="W90" i="27"/>
  <c r="L90" i="27"/>
  <c r="AF86" i="27"/>
  <c r="W86" i="27"/>
  <c r="L86" i="27"/>
  <c r="AF85" i="27"/>
  <c r="W85" i="27"/>
  <c r="X85" i="27" s="1"/>
  <c r="L85" i="27"/>
  <c r="AF84" i="27"/>
  <c r="AF83" i="27"/>
  <c r="W83" i="27"/>
  <c r="L83" i="27"/>
  <c r="AF82" i="27"/>
  <c r="W82" i="27"/>
  <c r="L82" i="27"/>
  <c r="AF81" i="27"/>
  <c r="AF77" i="27"/>
  <c r="W77" i="27"/>
  <c r="L77" i="27"/>
  <c r="AF76" i="27"/>
  <c r="W76" i="27"/>
  <c r="L76" i="27"/>
  <c r="AF75" i="27"/>
  <c r="W75" i="27"/>
  <c r="L75" i="27"/>
  <c r="AF74" i="27"/>
  <c r="W74" i="27"/>
  <c r="L74" i="27"/>
  <c r="AF73" i="27"/>
  <c r="W73" i="27"/>
  <c r="X73" i="27" s="1"/>
  <c r="L73" i="27"/>
  <c r="AF72" i="27"/>
  <c r="W72" i="27"/>
  <c r="L72" i="27"/>
  <c r="AF71" i="27"/>
  <c r="AF70" i="27"/>
  <c r="W70" i="27"/>
  <c r="L70" i="27"/>
  <c r="AF69" i="27"/>
  <c r="AF68" i="27"/>
  <c r="W68" i="27"/>
  <c r="X68" i="27" s="1"/>
  <c r="L68" i="27"/>
  <c r="AF67" i="27"/>
  <c r="AF66" i="27"/>
  <c r="W66" i="27"/>
  <c r="L66" i="27"/>
  <c r="AF65" i="27"/>
  <c r="L65" i="27"/>
  <c r="AF61" i="27"/>
  <c r="W61" i="27"/>
  <c r="L61" i="27"/>
  <c r="AF60" i="27"/>
  <c r="W60" i="27"/>
  <c r="L60" i="27"/>
  <c r="AF59" i="27"/>
  <c r="W59" i="27"/>
  <c r="L59" i="27"/>
  <c r="AF58" i="27"/>
  <c r="W58" i="27"/>
  <c r="L58" i="27"/>
  <c r="AF57" i="27"/>
  <c r="W57" i="27"/>
  <c r="L57" i="27"/>
  <c r="AF56" i="27"/>
  <c r="W56" i="27"/>
  <c r="X56" i="27" s="1"/>
  <c r="L56" i="27"/>
  <c r="AF42" i="27"/>
  <c r="W42" i="27"/>
  <c r="X42" i="27" s="1"/>
  <c r="L42" i="27"/>
  <c r="AF41" i="27"/>
  <c r="W41" i="27"/>
  <c r="L41" i="27"/>
  <c r="AF40" i="27"/>
  <c r="W40" i="27"/>
  <c r="X40" i="27" s="1"/>
  <c r="L40" i="27"/>
  <c r="AF39" i="27"/>
  <c r="W39" i="27"/>
  <c r="X39" i="27" s="1"/>
  <c r="L39" i="27"/>
  <c r="AF38" i="27"/>
  <c r="W38" i="27"/>
  <c r="X38" i="27" s="1"/>
  <c r="L38" i="27"/>
  <c r="AF37" i="27"/>
  <c r="W37" i="27"/>
  <c r="AF36" i="27"/>
  <c r="AF35" i="27"/>
  <c r="W35" i="27"/>
  <c r="L35" i="27"/>
  <c r="AF34" i="27"/>
  <c r="W34" i="27"/>
  <c r="X34" i="27" s="1"/>
  <c r="L34" i="27"/>
  <c r="AF33" i="27"/>
  <c r="W33" i="27"/>
  <c r="L33" i="27"/>
  <c r="AF32" i="27"/>
  <c r="W32" i="27"/>
  <c r="X32" i="27" s="1"/>
  <c r="L32" i="27"/>
  <c r="AF29" i="27"/>
  <c r="AF28" i="27"/>
  <c r="W28" i="27"/>
  <c r="L28" i="27"/>
  <c r="AF27" i="27"/>
  <c r="W27" i="27"/>
  <c r="X27" i="27" s="1"/>
  <c r="L27" i="27"/>
  <c r="AF26" i="27"/>
  <c r="W26" i="27"/>
  <c r="X26" i="27" s="1"/>
  <c r="L26" i="27"/>
  <c r="AF25" i="27"/>
  <c r="W25" i="27"/>
  <c r="L25" i="27"/>
  <c r="AF24" i="27"/>
  <c r="W24" i="27"/>
  <c r="X24" i="27" s="1"/>
  <c r="L24" i="27"/>
  <c r="AF23" i="27"/>
  <c r="W23" i="27"/>
  <c r="X23" i="27" s="1"/>
  <c r="L23" i="27"/>
  <c r="AF22" i="27"/>
  <c r="W22" i="27"/>
  <c r="X22" i="27" s="1"/>
  <c r="L22" i="27"/>
  <c r="AF21" i="27"/>
  <c r="W21" i="27"/>
  <c r="L21" i="27"/>
  <c r="AF20" i="27"/>
  <c r="AF18" i="27"/>
  <c r="W18" i="27"/>
  <c r="X18" i="27" s="1"/>
  <c r="AF15" i="27"/>
  <c r="W15" i="27"/>
  <c r="X15" i="27" s="1"/>
  <c r="AF14" i="27"/>
  <c r="W14" i="27"/>
  <c r="X14" i="27" s="1"/>
  <c r="AF74" i="28"/>
  <c r="W74" i="28"/>
  <c r="L74" i="28"/>
  <c r="Y167" i="12" l="1"/>
  <c r="Y83" i="12"/>
  <c r="Y173" i="12"/>
  <c r="Y38" i="12"/>
  <c r="Y57" i="12"/>
  <c r="Y138" i="12"/>
  <c r="Y163" i="12"/>
  <c r="Y36" i="12"/>
  <c r="Y65" i="12"/>
  <c r="Y81" i="12"/>
  <c r="Y154" i="12"/>
  <c r="Y153" i="12"/>
  <c r="Y66" i="12"/>
  <c r="Y151" i="12"/>
  <c r="X154" i="12"/>
  <c r="Y35" i="12"/>
  <c r="Y64" i="12"/>
  <c r="Y160" i="12"/>
  <c r="X38" i="12"/>
  <c r="Y143" i="12"/>
  <c r="Y60" i="12"/>
  <c r="X138" i="12"/>
  <c r="Y76" i="13"/>
  <c r="Y88" i="13"/>
  <c r="Y24" i="13"/>
  <c r="Y28" i="13"/>
  <c r="Y65" i="13"/>
  <c r="Y63" i="13"/>
  <c r="Y61" i="13"/>
  <c r="Y62" i="13"/>
  <c r="Y60" i="13"/>
  <c r="Y14" i="13"/>
  <c r="Y29" i="13"/>
  <c r="X88" i="13"/>
  <c r="Y15" i="13"/>
  <c r="Y21" i="13"/>
  <c r="X61" i="13"/>
  <c r="Y74" i="13"/>
  <c r="Y86" i="13"/>
  <c r="Y13" i="13"/>
  <c r="Y77" i="13"/>
  <c r="Y145" i="14"/>
  <c r="Y148" i="14"/>
  <c r="Y138" i="14"/>
  <c r="Y151" i="14"/>
  <c r="Y22" i="14"/>
  <c r="Y42" i="14"/>
  <c r="Y41" i="14"/>
  <c r="Y135" i="14"/>
  <c r="Y123" i="14"/>
  <c r="Y68" i="14"/>
  <c r="Y127" i="14"/>
  <c r="Y152" i="14"/>
  <c r="Y40" i="14"/>
  <c r="Y48" i="14"/>
  <c r="Y67" i="14"/>
  <c r="Y49" i="14"/>
  <c r="Y122" i="14"/>
  <c r="Y26" i="14"/>
  <c r="Y70" i="14"/>
  <c r="Y143" i="14"/>
  <c r="Y23" i="14"/>
  <c r="X48" i="14"/>
  <c r="Y33" i="14"/>
  <c r="Y39" i="14"/>
  <c r="Y103" i="16"/>
  <c r="Y97" i="16"/>
  <c r="Y95" i="16"/>
  <c r="Y73" i="16"/>
  <c r="Y96" i="16"/>
  <c r="Y35" i="16"/>
  <c r="Y40" i="16"/>
  <c r="Y43" i="16"/>
  <c r="Y80" i="16"/>
  <c r="Y23" i="16"/>
  <c r="Y21" i="16"/>
  <c r="Y57" i="16"/>
  <c r="Y24" i="16"/>
  <c r="Y88" i="16"/>
  <c r="Y38" i="16"/>
  <c r="Y92" i="16"/>
  <c r="Y66" i="16"/>
  <c r="Y36" i="18"/>
  <c r="Y30" i="18"/>
  <c r="Y68" i="18"/>
  <c r="Y62" i="18"/>
  <c r="Y60" i="18"/>
  <c r="Y24" i="18"/>
  <c r="Y12" i="18"/>
  <c r="Y21" i="18"/>
  <c r="Y53" i="18"/>
  <c r="Y45" i="18"/>
  <c r="Y48" i="18"/>
  <c r="Y29" i="18"/>
  <c r="Y39" i="18"/>
  <c r="Y25" i="18"/>
  <c r="Y67" i="18"/>
  <c r="Y59" i="12"/>
  <c r="Y63" i="12"/>
  <c r="X65" i="12"/>
  <c r="Y80" i="12"/>
  <c r="Y82" i="12"/>
  <c r="Y149" i="12"/>
  <c r="Y155" i="12"/>
  <c r="Y172" i="12"/>
  <c r="Y34" i="12"/>
  <c r="X36" i="12"/>
  <c r="Y55" i="12"/>
  <c r="X57" i="12"/>
  <c r="Y61" i="12"/>
  <c r="Y137" i="12"/>
  <c r="Y139" i="12"/>
  <c r="Y144" i="12"/>
  <c r="Y161" i="12"/>
  <c r="Y164" i="12"/>
  <c r="X137" i="12"/>
  <c r="Y159" i="12"/>
  <c r="Y37" i="12"/>
  <c r="X64" i="12"/>
  <c r="X173" i="12"/>
  <c r="Y56" i="12"/>
  <c r="Y58" i="12"/>
  <c r="X60" i="12"/>
  <c r="Y62" i="12"/>
  <c r="X81" i="12"/>
  <c r="Y145" i="12"/>
  <c r="Y168" i="12"/>
  <c r="X35" i="12"/>
  <c r="Y39" i="12"/>
  <c r="X56" i="12"/>
  <c r="X58" i="12"/>
  <c r="Y166" i="12"/>
  <c r="Y78" i="13"/>
  <c r="Y87" i="13"/>
  <c r="Y20" i="13"/>
  <c r="X14" i="13"/>
  <c r="Y23" i="13"/>
  <c r="X71" i="13"/>
  <c r="X87" i="13"/>
  <c r="X15" i="13"/>
  <c r="Y22" i="13"/>
  <c r="X24" i="13"/>
  <c r="X60" i="13"/>
  <c r="Y64" i="13"/>
  <c r="Y84" i="13"/>
  <c r="X74" i="13"/>
  <c r="Y85" i="13"/>
  <c r="Y75" i="13"/>
  <c r="X16" i="13"/>
  <c r="Y19" i="13"/>
  <c r="Y26" i="13"/>
  <c r="X28" i="13"/>
  <c r="Y27" i="13"/>
  <c r="Y73" i="13"/>
  <c r="Y58" i="13"/>
  <c r="Y81" i="13"/>
  <c r="Y67" i="13"/>
  <c r="Y80" i="13"/>
  <c r="Y83" i="13"/>
  <c r="Y46" i="14"/>
  <c r="Y44" i="14"/>
  <c r="Y131" i="14"/>
  <c r="Y144" i="14"/>
  <c r="Y156" i="14"/>
  <c r="Y128" i="14"/>
  <c r="Y137" i="14"/>
  <c r="Y139" i="14"/>
  <c r="X23" i="14"/>
  <c r="X35" i="14"/>
  <c r="Y47" i="14"/>
  <c r="X49" i="14"/>
  <c r="Y69" i="14"/>
  <c r="Y121" i="14"/>
  <c r="X128" i="14"/>
  <c r="Y119" i="14"/>
  <c r="X68" i="14"/>
  <c r="Y150" i="14"/>
  <c r="X67" i="14"/>
  <c r="X121" i="14"/>
  <c r="Y147" i="14"/>
  <c r="Y43" i="14"/>
  <c r="Y45" i="14"/>
  <c r="X157" i="14"/>
  <c r="Y158" i="14"/>
  <c r="Y25" i="14"/>
  <c r="X41" i="14"/>
  <c r="Y50" i="14"/>
  <c r="Y129" i="14"/>
  <c r="X135" i="14"/>
  <c r="X21" i="16"/>
  <c r="X23" i="16"/>
  <c r="Y36" i="16"/>
  <c r="Y56" i="16"/>
  <c r="Y90" i="16"/>
  <c r="Y93" i="16"/>
  <c r="Y102" i="16"/>
  <c r="Y39" i="16"/>
  <c r="Y74" i="16"/>
  <c r="Y22" i="16"/>
  <c r="Y37" i="16"/>
  <c r="X39" i="16"/>
  <c r="Y72" i="16"/>
  <c r="Y83" i="16"/>
  <c r="Y20" i="16"/>
  <c r="X22" i="16"/>
  <c r="X24" i="16"/>
  <c r="X37" i="16"/>
  <c r="Y41" i="16"/>
  <c r="Y67" i="16"/>
  <c r="X30" i="16"/>
  <c r="Y42" i="16"/>
  <c r="Y44" i="16"/>
  <c r="Y68" i="16"/>
  <c r="Y76" i="16"/>
  <c r="Y82" i="16"/>
  <c r="Y89" i="16"/>
  <c r="Y101" i="16"/>
  <c r="Y84" i="16"/>
  <c r="Y20" i="18"/>
  <c r="Y54" i="18"/>
  <c r="Y66" i="18"/>
  <c r="Y49" i="18"/>
  <c r="X21" i="18"/>
  <c r="Y41" i="18"/>
  <c r="Y47" i="18"/>
  <c r="Y55" i="18"/>
  <c r="Y58" i="18"/>
  <c r="Y35" i="18"/>
  <c r="X55" i="18"/>
  <c r="X12" i="18"/>
  <c r="Y19" i="18"/>
  <c r="X24" i="18"/>
  <c r="X67" i="18"/>
  <c r="Y22" i="18"/>
  <c r="Y31" i="18"/>
  <c r="Y87" i="21"/>
  <c r="Y90" i="21"/>
  <c r="Y78" i="21"/>
  <c r="Y29" i="21"/>
  <c r="Y36" i="21"/>
  <c r="Y38" i="21"/>
  <c r="Y43" i="21"/>
  <c r="Y64" i="21"/>
  <c r="Y54" i="21"/>
  <c r="Y67" i="21"/>
  <c r="Y21" i="21"/>
  <c r="Y20" i="21"/>
  <c r="Y28" i="21"/>
  <c r="Y79" i="21"/>
  <c r="Y24" i="21"/>
  <c r="X28" i="21"/>
  <c r="Y46" i="21"/>
  <c r="Y65" i="21"/>
  <c r="X24" i="21"/>
  <c r="X65" i="21"/>
  <c r="Y47" i="21"/>
  <c r="Y84" i="21"/>
  <c r="Y25" i="21"/>
  <c r="Y91" i="21"/>
  <c r="Y37" i="21"/>
  <c r="Y55" i="21"/>
  <c r="Y68" i="21"/>
  <c r="Y77" i="21"/>
  <c r="Y83" i="21"/>
  <c r="Y89" i="21"/>
  <c r="X55" i="21"/>
  <c r="Y80" i="21"/>
  <c r="Y34" i="21"/>
  <c r="X47" i="21"/>
  <c r="Y35" i="21"/>
  <c r="Y48" i="21"/>
  <c r="Y66" i="21"/>
  <c r="X21" i="21"/>
  <c r="Y74" i="21"/>
  <c r="X25" i="21"/>
  <c r="Y86" i="21"/>
  <c r="X30" i="21"/>
  <c r="Y33" i="21"/>
  <c r="Y44" i="21"/>
  <c r="X76" i="21"/>
  <c r="Y81" i="21"/>
  <c r="X90" i="21"/>
  <c r="Y45" i="21"/>
  <c r="Y63" i="21"/>
  <c r="Y88" i="21"/>
  <c r="Y73" i="22"/>
  <c r="Y96" i="22"/>
  <c r="Y50" i="22"/>
  <c r="Y26" i="22"/>
  <c r="Y43" i="22"/>
  <c r="Y71" i="22"/>
  <c r="Y82" i="22"/>
  <c r="Y15" i="22"/>
  <c r="Y62" i="22"/>
  <c r="Y25" i="22"/>
  <c r="Y24" i="22"/>
  <c r="Y38" i="22"/>
  <c r="Y30" i="22"/>
  <c r="Y89" i="22"/>
  <c r="Y23" i="22"/>
  <c r="Y16" i="22"/>
  <c r="Y19" i="22"/>
  <c r="Y74" i="22"/>
  <c r="Y85" i="22"/>
  <c r="Y94" i="22"/>
  <c r="Y32" i="22"/>
  <c r="Y92" i="22"/>
  <c r="Y84" i="22"/>
  <c r="Y45" i="22"/>
  <c r="X71" i="22"/>
  <c r="Y90" i="22"/>
  <c r="Y28" i="22"/>
  <c r="Y54" i="22"/>
  <c r="X16" i="22"/>
  <c r="Y86" i="22"/>
  <c r="Y31" i="22"/>
  <c r="Y37" i="22"/>
  <c r="Y39" i="22"/>
  <c r="Y47" i="22"/>
  <c r="Y78" i="22"/>
  <c r="Y42" i="22"/>
  <c r="Y93" i="22"/>
  <c r="Y17" i="22"/>
  <c r="X25" i="22"/>
  <c r="Y27" i="22"/>
  <c r="Y29" i="22"/>
  <c r="Y44" i="22"/>
  <c r="Y46" i="22"/>
  <c r="Y53" i="22"/>
  <c r="Y75" i="22"/>
  <c r="Y87" i="22"/>
  <c r="Y95" i="22"/>
  <c r="Y51" i="22"/>
  <c r="X96" i="22"/>
  <c r="X38" i="22"/>
  <c r="Y40" i="22"/>
  <c r="X26" i="22"/>
  <c r="Y97" i="22"/>
  <c r="Y52" i="22"/>
  <c r="Y72" i="22"/>
  <c r="Y76" i="22"/>
  <c r="Y80" i="22"/>
  <c r="Y83" i="22"/>
  <c r="Y162" i="25"/>
  <c r="Y171" i="25"/>
  <c r="Y144" i="25"/>
  <c r="Y170" i="25"/>
  <c r="Y158" i="25"/>
  <c r="Y100" i="25"/>
  <c r="Y177" i="25"/>
  <c r="Y35" i="25"/>
  <c r="Y71" i="25"/>
  <c r="Y39" i="25"/>
  <c r="Y69" i="25"/>
  <c r="Y70" i="25"/>
  <c r="Y129" i="25"/>
  <c r="X100" i="25"/>
  <c r="Y34" i="25"/>
  <c r="Y72" i="25"/>
  <c r="Y122" i="25"/>
  <c r="Y152" i="25"/>
  <c r="Y156" i="25"/>
  <c r="Y164" i="25"/>
  <c r="Y40" i="25"/>
  <c r="Y57" i="25"/>
  <c r="Y75" i="25"/>
  <c r="Y68" i="25"/>
  <c r="Y146" i="25"/>
  <c r="Y33" i="25"/>
  <c r="Y118" i="25"/>
  <c r="X144" i="25"/>
  <c r="Y147" i="25"/>
  <c r="X33" i="25"/>
  <c r="X35" i="25"/>
  <c r="Y76" i="25"/>
  <c r="Y117" i="25"/>
  <c r="Y128" i="25"/>
  <c r="Y130" i="25"/>
  <c r="Y143" i="25"/>
  <c r="Y154" i="25"/>
  <c r="Y176" i="25"/>
  <c r="X68" i="25"/>
  <c r="Y121" i="25"/>
  <c r="Y145" i="25"/>
  <c r="Y157" i="25"/>
  <c r="Y132" i="25"/>
  <c r="Y142" i="25"/>
  <c r="Y169" i="25"/>
  <c r="Y163" i="25"/>
  <c r="Y166" i="25"/>
  <c r="X39" i="25"/>
  <c r="X75" i="25"/>
  <c r="X118" i="25"/>
  <c r="X129" i="25"/>
  <c r="Y175" i="25"/>
  <c r="Y73" i="25"/>
  <c r="Y167" i="25"/>
  <c r="Y55" i="26"/>
  <c r="Y61" i="26"/>
  <c r="Y18" i="26"/>
  <c r="Y95" i="26"/>
  <c r="Y72" i="26"/>
  <c r="Y29" i="26"/>
  <c r="Y51" i="26"/>
  <c r="Y23" i="26"/>
  <c r="Y34" i="26"/>
  <c r="Y93" i="26"/>
  <c r="Y99" i="26"/>
  <c r="Y81" i="26"/>
  <c r="Y98" i="26"/>
  <c r="Y79" i="26"/>
  <c r="Y70" i="26"/>
  <c r="Y90" i="26"/>
  <c r="X99" i="26"/>
  <c r="X79" i="26"/>
  <c r="Y21" i="26"/>
  <c r="Y48" i="26"/>
  <c r="Y53" i="26"/>
  <c r="Y71" i="26"/>
  <c r="Y100" i="26"/>
  <c r="Y30" i="26"/>
  <c r="Y17" i="26"/>
  <c r="Y69" i="26"/>
  <c r="Y87" i="26"/>
  <c r="Y20" i="26"/>
  <c r="Y41" i="26"/>
  <c r="Y57" i="26"/>
  <c r="Y62" i="26"/>
  <c r="Y19" i="26"/>
  <c r="X21" i="26"/>
  <c r="Y33" i="26"/>
  <c r="Y37" i="26"/>
  <c r="Y54" i="26"/>
  <c r="X62" i="26"/>
  <c r="Y74" i="26"/>
  <c r="Y88" i="26"/>
  <c r="Y97" i="26"/>
  <c r="Y31" i="26"/>
  <c r="Y35" i="26"/>
  <c r="X41" i="26"/>
  <c r="Y47" i="26"/>
  <c r="Y50" i="26"/>
  <c r="Y59" i="26"/>
  <c r="X31" i="26"/>
  <c r="X35" i="26"/>
  <c r="X59" i="26"/>
  <c r="Y73" i="26"/>
  <c r="Y89" i="26"/>
  <c r="Y92" i="26"/>
  <c r="Y85" i="26"/>
  <c r="X18" i="26"/>
  <c r="X23" i="26"/>
  <c r="Y42" i="26"/>
  <c r="Y58" i="26"/>
  <c r="X69" i="26"/>
  <c r="X71" i="26"/>
  <c r="Y96" i="26"/>
  <c r="X25" i="26"/>
  <c r="Y32" i="26"/>
  <c r="Y36" i="26"/>
  <c r="Y38" i="26"/>
  <c r="X58" i="26"/>
  <c r="Y83" i="26"/>
  <c r="Y54" i="28"/>
  <c r="Y23" i="27"/>
  <c r="Y61" i="27"/>
  <c r="Y73" i="27"/>
  <c r="Y74" i="27"/>
  <c r="Y83" i="27"/>
  <c r="Y92" i="27"/>
  <c r="Y86" i="27"/>
  <c r="Y72" i="27"/>
  <c r="Y59" i="27"/>
  <c r="Y68" i="27"/>
  <c r="Y70" i="27"/>
  <c r="Y22" i="27"/>
  <c r="Y60" i="27"/>
  <c r="Y42" i="27"/>
  <c r="Y57" i="27"/>
  <c r="Y93" i="27"/>
  <c r="Y90" i="27"/>
  <c r="Y66" i="27"/>
  <c r="Y39" i="27"/>
  <c r="Y91" i="27"/>
  <c r="Y58" i="27"/>
  <c r="Y24" i="27"/>
  <c r="Y27" i="27"/>
  <c r="Y40" i="27"/>
  <c r="Y56" i="27"/>
  <c r="X66" i="27"/>
  <c r="Y75" i="27"/>
  <c r="Y85" i="27"/>
  <c r="Y82" i="27"/>
  <c r="Y21" i="27"/>
  <c r="Y25" i="27"/>
  <c r="Y32" i="27"/>
  <c r="Y34" i="27"/>
  <c r="X21" i="27"/>
  <c r="X25" i="27"/>
  <c r="X59" i="27"/>
  <c r="Y76" i="27"/>
  <c r="Y28" i="27"/>
  <c r="Y33" i="27"/>
  <c r="Y35" i="27"/>
  <c r="X33" i="27"/>
  <c r="X35" i="27"/>
  <c r="Y77" i="27"/>
  <c r="X92" i="27"/>
  <c r="Y57" i="29"/>
  <c r="Y55" i="28"/>
  <c r="Y52" i="28"/>
  <c r="Y51" i="28"/>
  <c r="X55" i="28"/>
  <c r="AG74" i="28"/>
  <c r="X51" i="28"/>
  <c r="Y74" i="28"/>
  <c r="X52" i="28"/>
  <c r="X57" i="29"/>
  <c r="X62" i="12"/>
  <c r="X145" i="12"/>
  <c r="X159" i="12"/>
  <c r="X163" i="12"/>
  <c r="X167" i="12"/>
  <c r="X139" i="12"/>
  <c r="X34" i="12"/>
  <c r="X161" i="12"/>
  <c r="X172" i="12"/>
  <c r="X144" i="12"/>
  <c r="X151" i="12"/>
  <c r="X155" i="12"/>
  <c r="X166" i="12"/>
  <c r="X174" i="12"/>
  <c r="X55" i="12"/>
  <c r="X63" i="12"/>
  <c r="X65" i="13"/>
  <c r="X76" i="13"/>
  <c r="X80" i="13"/>
  <c r="X84" i="13"/>
  <c r="X62" i="13"/>
  <c r="X73" i="13"/>
  <c r="X78" i="13"/>
  <c r="X86" i="13"/>
  <c r="X19" i="13"/>
  <c r="X21" i="13"/>
  <c r="X67" i="13"/>
  <c r="X77" i="13"/>
  <c r="X81" i="13"/>
  <c r="X85" i="13"/>
  <c r="X46" i="14"/>
  <c r="X129" i="14"/>
  <c r="X143" i="14"/>
  <c r="X147" i="14"/>
  <c r="X151" i="14"/>
  <c r="X26" i="14"/>
  <c r="X34" i="14"/>
  <c r="X43" i="14"/>
  <c r="X70" i="14"/>
  <c r="X123" i="14"/>
  <c r="X137" i="14"/>
  <c r="X22" i="14"/>
  <c r="X40" i="14"/>
  <c r="X145" i="14"/>
  <c r="X156" i="14"/>
  <c r="X139" i="14"/>
  <c r="X150" i="14"/>
  <c r="X122" i="14"/>
  <c r="X158" i="14"/>
  <c r="X39" i="14"/>
  <c r="X47" i="14"/>
  <c r="X42" i="16"/>
  <c r="X74" i="16"/>
  <c r="X88" i="16"/>
  <c r="X92" i="16"/>
  <c r="X96" i="16"/>
  <c r="X20" i="16"/>
  <c r="X36" i="16"/>
  <c r="X44" i="16"/>
  <c r="X56" i="16"/>
  <c r="X90" i="16"/>
  <c r="X101" i="16"/>
  <c r="X41" i="16"/>
  <c r="X80" i="16"/>
  <c r="X84" i="16"/>
  <c r="X95" i="16"/>
  <c r="X38" i="16"/>
  <c r="X57" i="16"/>
  <c r="X67" i="16"/>
  <c r="X103" i="16"/>
  <c r="X35" i="16"/>
  <c r="X53" i="18"/>
  <c r="X14" i="18"/>
  <c r="X31" i="18"/>
  <c r="Y37" i="18"/>
  <c r="X47" i="18"/>
  <c r="Y57" i="18"/>
  <c r="Y61" i="18"/>
  <c r="X36" i="18"/>
  <c r="X45" i="18"/>
  <c r="X49" i="18"/>
  <c r="X60" i="18"/>
  <c r="X68" i="18"/>
  <c r="X19" i="18"/>
  <c r="X41" i="18"/>
  <c r="X54" i="18"/>
  <c r="X58" i="18"/>
  <c r="X62" i="18"/>
  <c r="X44" i="21"/>
  <c r="X68" i="21"/>
  <c r="X79" i="21"/>
  <c r="X83" i="21"/>
  <c r="X87" i="21"/>
  <c r="X20" i="21"/>
  <c r="X34" i="21"/>
  <c r="X46" i="21"/>
  <c r="X54" i="21"/>
  <c r="X81" i="21"/>
  <c r="X89" i="21"/>
  <c r="X43" i="21"/>
  <c r="X67" i="21"/>
  <c r="X74" i="21"/>
  <c r="X78" i="21"/>
  <c r="X86" i="21"/>
  <c r="X36" i="21"/>
  <c r="X48" i="21"/>
  <c r="X64" i="21"/>
  <c r="X91" i="21"/>
  <c r="X33" i="21"/>
  <c r="X70" i="21"/>
  <c r="X80" i="21"/>
  <c r="X84" i="21"/>
  <c r="X88" i="21"/>
  <c r="Y49" i="22"/>
  <c r="X30" i="22"/>
  <c r="X42" i="22"/>
  <c r="X46" i="22"/>
  <c r="X76" i="22"/>
  <c r="X85" i="22"/>
  <c r="X89" i="22"/>
  <c r="X93" i="22"/>
  <c r="X19" i="22"/>
  <c r="X20" i="22"/>
  <c r="X27" i="22"/>
  <c r="X40" i="22"/>
  <c r="X51" i="22"/>
  <c r="X73" i="22"/>
  <c r="X82" i="22"/>
  <c r="X15" i="22"/>
  <c r="X24" i="22"/>
  <c r="X32" i="22"/>
  <c r="X37" i="22"/>
  <c r="X45" i="22"/>
  <c r="X87" i="22"/>
  <c r="X95" i="22"/>
  <c r="X23" i="22"/>
  <c r="X31" i="22"/>
  <c r="X49" i="22"/>
  <c r="X53" i="22"/>
  <c r="X78" i="22"/>
  <c r="X86" i="22"/>
  <c r="X90" i="22"/>
  <c r="X94" i="22"/>
  <c r="Y119" i="25"/>
  <c r="Y127" i="25"/>
  <c r="Y131" i="25"/>
  <c r="X164" i="25"/>
  <c r="X175" i="25"/>
  <c r="Y30" i="25"/>
  <c r="X40" i="25"/>
  <c r="Y58" i="25"/>
  <c r="X71" i="25"/>
  <c r="Y74" i="25"/>
  <c r="Y99" i="25"/>
  <c r="Y120" i="25"/>
  <c r="X128" i="25"/>
  <c r="X132" i="25"/>
  <c r="X146" i="25"/>
  <c r="X154" i="25"/>
  <c r="X158" i="25"/>
  <c r="X169" i="25"/>
  <c r="X177" i="25"/>
  <c r="X57" i="25"/>
  <c r="X73" i="25"/>
  <c r="X127" i="25"/>
  <c r="X131" i="25"/>
  <c r="X152" i="25"/>
  <c r="X163" i="25"/>
  <c r="Y60" i="26"/>
  <c r="Y52" i="26"/>
  <c r="X36" i="26"/>
  <c r="X50" i="26"/>
  <c r="X54" i="26"/>
  <c r="X74" i="26"/>
  <c r="X88" i="26"/>
  <c r="X92" i="26"/>
  <c r="X96" i="26"/>
  <c r="X98" i="26"/>
  <c r="X19" i="26"/>
  <c r="X32" i="26"/>
  <c r="X42" i="26"/>
  <c r="X48" i="26"/>
  <c r="X52" i="26"/>
  <c r="X70" i="26"/>
  <c r="X100" i="26"/>
  <c r="X81" i="26"/>
  <c r="X89" i="26"/>
  <c r="X93" i="26"/>
  <c r="X97" i="26"/>
  <c r="Y41" i="27"/>
  <c r="Y37" i="27"/>
  <c r="Y15" i="27"/>
  <c r="X28" i="27"/>
  <c r="X37" i="27"/>
  <c r="X41" i="27"/>
  <c r="X61" i="27"/>
  <c r="X75" i="27"/>
  <c r="X82" i="27"/>
  <c r="X86" i="27"/>
  <c r="X58" i="27"/>
  <c r="X72" i="27"/>
  <c r="Y26" i="27"/>
  <c r="Y38" i="27"/>
  <c r="X77" i="27"/>
  <c r="X91" i="27"/>
  <c r="X60" i="27"/>
  <c r="X70" i="27"/>
  <c r="X74" i="27"/>
  <c r="X57" i="27"/>
  <c r="X93" i="27"/>
  <c r="X76" i="27"/>
  <c r="X83" i="27"/>
  <c r="X90" i="27"/>
  <c r="X74" i="28"/>
  <c r="AF66" i="28"/>
  <c r="W66" i="28"/>
  <c r="L66" i="28"/>
  <c r="AF67" i="28"/>
  <c r="W67" i="28"/>
  <c r="L67" i="28"/>
  <c r="AF65" i="28"/>
  <c r="W65" i="28"/>
  <c r="L65" i="28"/>
  <c r="AF64" i="28"/>
  <c r="AG64" i="28" s="1"/>
  <c r="AG67" i="28" l="1"/>
  <c r="Y67" i="28"/>
  <c r="AG66" i="28"/>
  <c r="Y66" i="28"/>
  <c r="Y65" i="28"/>
  <c r="AG65" i="28"/>
  <c r="X66" i="28"/>
  <c r="X67" i="28"/>
  <c r="X65" i="28"/>
  <c r="J49" i="28" l="1"/>
  <c r="J48" i="28"/>
  <c r="J47" i="28"/>
  <c r="J45" i="28"/>
  <c r="J44" i="28"/>
  <c r="J43" i="28"/>
  <c r="AF91" i="28" l="1"/>
  <c r="W91" i="28"/>
  <c r="AF90" i="28"/>
  <c r="W90" i="28"/>
  <c r="AF89" i="28"/>
  <c r="W89" i="28"/>
  <c r="AF88" i="28"/>
  <c r="AG88" i="28" s="1"/>
  <c r="AF87" i="28"/>
  <c r="W87" i="28"/>
  <c r="AF86" i="28"/>
  <c r="W86" i="28"/>
  <c r="AF85" i="28"/>
  <c r="AF84" i="28"/>
  <c r="W84" i="28"/>
  <c r="X84" i="28" s="1"/>
  <c r="AF83" i="28"/>
  <c r="W83" i="28"/>
  <c r="AF82" i="28"/>
  <c r="W82" i="28"/>
  <c r="AF81" i="28"/>
  <c r="AF80" i="28"/>
  <c r="W80" i="28"/>
  <c r="X80" i="28" s="1"/>
  <c r="AF75" i="28"/>
  <c r="AG75" i="28" s="1"/>
  <c r="AF73" i="28"/>
  <c r="W73" i="28"/>
  <c r="AF79" i="28"/>
  <c r="AF76" i="28"/>
  <c r="W76" i="28"/>
  <c r="AF72" i="28"/>
  <c r="AF71" i="28"/>
  <c r="W71" i="28"/>
  <c r="X71" i="28" s="1"/>
  <c r="AF70" i="28"/>
  <c r="W70" i="28"/>
  <c r="AF69" i="28"/>
  <c r="W69" i="28"/>
  <c r="X69" i="28" s="1"/>
  <c r="AF68" i="28"/>
  <c r="AF63" i="28"/>
  <c r="W63" i="28"/>
  <c r="X63" i="28" s="1"/>
  <c r="AF62" i="28"/>
  <c r="W62" i="28"/>
  <c r="AF61" i="28"/>
  <c r="W61" i="28"/>
  <c r="X61" i="28" s="1"/>
  <c r="AF60" i="28"/>
  <c r="AF59" i="28"/>
  <c r="W59" i="28"/>
  <c r="X59" i="28" s="1"/>
  <c r="AF58" i="28"/>
  <c r="W58" i="28"/>
  <c r="AF57" i="28"/>
  <c r="W57" i="28"/>
  <c r="X57" i="28" s="1"/>
  <c r="AF50" i="28"/>
  <c r="AF49" i="28"/>
  <c r="W49" i="28"/>
  <c r="AF48" i="28"/>
  <c r="W48" i="28"/>
  <c r="X48" i="28" s="1"/>
  <c r="AF47" i="28"/>
  <c r="W47" i="28"/>
  <c r="AF46" i="28"/>
  <c r="AF45" i="28"/>
  <c r="W45" i="28"/>
  <c r="AF44" i="28"/>
  <c r="W44" i="28"/>
  <c r="X44" i="28" s="1"/>
  <c r="AF43" i="28"/>
  <c r="W43" i="28"/>
  <c r="AF42" i="28"/>
  <c r="AG42" i="28" s="1"/>
  <c r="AF41" i="28"/>
  <c r="W41" i="28"/>
  <c r="X41" i="28" s="1"/>
  <c r="AF40" i="28"/>
  <c r="W40" i="28"/>
  <c r="AF39" i="28"/>
  <c r="W39" i="28"/>
  <c r="X39" i="28" s="1"/>
  <c r="AF38" i="28"/>
  <c r="W38" i="28"/>
  <c r="AF37" i="28"/>
  <c r="AF36" i="28"/>
  <c r="W36" i="28"/>
  <c r="X36" i="28" s="1"/>
  <c r="AF35" i="28"/>
  <c r="W35" i="28"/>
  <c r="AF34" i="28"/>
  <c r="W34" i="28"/>
  <c r="X34" i="28" s="1"/>
  <c r="AF33" i="28"/>
  <c r="W33" i="28"/>
  <c r="AF32" i="28"/>
  <c r="W32" i="28"/>
  <c r="AF31" i="28"/>
  <c r="W31" i="28"/>
  <c r="AF30" i="28"/>
  <c r="W30" i="28"/>
  <c r="X30" i="28" s="1"/>
  <c r="AF29" i="28"/>
  <c r="W29" i="28"/>
  <c r="AF28" i="28"/>
  <c r="W28" i="28"/>
  <c r="X28" i="28" s="1"/>
  <c r="AF27" i="28"/>
  <c r="W27" i="28"/>
  <c r="AF26" i="28"/>
  <c r="W26" i="28"/>
  <c r="X26" i="28" s="1"/>
  <c r="AF25" i="28"/>
  <c r="W25" i="28"/>
  <c r="AF24" i="28"/>
  <c r="AF23" i="28"/>
  <c r="W23" i="28"/>
  <c r="AF22" i="28"/>
  <c r="W22" i="28"/>
  <c r="X22" i="28" s="1"/>
  <c r="AF21" i="28"/>
  <c r="W21" i="28"/>
  <c r="AF20" i="28"/>
  <c r="W20" i="28"/>
  <c r="AF19" i="28"/>
  <c r="W19" i="28"/>
  <c r="AF18" i="28"/>
  <c r="W18" i="28"/>
  <c r="AF17" i="28"/>
  <c r="W17" i="28"/>
  <c r="AF16" i="28"/>
  <c r="W16" i="28"/>
  <c r="AF102" i="29"/>
  <c r="AF101" i="29"/>
  <c r="AF100" i="29"/>
  <c r="AF99" i="29"/>
  <c r="AF98" i="29"/>
  <c r="AF97" i="29"/>
  <c r="AF96" i="29"/>
  <c r="AF95" i="29"/>
  <c r="AF94" i="29"/>
  <c r="AF93" i="29"/>
  <c r="AF92" i="29"/>
  <c r="AF91" i="29"/>
  <c r="AF90" i="29"/>
  <c r="AF89" i="29"/>
  <c r="AF88" i="29"/>
  <c r="AF87" i="29"/>
  <c r="AF86" i="29"/>
  <c r="AF85" i="29"/>
  <c r="AF82" i="29"/>
  <c r="AF81" i="29"/>
  <c r="AF84" i="29"/>
  <c r="AF83" i="29"/>
  <c r="AF80" i="29"/>
  <c r="AF79" i="29"/>
  <c r="AF78" i="29"/>
  <c r="AF77" i="29"/>
  <c r="AF76" i="29"/>
  <c r="AF75" i="29"/>
  <c r="AF74" i="29"/>
  <c r="AF72" i="29"/>
  <c r="AF71" i="29"/>
  <c r="AF70" i="29"/>
  <c r="AF69" i="29"/>
  <c r="AF68" i="29"/>
  <c r="AF67" i="29"/>
  <c r="AF66" i="29"/>
  <c r="AF65" i="29"/>
  <c r="AF64" i="29"/>
  <c r="AF63" i="29"/>
  <c r="AF62" i="29"/>
  <c r="AF61" i="29"/>
  <c r="AF60" i="29"/>
  <c r="AF56" i="29"/>
  <c r="AF55" i="29"/>
  <c r="AF54" i="29"/>
  <c r="AF53" i="29"/>
  <c r="AF52" i="29"/>
  <c r="AF51" i="29"/>
  <c r="AF50" i="29"/>
  <c r="AF49" i="29"/>
  <c r="AF48" i="29"/>
  <c r="AF47" i="29"/>
  <c r="AF46" i="29"/>
  <c r="AF45" i="29"/>
  <c r="AF44" i="29"/>
  <c r="AF43" i="29"/>
  <c r="AF42" i="29"/>
  <c r="AF41" i="29"/>
  <c r="AF40" i="29"/>
  <c r="AF39" i="29"/>
  <c r="AF38" i="29"/>
  <c r="AF37" i="29"/>
  <c r="AF36" i="29"/>
  <c r="AF35" i="29"/>
  <c r="AF34" i="29"/>
  <c r="AF33" i="29"/>
  <c r="AF32" i="29"/>
  <c r="AF31" i="29"/>
  <c r="AF30" i="29"/>
  <c r="AF29" i="29"/>
  <c r="AF28" i="29"/>
  <c r="AF27" i="29"/>
  <c r="AF26" i="29"/>
  <c r="AF25" i="29"/>
  <c r="AF24" i="29"/>
  <c r="AF23" i="29"/>
  <c r="AF22" i="29"/>
  <c r="AF21" i="29"/>
  <c r="AF20" i="29"/>
  <c r="AF19" i="29"/>
  <c r="AF18" i="29"/>
  <c r="AF17" i="29"/>
  <c r="W23" i="29"/>
  <c r="X23" i="29" s="1"/>
  <c r="W41" i="29"/>
  <c r="W40" i="29"/>
  <c r="W39" i="29"/>
  <c r="W85" i="29"/>
  <c r="X85" i="29" s="1"/>
  <c r="W36" i="29"/>
  <c r="X36" i="29" s="1"/>
  <c r="W35" i="29"/>
  <c r="X35" i="29" s="1"/>
  <c r="W34" i="29"/>
  <c r="X34" i="29" s="1"/>
  <c r="W33" i="29"/>
  <c r="X33" i="29" s="1"/>
  <c r="W32" i="29"/>
  <c r="W31" i="29"/>
  <c r="X31" i="29" s="1"/>
  <c r="W30" i="29"/>
  <c r="W29" i="29"/>
  <c r="W28" i="29"/>
  <c r="X28" i="29" s="1"/>
  <c r="W27" i="29"/>
  <c r="X27" i="29" s="1"/>
  <c r="W26" i="29"/>
  <c r="X26" i="29" s="1"/>
  <c r="W25" i="29"/>
  <c r="W21" i="29"/>
  <c r="X21" i="29" s="1"/>
  <c r="W20" i="29"/>
  <c r="X20" i="29" s="1"/>
  <c r="W19" i="29"/>
  <c r="W18" i="29"/>
  <c r="W17" i="29"/>
  <c r="X17" i="29" s="1"/>
  <c r="L91" i="28"/>
  <c r="L90" i="28"/>
  <c r="AG90" i="28" s="1"/>
  <c r="L89" i="28"/>
  <c r="L87" i="28"/>
  <c r="L86" i="28"/>
  <c r="L84" i="28"/>
  <c r="L83" i="28"/>
  <c r="L82" i="28"/>
  <c r="L80" i="28"/>
  <c r="L73" i="28"/>
  <c r="L76" i="28"/>
  <c r="AG76" i="28" s="1"/>
  <c r="L72" i="28"/>
  <c r="L71" i="28"/>
  <c r="L70" i="28"/>
  <c r="L69" i="28"/>
  <c r="L68" i="28"/>
  <c r="AG68" i="28" s="1"/>
  <c r="L63" i="28"/>
  <c r="L62" i="28"/>
  <c r="L61" i="28"/>
  <c r="L59" i="28"/>
  <c r="L58" i="28"/>
  <c r="L57" i="28"/>
  <c r="AG50" i="28"/>
  <c r="L49" i="28"/>
  <c r="L48" i="28"/>
  <c r="L47" i="28"/>
  <c r="L45" i="28"/>
  <c r="AG45" i="28" s="1"/>
  <c r="L44" i="28"/>
  <c r="L43" i="28"/>
  <c r="L41" i="28"/>
  <c r="Y41" i="28" s="1"/>
  <c r="L40" i="28"/>
  <c r="AG40" i="28" s="1"/>
  <c r="L39" i="28"/>
  <c r="L38" i="28"/>
  <c r="L36" i="28"/>
  <c r="Y36" i="28" s="1"/>
  <c r="L35" i="28"/>
  <c r="L34" i="28"/>
  <c r="L33" i="28"/>
  <c r="L32" i="28"/>
  <c r="L31" i="28"/>
  <c r="L30" i="28"/>
  <c r="L29" i="28"/>
  <c r="L28" i="28"/>
  <c r="L27" i="28"/>
  <c r="AG27" i="28" s="1"/>
  <c r="L26" i="28"/>
  <c r="L25" i="28"/>
  <c r="AG24" i="28"/>
  <c r="L21" i="28"/>
  <c r="L20" i="28"/>
  <c r="L19" i="28"/>
  <c r="L18" i="28"/>
  <c r="L17" i="28"/>
  <c r="L16" i="28"/>
  <c r="W83" i="29"/>
  <c r="L83" i="29"/>
  <c r="L80" i="29"/>
  <c r="W72" i="29"/>
  <c r="W71" i="29"/>
  <c r="L71" i="29"/>
  <c r="W70" i="29"/>
  <c r="L70" i="29"/>
  <c r="W69" i="29"/>
  <c r="L69" i="29"/>
  <c r="W68" i="29"/>
  <c r="L68" i="29"/>
  <c r="W67" i="29"/>
  <c r="X67" i="29" s="1"/>
  <c r="L67" i="29"/>
  <c r="W65" i="29"/>
  <c r="X65" i="29" s="1"/>
  <c r="L65" i="29"/>
  <c r="W64" i="29"/>
  <c r="X64" i="29" s="1"/>
  <c r="L64" i="29"/>
  <c r="W63" i="29"/>
  <c r="L63" i="29"/>
  <c r="W62" i="29"/>
  <c r="X62" i="29" s="1"/>
  <c r="L62" i="29"/>
  <c r="W61" i="29"/>
  <c r="X61" i="29" s="1"/>
  <c r="L61" i="29"/>
  <c r="W60" i="29"/>
  <c r="L60" i="29"/>
  <c r="L94" i="29"/>
  <c r="W94" i="29"/>
  <c r="W95" i="29"/>
  <c r="L95" i="29"/>
  <c r="L74" i="29"/>
  <c r="L41" i="29"/>
  <c r="L40" i="29"/>
  <c r="L39" i="29"/>
  <c r="J55" i="29"/>
  <c r="L55" i="29" s="1"/>
  <c r="J54" i="29"/>
  <c r="L54" i="29" s="1"/>
  <c r="J53" i="29"/>
  <c r="L53" i="29" s="1"/>
  <c r="J52" i="29"/>
  <c r="L52" i="29" s="1"/>
  <c r="J51" i="29"/>
  <c r="L51" i="29" s="1"/>
  <c r="J50" i="29"/>
  <c r="L50" i="29" s="1"/>
  <c r="J48" i="29"/>
  <c r="J47" i="29"/>
  <c r="J46" i="29"/>
  <c r="J45" i="29"/>
  <c r="J44" i="29"/>
  <c r="J43" i="29"/>
  <c r="W55" i="29"/>
  <c r="W54" i="29"/>
  <c r="W53" i="29"/>
  <c r="W52" i="29"/>
  <c r="W51" i="29"/>
  <c r="W50" i="29"/>
  <c r="L36" i="29"/>
  <c r="L35" i="29"/>
  <c r="L34" i="29"/>
  <c r="L33" i="29"/>
  <c r="L32" i="29"/>
  <c r="L31" i="29"/>
  <c r="L30" i="29"/>
  <c r="L29" i="29"/>
  <c r="L28" i="29"/>
  <c r="L27" i="29"/>
  <c r="L26" i="29"/>
  <c r="L25" i="29"/>
  <c r="L20" i="29"/>
  <c r="L19" i="29"/>
  <c r="L18" i="29"/>
  <c r="L17" i="29"/>
  <c r="Y17" i="29" s="1"/>
  <c r="Y44" i="28" l="1"/>
  <c r="AG87" i="28"/>
  <c r="Y71" i="28"/>
  <c r="Y31" i="29"/>
  <c r="Y27" i="29"/>
  <c r="Y34" i="29"/>
  <c r="Y26" i="29"/>
  <c r="Y32" i="29"/>
  <c r="Y28" i="29"/>
  <c r="Y41" i="29"/>
  <c r="Y29" i="29"/>
  <c r="Y30" i="29"/>
  <c r="Y39" i="29"/>
  <c r="Y33" i="29"/>
  <c r="Y18" i="29"/>
  <c r="X39" i="29"/>
  <c r="Y36" i="29"/>
  <c r="Y19" i="29"/>
  <c r="Y35" i="29"/>
  <c r="Y40" i="29"/>
  <c r="Y30" i="28"/>
  <c r="Y84" i="28"/>
  <c r="Y63" i="28"/>
  <c r="AG89" i="28"/>
  <c r="AG38" i="28"/>
  <c r="AG47" i="28"/>
  <c r="AG33" i="28"/>
  <c r="Y26" i="28"/>
  <c r="Y34" i="28"/>
  <c r="AG21" i="28"/>
  <c r="AG83" i="28"/>
  <c r="AG58" i="28"/>
  <c r="AG35" i="28"/>
  <c r="AG73" i="28"/>
  <c r="AG29" i="28"/>
  <c r="Y39" i="28"/>
  <c r="AG48" i="28"/>
  <c r="AG70" i="28"/>
  <c r="AG62" i="28"/>
  <c r="AG91" i="28"/>
  <c r="AG25" i="28"/>
  <c r="Y57" i="28"/>
  <c r="AG72" i="28"/>
  <c r="Y83" i="29"/>
  <c r="AG16" i="28"/>
  <c r="AG61" i="28"/>
  <c r="AG59" i="28"/>
  <c r="Y61" i="28"/>
  <c r="AG31" i="28"/>
  <c r="AG86" i="28"/>
  <c r="AG69" i="28"/>
  <c r="Y32" i="28"/>
  <c r="Y62" i="28"/>
  <c r="Y40" i="28"/>
  <c r="Y58" i="28"/>
  <c r="Y80" i="28"/>
  <c r="AG82" i="28"/>
  <c r="Y19" i="28"/>
  <c r="Y38" i="28"/>
  <c r="AG63" i="28"/>
  <c r="AG71" i="28"/>
  <c r="Y16" i="28"/>
  <c r="AG84" i="28"/>
  <c r="Y28" i="28"/>
  <c r="Y69" i="28"/>
  <c r="Y82" i="28"/>
  <c r="AG44" i="28"/>
  <c r="X16" i="28"/>
  <c r="Y29" i="28"/>
  <c r="Y45" i="28"/>
  <c r="X82" i="28"/>
  <c r="Y87" i="28"/>
  <c r="Y91" i="28"/>
  <c r="Y20" i="28"/>
  <c r="X32" i="28"/>
  <c r="X38" i="28"/>
  <c r="X40" i="28"/>
  <c r="Y43" i="28"/>
  <c r="X45" i="28"/>
  <c r="Y49" i="28"/>
  <c r="X62" i="28"/>
  <c r="Y70" i="28"/>
  <c r="AG57" i="28"/>
  <c r="Y17" i="28"/>
  <c r="X20" i="28"/>
  <c r="Y27" i="28"/>
  <c r="Y35" i="28"/>
  <c r="X43" i="28"/>
  <c r="Y59" i="28"/>
  <c r="X70" i="28"/>
  <c r="Y76" i="28"/>
  <c r="Y83" i="28"/>
  <c r="Y89" i="28"/>
  <c r="Y18" i="28"/>
  <c r="Y21" i="28"/>
  <c r="Y25" i="28"/>
  <c r="Y33" i="28"/>
  <c r="Y47" i="28"/>
  <c r="X76" i="28"/>
  <c r="X83" i="28"/>
  <c r="Y73" i="28"/>
  <c r="X18" i="28"/>
  <c r="Y86" i="28"/>
  <c r="Y90" i="28"/>
  <c r="Y31" i="28"/>
  <c r="Y48" i="28"/>
  <c r="X86" i="28"/>
  <c r="X25" i="28"/>
  <c r="X27" i="28"/>
  <c r="X29" i="28"/>
  <c r="X31" i="28"/>
  <c r="X33" i="28"/>
  <c r="X35" i="28"/>
  <c r="X58" i="28"/>
  <c r="X89" i="28"/>
  <c r="X91" i="28"/>
  <c r="X17" i="28"/>
  <c r="X19" i="28"/>
  <c r="X21" i="28"/>
  <c r="X23" i="28"/>
  <c r="X47" i="28"/>
  <c r="X49" i="28"/>
  <c r="X87" i="28"/>
  <c r="X73" i="28"/>
  <c r="X90" i="28"/>
  <c r="X40" i="29"/>
  <c r="X41" i="29"/>
  <c r="X29" i="29"/>
  <c r="X32" i="29"/>
  <c r="X30" i="29"/>
  <c r="X18" i="29"/>
  <c r="X19" i="29"/>
  <c r="Y20" i="29"/>
  <c r="AG43" i="28"/>
  <c r="AG49" i="28"/>
  <c r="X83" i="29"/>
  <c r="Y65" i="29"/>
  <c r="Y68" i="29"/>
  <c r="Y63" i="29"/>
  <c r="Y71" i="29"/>
  <c r="Y67" i="29"/>
  <c r="Y61" i="29"/>
  <c r="Y64" i="29"/>
  <c r="Y69" i="29"/>
  <c r="Y60" i="29"/>
  <c r="Y70" i="29"/>
  <c r="X63" i="29"/>
  <c r="X72" i="29"/>
  <c r="X71" i="29"/>
  <c r="Y62" i="29"/>
  <c r="X70" i="29"/>
  <c r="X60" i="29"/>
  <c r="X69" i="29"/>
  <c r="X68" i="29"/>
  <c r="Y94" i="29"/>
  <c r="Y95" i="29"/>
  <c r="X94" i="29"/>
  <c r="X95" i="29"/>
  <c r="Y55" i="29"/>
  <c r="Y53" i="29"/>
  <c r="Y54" i="29"/>
  <c r="X53" i="29"/>
  <c r="Y52" i="29"/>
  <c r="Y51" i="29"/>
  <c r="Y50" i="29"/>
  <c r="X52" i="29"/>
  <c r="X51" i="29"/>
  <c r="X55" i="29"/>
  <c r="X50" i="29"/>
  <c r="X54" i="29"/>
  <c r="N8" i="29" l="1"/>
  <c r="N7" i="29"/>
  <c r="N6" i="29"/>
  <c r="N5" i="29"/>
  <c r="N4" i="29"/>
  <c r="N3" i="29"/>
  <c r="J22" i="29" s="1"/>
  <c r="W102" i="29"/>
  <c r="L102" i="29"/>
  <c r="W101" i="29"/>
  <c r="X101" i="29" s="1"/>
  <c r="L101" i="29"/>
  <c r="W100" i="29"/>
  <c r="L100" i="29"/>
  <c r="W99" i="29"/>
  <c r="X99" i="29" s="1"/>
  <c r="L99" i="29"/>
  <c r="W98" i="29"/>
  <c r="X98" i="29" s="1"/>
  <c r="L98" i="29"/>
  <c r="W97" i="29"/>
  <c r="X97" i="29" s="1"/>
  <c r="L97" i="29"/>
  <c r="W92" i="29"/>
  <c r="X92" i="29" s="1"/>
  <c r="L92" i="29"/>
  <c r="W91" i="29"/>
  <c r="L91" i="29"/>
  <c r="W90" i="29"/>
  <c r="X90" i="29" s="1"/>
  <c r="L90" i="29"/>
  <c r="W89" i="29"/>
  <c r="L89" i="29"/>
  <c r="W88" i="29"/>
  <c r="X88" i="29" s="1"/>
  <c r="L88" i="29"/>
  <c r="W87" i="29"/>
  <c r="L87" i="29"/>
  <c r="L85" i="29"/>
  <c r="Y85" i="29" s="1"/>
  <c r="W81" i="29"/>
  <c r="X81" i="29" s="1"/>
  <c r="L81" i="29"/>
  <c r="W79" i="29"/>
  <c r="X79" i="29" s="1"/>
  <c r="L79" i="29"/>
  <c r="W78" i="29"/>
  <c r="L78" i="29"/>
  <c r="W77" i="29"/>
  <c r="L77" i="29"/>
  <c r="W76" i="29"/>
  <c r="X76" i="29" s="1"/>
  <c r="L76" i="29"/>
  <c r="W75" i="29"/>
  <c r="X75" i="29" s="1"/>
  <c r="L75" i="29"/>
  <c r="W74" i="29"/>
  <c r="W38" i="29"/>
  <c r="L38" i="29"/>
  <c r="L56" i="29"/>
  <c r="W48" i="29"/>
  <c r="L48" i="29"/>
  <c r="W47" i="29"/>
  <c r="X47" i="29" s="1"/>
  <c r="L47" i="29"/>
  <c r="W46" i="29"/>
  <c r="L46" i="29"/>
  <c r="W45" i="29"/>
  <c r="L45" i="29"/>
  <c r="W44" i="29"/>
  <c r="L44" i="29"/>
  <c r="W43" i="29"/>
  <c r="X43" i="29" s="1"/>
  <c r="L43" i="29"/>
  <c r="W22" i="29"/>
  <c r="L21" i="29"/>
  <c r="Y21" i="29" s="1"/>
  <c r="AF16" i="29"/>
  <c r="W16" i="29"/>
  <c r="X16" i="29" s="1"/>
  <c r="L16" i="29"/>
  <c r="M9" i="29"/>
  <c r="L9" i="29"/>
  <c r="K9" i="29"/>
  <c r="J9" i="29"/>
  <c r="I9" i="29"/>
  <c r="H9" i="29"/>
  <c r="G9" i="29"/>
  <c r="F9" i="29"/>
  <c r="E9" i="29"/>
  <c r="N8" i="28"/>
  <c r="N7" i="28"/>
  <c r="N6" i="28"/>
  <c r="N5" i="28"/>
  <c r="N4" i="28"/>
  <c r="N3" i="28"/>
  <c r="M9" i="28"/>
  <c r="L9" i="28"/>
  <c r="K9" i="28"/>
  <c r="J9" i="28"/>
  <c r="I9" i="28"/>
  <c r="H9" i="28"/>
  <c r="G9" i="28"/>
  <c r="F9" i="28"/>
  <c r="E9" i="28"/>
  <c r="N6" i="27"/>
  <c r="N5" i="27"/>
  <c r="N4" i="27"/>
  <c r="N3" i="27"/>
  <c r="M7" i="27"/>
  <c r="L7" i="27"/>
  <c r="K7" i="27"/>
  <c r="J7" i="27"/>
  <c r="I7" i="27"/>
  <c r="H7" i="27"/>
  <c r="G7" i="27"/>
  <c r="F7" i="27"/>
  <c r="E7" i="27"/>
  <c r="N9" i="26"/>
  <c r="N8" i="26"/>
  <c r="N7" i="26"/>
  <c r="N6" i="26"/>
  <c r="N5" i="26"/>
  <c r="N4" i="26"/>
  <c r="N3" i="26"/>
  <c r="M10" i="26"/>
  <c r="L10" i="26"/>
  <c r="K10" i="26"/>
  <c r="J10" i="26"/>
  <c r="I10" i="26"/>
  <c r="H10" i="26"/>
  <c r="G10" i="26"/>
  <c r="F10" i="26"/>
  <c r="E10" i="26"/>
  <c r="M23" i="25"/>
  <c r="L23" i="25"/>
  <c r="K23" i="25"/>
  <c r="J23" i="25"/>
  <c r="L135" i="25" s="1"/>
  <c r="Y135" i="25" s="1"/>
  <c r="I23" i="25"/>
  <c r="L134" i="25" s="1"/>
  <c r="Y134" i="25" s="1"/>
  <c r="H23" i="25"/>
  <c r="L133" i="25" s="1"/>
  <c r="Y133" i="25" s="1"/>
  <c r="G23" i="25"/>
  <c r="F23" i="25"/>
  <c r="E23" i="25"/>
  <c r="N22" i="25"/>
  <c r="N21" i="25"/>
  <c r="N20" i="25"/>
  <c r="N19" i="25"/>
  <c r="N18" i="25"/>
  <c r="N17" i="25"/>
  <c r="L53" i="25" s="1"/>
  <c r="Y53" i="25" s="1"/>
  <c r="N16" i="25"/>
  <c r="N15" i="25"/>
  <c r="L52" i="25" s="1"/>
  <c r="Y52" i="25" s="1"/>
  <c r="N14" i="25"/>
  <c r="N13" i="25"/>
  <c r="N12" i="25"/>
  <c r="N11" i="25"/>
  <c r="N10" i="25"/>
  <c r="N9" i="25"/>
  <c r="N8" i="25"/>
  <c r="N7" i="25"/>
  <c r="N6" i="25"/>
  <c r="N5" i="25"/>
  <c r="N4" i="25"/>
  <c r="N3" i="25"/>
  <c r="M11" i="24"/>
  <c r="L11" i="24"/>
  <c r="K11" i="24"/>
  <c r="J11" i="24"/>
  <c r="I11" i="24"/>
  <c r="H11" i="24"/>
  <c r="G11" i="24"/>
  <c r="F11" i="24"/>
  <c r="N10" i="24"/>
  <c r="N9" i="24"/>
  <c r="N8" i="24"/>
  <c r="N7" i="24"/>
  <c r="N6" i="24"/>
  <c r="N5" i="24"/>
  <c r="N4" i="24"/>
  <c r="N3" i="24"/>
  <c r="E11" i="24"/>
  <c r="N7" i="23"/>
  <c r="N6" i="23"/>
  <c r="N5" i="23"/>
  <c r="N4" i="23"/>
  <c r="N3" i="23"/>
  <c r="M8" i="23"/>
  <c r="L8" i="23"/>
  <c r="K8" i="23"/>
  <c r="J8" i="23"/>
  <c r="I8" i="23"/>
  <c r="H8" i="23"/>
  <c r="G8" i="23"/>
  <c r="F8" i="23"/>
  <c r="E8" i="23"/>
  <c r="N7" i="22"/>
  <c r="N6" i="22"/>
  <c r="N5" i="22"/>
  <c r="N4" i="22"/>
  <c r="N3" i="22"/>
  <c r="L20" i="22" s="1"/>
  <c r="Y20" i="22" s="1"/>
  <c r="M8" i="22"/>
  <c r="L8" i="22"/>
  <c r="K8" i="22"/>
  <c r="J8" i="22"/>
  <c r="I8" i="22"/>
  <c r="H8" i="22"/>
  <c r="G8" i="22"/>
  <c r="F8" i="22"/>
  <c r="E8" i="22"/>
  <c r="N12" i="21"/>
  <c r="N11" i="21"/>
  <c r="N10" i="21"/>
  <c r="N9" i="21"/>
  <c r="N8" i="21"/>
  <c r="N7" i="21"/>
  <c r="L30" i="21" s="1"/>
  <c r="Y30" i="21" s="1"/>
  <c r="N6" i="21"/>
  <c r="N5" i="21"/>
  <c r="N4" i="21"/>
  <c r="N3" i="21"/>
  <c r="M13" i="21"/>
  <c r="L13" i="21"/>
  <c r="K13" i="21"/>
  <c r="J13" i="21"/>
  <c r="I13" i="21"/>
  <c r="H13" i="21"/>
  <c r="G13" i="21"/>
  <c r="F13" i="21"/>
  <c r="E13" i="21"/>
  <c r="M23" i="20"/>
  <c r="L23" i="20"/>
  <c r="K23" i="20"/>
  <c r="J23" i="20"/>
  <c r="I23" i="20"/>
  <c r="H23" i="20"/>
  <c r="G23" i="20"/>
  <c r="F23" i="20"/>
  <c r="E23" i="20"/>
  <c r="N22" i="20"/>
  <c r="N21" i="20"/>
  <c r="N20" i="20"/>
  <c r="N19" i="20"/>
  <c r="N18" i="20"/>
  <c r="N17" i="20"/>
  <c r="N16" i="20"/>
  <c r="N15" i="20"/>
  <c r="N14" i="20"/>
  <c r="N13" i="20"/>
  <c r="N12" i="20"/>
  <c r="N11" i="20"/>
  <c r="N10" i="20"/>
  <c r="N9" i="20"/>
  <c r="N8" i="20"/>
  <c r="N7" i="20"/>
  <c r="N6" i="20"/>
  <c r="N5" i="20"/>
  <c r="N4" i="20"/>
  <c r="N3" i="20"/>
  <c r="M9" i="19"/>
  <c r="L9" i="19"/>
  <c r="K9" i="19"/>
  <c r="J9" i="19"/>
  <c r="I9" i="19"/>
  <c r="H9" i="19"/>
  <c r="G9" i="19"/>
  <c r="F9" i="19"/>
  <c r="E9" i="19"/>
  <c r="N8" i="19"/>
  <c r="N7" i="19"/>
  <c r="N6" i="19"/>
  <c r="N5" i="19"/>
  <c r="N4" i="19"/>
  <c r="N3" i="19"/>
  <c r="N3" i="18"/>
  <c r="N4" i="18"/>
  <c r="L15" i="18" s="1"/>
  <c r="Y15" i="18" s="1"/>
  <c r="L13" i="16"/>
  <c r="K13" i="16"/>
  <c r="J13" i="16"/>
  <c r="I13" i="16"/>
  <c r="H13" i="16"/>
  <c r="G13" i="16"/>
  <c r="F13" i="16"/>
  <c r="E13" i="16"/>
  <c r="M13" i="16"/>
  <c r="N3" i="16"/>
  <c r="N4" i="16"/>
  <c r="N5" i="16"/>
  <c r="N6" i="16"/>
  <c r="N7" i="16"/>
  <c r="N3" i="14"/>
  <c r="N4" i="14"/>
  <c r="N5" i="14"/>
  <c r="N6" i="14"/>
  <c r="N7" i="14"/>
  <c r="N8" i="14"/>
  <c r="N9" i="12"/>
  <c r="N10" i="12"/>
  <c r="N11" i="12"/>
  <c r="N12" i="12"/>
  <c r="N13" i="12"/>
  <c r="N14" i="12"/>
  <c r="M5" i="18"/>
  <c r="L5" i="18"/>
  <c r="K5" i="18"/>
  <c r="N12" i="16"/>
  <c r="N11" i="16"/>
  <c r="N10" i="16"/>
  <c r="N9" i="16"/>
  <c r="N8" i="16"/>
  <c r="N14" i="14"/>
  <c r="N13" i="14"/>
  <c r="L37" i="14" s="1"/>
  <c r="Y37" i="14" s="1"/>
  <c r="N12" i="14"/>
  <c r="N11" i="14"/>
  <c r="N10" i="14"/>
  <c r="N9" i="14"/>
  <c r="N5" i="13"/>
  <c r="N4" i="13"/>
  <c r="L16" i="13" s="1"/>
  <c r="Y16" i="13" s="1"/>
  <c r="N3" i="13"/>
  <c r="L17" i="13" s="1"/>
  <c r="Y17" i="13" s="1"/>
  <c r="M6" i="13"/>
  <c r="L6" i="13"/>
  <c r="K6" i="13"/>
  <c r="J6" i="13"/>
  <c r="I6" i="13"/>
  <c r="H6" i="13"/>
  <c r="G6" i="13"/>
  <c r="F6" i="13"/>
  <c r="E6" i="13"/>
  <c r="N8" i="12"/>
  <c r="N7" i="12"/>
  <c r="N6" i="12"/>
  <c r="N5" i="12"/>
  <c r="N4" i="12"/>
  <c r="N3" i="12"/>
  <c r="N15" i="12" l="1"/>
  <c r="L49" i="12"/>
  <c r="Y49" i="12" s="1"/>
  <c r="N15" i="14"/>
  <c r="C18" i="14" s="1"/>
  <c r="L35" i="14"/>
  <c r="Y35" i="14" s="1"/>
  <c r="L34" i="14"/>
  <c r="Y34" i="14" s="1"/>
  <c r="N13" i="16"/>
  <c r="C16" i="16" s="1"/>
  <c r="L32" i="16"/>
  <c r="Y32" i="16" s="1"/>
  <c r="L14" i="18"/>
  <c r="Y14" i="18" s="1"/>
  <c r="N5" i="18"/>
  <c r="N9" i="19"/>
  <c r="C12" i="19" s="1"/>
  <c r="L46" i="12"/>
  <c r="Y46" i="12" s="1"/>
  <c r="L47" i="12"/>
  <c r="Y47" i="12" s="1"/>
  <c r="L30" i="16"/>
  <c r="Y30" i="16" s="1"/>
  <c r="C8" i="18"/>
  <c r="N23" i="20"/>
  <c r="C26" i="20" s="1"/>
  <c r="L31" i="21"/>
  <c r="Y31" i="21" s="1"/>
  <c r="N13" i="21"/>
  <c r="C16" i="21" s="1"/>
  <c r="N8" i="22"/>
  <c r="C11" i="22" s="1"/>
  <c r="L21" i="22"/>
  <c r="Y21" i="22" s="1"/>
  <c r="N8" i="23"/>
  <c r="C11" i="23" s="1"/>
  <c r="N11" i="24"/>
  <c r="C14" i="24" s="1"/>
  <c r="N23" i="25"/>
  <c r="L54" i="25"/>
  <c r="Y54" i="25" s="1"/>
  <c r="L55" i="25"/>
  <c r="Y55" i="25" s="1"/>
  <c r="J27" i="26"/>
  <c r="L27" i="26" s="1"/>
  <c r="Y27" i="26" s="1"/>
  <c r="N10" i="26"/>
  <c r="C13" i="26" s="1"/>
  <c r="J24" i="26"/>
  <c r="L24" i="26" s="1"/>
  <c r="Y24" i="26" s="1"/>
  <c r="J25" i="26"/>
  <c r="L25" i="26" s="1"/>
  <c r="Y25" i="26" s="1"/>
  <c r="L18" i="27"/>
  <c r="Y18" i="27" s="1"/>
  <c r="L19" i="27"/>
  <c r="Y19" i="27" s="1"/>
  <c r="L14" i="27"/>
  <c r="Y14" i="27" s="1"/>
  <c r="N7" i="27"/>
  <c r="C10" i="27" s="1"/>
  <c r="J23" i="29"/>
  <c r="L23" i="29" s="1"/>
  <c r="Y23" i="29" s="1"/>
  <c r="Y38" i="29"/>
  <c r="J23" i="28"/>
  <c r="L23" i="28" s="1"/>
  <c r="Y23" i="28" s="1"/>
  <c r="J22" i="28"/>
  <c r="L22" i="28" s="1"/>
  <c r="AG22" i="28" s="1"/>
  <c r="L22" i="29"/>
  <c r="Y22" i="29" s="1"/>
  <c r="L72" i="29"/>
  <c r="N9" i="29"/>
  <c r="C12" i="29" s="1"/>
  <c r="Y102" i="29"/>
  <c r="Y87" i="29"/>
  <c r="Y75" i="29"/>
  <c r="Y100" i="29"/>
  <c r="Y46" i="29"/>
  <c r="Y25" i="29"/>
  <c r="Y91" i="29"/>
  <c r="Y44" i="29"/>
  <c r="Y98" i="29"/>
  <c r="X100" i="29"/>
  <c r="Y45" i="29"/>
  <c r="Y77" i="29"/>
  <c r="Y89" i="29"/>
  <c r="X44" i="29"/>
  <c r="Y74" i="29"/>
  <c r="Y76" i="29"/>
  <c r="Y78" i="29"/>
  <c r="X87" i="29"/>
  <c r="Y81" i="29"/>
  <c r="X89" i="29"/>
  <c r="X91" i="29"/>
  <c r="Y97" i="29"/>
  <c r="Y101" i="29"/>
  <c r="Y48" i="29"/>
  <c r="Y79" i="29"/>
  <c r="Y88" i="29"/>
  <c r="Y90" i="29"/>
  <c r="Y92" i="29"/>
  <c r="Y99" i="29"/>
  <c r="X48" i="29"/>
  <c r="X22" i="29"/>
  <c r="X25" i="29"/>
  <c r="X45" i="29"/>
  <c r="X38" i="29"/>
  <c r="X74" i="29"/>
  <c r="X78" i="29"/>
  <c r="Y16" i="29"/>
  <c r="Y43" i="29"/>
  <c r="Y47" i="29"/>
  <c r="X77" i="29"/>
  <c r="X46" i="29"/>
  <c r="X102" i="29"/>
  <c r="N9" i="28"/>
  <c r="C12" i="28" s="1"/>
  <c r="C26" i="25"/>
  <c r="N6" i="13"/>
  <c r="C9" i="13" s="1"/>
  <c r="C18" i="12"/>
  <c r="L48" i="12" l="1"/>
  <c r="Y48" i="12" s="1"/>
  <c r="L36" i="14"/>
  <c r="Y36" i="14" s="1"/>
  <c r="J26" i="26"/>
  <c r="L26" i="26" s="1"/>
  <c r="Y26" i="26" s="1"/>
  <c r="Y22" i="28"/>
  <c r="Y72" i="29"/>
</calcChain>
</file>

<file path=xl/sharedStrings.xml><?xml version="1.0" encoding="utf-8"?>
<sst xmlns="http://schemas.openxmlformats.org/spreadsheetml/2006/main" count="6403" uniqueCount="348">
  <si>
    <t>STYLE #</t>
  </si>
  <si>
    <t>INDENT#</t>
  </si>
  <si>
    <t>Q'TY</t>
  </si>
  <si>
    <t>Remark</t>
  </si>
  <si>
    <t>BULK</t>
  </si>
  <si>
    <t>BUSAN</t>
  </si>
  <si>
    <t>ZHONGSHAN</t>
  </si>
  <si>
    <t>HONG KONG</t>
  </si>
  <si>
    <t>TAIWAN</t>
  </si>
  <si>
    <t>SEOUL</t>
  </si>
  <si>
    <t>VIETNAM</t>
  </si>
  <si>
    <t>PLAN SEWING</t>
  </si>
  <si>
    <t>BOAT</t>
  </si>
  <si>
    <t>DHL</t>
  </si>
  <si>
    <t>COURIER</t>
  </si>
  <si>
    <t>TRUCKING</t>
  </si>
  <si>
    <t>발주내역</t>
  </si>
  <si>
    <t>USAGE</t>
  </si>
  <si>
    <t>ITEM</t>
  </si>
  <si>
    <t>COLOR</t>
  </si>
  <si>
    <t>GARMENT-ITEM COLOR 정보</t>
  </si>
  <si>
    <t>SIZE</t>
  </si>
  <si>
    <t>Garment
 q'ty</t>
  </si>
  <si>
    <t>CON'S</t>
  </si>
  <si>
    <t>STOCK</t>
  </si>
  <si>
    <t>출고량</t>
  </si>
  <si>
    <t>BALANCE</t>
  </si>
  <si>
    <t>진행</t>
  </si>
  <si>
    <t>업체</t>
  </si>
  <si>
    <t>INITIAL</t>
  </si>
  <si>
    <t>TOTAL</t>
  </si>
  <si>
    <t>SHELL -1</t>
  </si>
  <si>
    <t>BLACK</t>
  </si>
  <si>
    <t>LINING-1</t>
  </si>
  <si>
    <t>THREAD</t>
  </si>
  <si>
    <t>NYLON THREAD(100D/2-5000MT) SUNO</t>
  </si>
  <si>
    <t>SPUN THREAD(60'S/3 5000MT) SUNO</t>
  </si>
  <si>
    <t>BRA CUP</t>
  </si>
  <si>
    <t>RUBBER</t>
  </si>
  <si>
    <t>TPU LABEL</t>
  </si>
  <si>
    <t>XS</t>
  </si>
  <si>
    <t>S</t>
  </si>
  <si>
    <t>M</t>
  </si>
  <si>
    <t>L</t>
  </si>
  <si>
    <t>XL</t>
  </si>
  <si>
    <t>XXL</t>
  </si>
  <si>
    <t>THIEN SON HUNG YEN</t>
    <phoneticPr fontId="2" type="noConversion"/>
  </si>
  <si>
    <t>SHELL -2</t>
    <phoneticPr fontId="2" type="noConversion"/>
  </si>
  <si>
    <t>WHITE</t>
    <phoneticPr fontId="2" type="noConversion"/>
  </si>
  <si>
    <t>BLACK</t>
    <phoneticPr fontId="2" type="noConversion"/>
  </si>
  <si>
    <t>SWIFT TACK</t>
    <phoneticPr fontId="2" type="noConversion"/>
  </si>
  <si>
    <t>PAC00491 (3")</t>
    <phoneticPr fontId="2" type="noConversion"/>
  </si>
  <si>
    <t>CLEAR</t>
    <phoneticPr fontId="2" type="noConversion"/>
  </si>
  <si>
    <t>MOBILION TAPE</t>
    <phoneticPr fontId="2" type="noConversion"/>
  </si>
  <si>
    <t>3"</t>
    <phoneticPr fontId="2" type="noConversion"/>
  </si>
  <si>
    <t>12.7MM</t>
    <phoneticPr fontId="2" type="noConversion"/>
  </si>
  <si>
    <t>1/4" X 0.15MM</t>
    <phoneticPr fontId="2" type="noConversion"/>
  </si>
  <si>
    <t>S</t>
    <phoneticPr fontId="2" type="noConversion"/>
  </si>
  <si>
    <t>CAD</t>
  </si>
  <si>
    <t>REF STYLE #</t>
  </si>
  <si>
    <t>STYLE NUMBER</t>
    <phoneticPr fontId="37" type="noConversion"/>
  </si>
  <si>
    <t>1X</t>
  </si>
  <si>
    <t>2X</t>
  </si>
  <si>
    <t>3X</t>
  </si>
  <si>
    <t>TOTAL UNITS</t>
  </si>
  <si>
    <t>ESGM22742KM</t>
    <phoneticPr fontId="37" type="noConversion"/>
  </si>
  <si>
    <t>BLACK</t>
    <phoneticPr fontId="37" type="noConversion"/>
  </si>
  <si>
    <t>TEAL</t>
  </si>
  <si>
    <t>MAGENTA</t>
  </si>
  <si>
    <t>OLIVE</t>
  </si>
  <si>
    <t>WHIMSICAL PRINT</t>
  </si>
  <si>
    <t>ZOE PRINT</t>
  </si>
  <si>
    <t>ESGM22717KM-W</t>
    <phoneticPr fontId="37" type="noConversion"/>
  </si>
  <si>
    <t>ESGM21731KM</t>
    <phoneticPr fontId="37" type="noConversion"/>
  </si>
  <si>
    <t>SAPPHIRE</t>
  </si>
  <si>
    <t>SPICED LATTE</t>
    <phoneticPr fontId="37" type="noConversion"/>
  </si>
  <si>
    <t>SUNSET PRINT</t>
    <phoneticPr fontId="37" type="noConversion"/>
  </si>
  <si>
    <t>PRETTY PAISLEY PRINT (SUMMER)</t>
    <phoneticPr fontId="37" type="noConversion"/>
  </si>
  <si>
    <t>ESGM22748J</t>
    <phoneticPr fontId="37" type="noConversion"/>
  </si>
  <si>
    <t>SPICED LATTE</t>
  </si>
  <si>
    <t>SUNSET PRINT</t>
  </si>
  <si>
    <t>PRETTY PAISLEY PRINT (SUMMER)</t>
  </si>
  <si>
    <t>ESGM22755KM</t>
    <phoneticPr fontId="37" type="noConversion"/>
  </si>
  <si>
    <t>ESGM21708J</t>
    <phoneticPr fontId="37" type="noConversion"/>
  </si>
  <si>
    <t>ESGM22768K/KM</t>
    <phoneticPr fontId="37" type="noConversion"/>
  </si>
  <si>
    <t>ESGM22800KM</t>
    <phoneticPr fontId="37" type="noConversion"/>
  </si>
  <si>
    <t>ESGM22800KM</t>
  </si>
  <si>
    <t>ESGM22832</t>
    <phoneticPr fontId="37" type="noConversion"/>
  </si>
  <si>
    <t>ESGM22832</t>
  </si>
  <si>
    <t>ESGM21804KM</t>
    <phoneticPr fontId="37" type="noConversion"/>
  </si>
  <si>
    <t>ESGM22839K/KM</t>
    <phoneticPr fontId="37" type="noConversion"/>
  </si>
  <si>
    <t>ACB22804KM</t>
    <phoneticPr fontId="37" type="noConversion"/>
  </si>
  <si>
    <t>ACB22804KM-W</t>
    <phoneticPr fontId="37" type="noConversion"/>
  </si>
  <si>
    <t>ESGM22100KM</t>
    <phoneticPr fontId="37" type="noConversion"/>
  </si>
  <si>
    <t>ESGM22109KM</t>
    <phoneticPr fontId="37" type="noConversion"/>
  </si>
  <si>
    <t>APB22994J</t>
    <phoneticPr fontId="2" type="noConversion"/>
  </si>
  <si>
    <t>TOTAL</t>
    <phoneticPr fontId="2" type="noConversion"/>
  </si>
  <si>
    <t>APB22994J</t>
    <phoneticPr fontId="37" type="noConversion"/>
  </si>
  <si>
    <t>ESGM22109KM</t>
  </si>
  <si>
    <t>ESGM22109KM</t>
    <phoneticPr fontId="2" type="noConversion"/>
  </si>
  <si>
    <t>THIEN SON</t>
    <phoneticPr fontId="2" type="noConversion"/>
  </si>
  <si>
    <t>PRETTY PAISLEY PRINT</t>
    <phoneticPr fontId="2" type="noConversion"/>
  </si>
  <si>
    <t>ESGM22100KM</t>
    <phoneticPr fontId="2" type="noConversion"/>
  </si>
  <si>
    <t>ESGM22839K/KM</t>
  </si>
  <si>
    <t>ESGM22839K/KM</t>
    <phoneticPr fontId="2" type="noConversion"/>
  </si>
  <si>
    <t>ACB22804KM/W</t>
    <phoneticPr fontId="2" type="noConversion"/>
  </si>
  <si>
    <t>ESGM22832</t>
    <phoneticPr fontId="2" type="noConversion"/>
  </si>
  <si>
    <t>ESGM22800KM</t>
    <phoneticPr fontId="2" type="noConversion"/>
  </si>
  <si>
    <t>ESGM22768K/KM</t>
  </si>
  <si>
    <t>ESGM22768K/KM</t>
    <phoneticPr fontId="2" type="noConversion"/>
  </si>
  <si>
    <t>ESGM21708J</t>
    <phoneticPr fontId="2" type="noConversion"/>
  </si>
  <si>
    <t>ESGM22755KM</t>
  </si>
  <si>
    <t>ESGM22755KM</t>
    <phoneticPr fontId="2" type="noConversion"/>
  </si>
  <si>
    <t>ESGM22748J</t>
  </si>
  <si>
    <t>ESGM22748J</t>
    <phoneticPr fontId="2" type="noConversion"/>
  </si>
  <si>
    <t>ESGM21731KM</t>
  </si>
  <si>
    <t>ESGM21731KM</t>
    <phoneticPr fontId="2" type="noConversion"/>
  </si>
  <si>
    <t>ESGM22714KM</t>
    <phoneticPr fontId="37" type="noConversion"/>
  </si>
  <si>
    <t>ESGM22714KM</t>
    <phoneticPr fontId="2" type="noConversion"/>
  </si>
  <si>
    <t>ESGM22717KM-W</t>
    <phoneticPr fontId="2" type="noConversion"/>
  </si>
  <si>
    <t>SPRING 2022</t>
  </si>
  <si>
    <t>Size Contribution XS-3X</t>
  </si>
  <si>
    <t>Size Contribution XS-XXL</t>
  </si>
  <si>
    <t>SIZES</t>
  </si>
  <si>
    <t>CATEGORY</t>
  </si>
  <si>
    <t>FABRICATION</t>
  </si>
  <si>
    <t>MISSY STYLE NUMBER</t>
  </si>
  <si>
    <t>PLUS STYLE NUMBER</t>
  </si>
  <si>
    <t>DESCRIPTION</t>
  </si>
  <si>
    <t>TOTAL BY STYLE</t>
  </si>
  <si>
    <t>FLOW DATE</t>
  </si>
  <si>
    <t>BRAS</t>
  </si>
  <si>
    <t>TRICOT</t>
  </si>
  <si>
    <t>ESGM22742KM</t>
  </si>
  <si>
    <t>KARIMA 201
Tricot
Hung Yen</t>
    <phoneticPr fontId="37" type="noConversion"/>
  </si>
  <si>
    <t>2</t>
  </si>
  <si>
    <t>ESGM22717KM</t>
    <phoneticPr fontId="37" type="noConversion"/>
  </si>
  <si>
    <t>KARIMA 201
Tricot
Hung Yen</t>
  </si>
  <si>
    <t>1</t>
  </si>
  <si>
    <t>TANKINIS</t>
  </si>
  <si>
    <t>JERSEY</t>
  </si>
  <si>
    <t>JERSEY
K80S2-230
Microfiber
YH Trading
95% Polyester, 5% Spandex,
230 g/m2, 57"</t>
    <phoneticPr fontId="37" type="noConversion"/>
  </si>
  <si>
    <t>BOTTOMS</t>
  </si>
  <si>
    <t>SIDE TAB HIPSTER</t>
  </si>
  <si>
    <t>BANDED HIGH WAIST</t>
  </si>
  <si>
    <t>ESGM21804KM</t>
  </si>
  <si>
    <t>FOLDOVER BANDED HIGH RISE</t>
  </si>
  <si>
    <t>BANDED HIGH WAIST BOY SHORT W/TUMMY CONTROL</t>
  </si>
  <si>
    <t>ACB22804K
ACB22804KM
ACB22804KM-W</t>
    <phoneticPr fontId="37" type="noConversion"/>
  </si>
  <si>
    <t>SIDE SLIT SKIRTED PANT W/TUMMY CONTROL</t>
  </si>
  <si>
    <t>ONE PIECES</t>
  </si>
  <si>
    <t>CROSS FRONT SHIRRED ONE PIECE</t>
  </si>
  <si>
    <t>ADJUSTABLE SHIRRED ONE PIECE</t>
  </si>
  <si>
    <t>PRINCESS SEAM SWIM DRESS</t>
  </si>
  <si>
    <t>UNITS</t>
  </si>
  <si>
    <t>FLOW</t>
  </si>
  <si>
    <t>59" CUT</t>
    <phoneticPr fontId="2" type="noConversion"/>
  </si>
  <si>
    <t>KARIMA 210 80% Nylon, 20% Spandex Tricot, 175/m2, 150cm</t>
    <phoneticPr fontId="2" type="noConversion"/>
  </si>
  <si>
    <t>BODY</t>
    <phoneticPr fontId="2" type="noConversion"/>
  </si>
  <si>
    <t>XS01 82%NYLON / 18%SPANDEX, Tricot, 195/m2, 58"</t>
    <phoneticPr fontId="2" type="noConversion"/>
  </si>
  <si>
    <t>WHIMSICAL PRINT ESG10193</t>
    <phoneticPr fontId="2" type="noConversion"/>
  </si>
  <si>
    <t>ZOE PRINT ESG10194</t>
    <phoneticPr fontId="2" type="noConversion"/>
  </si>
  <si>
    <t>HY K&amp;D</t>
    <phoneticPr fontId="2" type="noConversion"/>
  </si>
  <si>
    <t>XS</t>
    <phoneticPr fontId="2" type="noConversion"/>
  </si>
  <si>
    <t>YH</t>
    <phoneticPr fontId="2" type="noConversion"/>
  </si>
  <si>
    <t>KNITEXTILE</t>
    <phoneticPr fontId="2" type="noConversion"/>
  </si>
  <si>
    <t>LINING</t>
    <phoneticPr fontId="2" type="noConversion"/>
  </si>
  <si>
    <t>KA-79, 100% POLY, 95G (Knitextile)</t>
    <phoneticPr fontId="2" type="noConversion"/>
  </si>
  <si>
    <t>58" CUT</t>
    <phoneticPr fontId="2" type="noConversion"/>
  </si>
  <si>
    <t>SOFT CUP(BLACK)(CU029 - 4) - YIBEI</t>
    <phoneticPr fontId="2" type="noConversion"/>
  </si>
  <si>
    <t>SOFT CUP(BLACK)(CU029 - 6) - YIBEI</t>
    <phoneticPr fontId="2" type="noConversion"/>
  </si>
  <si>
    <t>SOFT CUP(BLACK)(CU029 - 8) - YIBEI</t>
    <phoneticPr fontId="2" type="noConversion"/>
  </si>
  <si>
    <t>SOFT CUP(BLACK)(CU029 - 10) - YIBEI</t>
    <phoneticPr fontId="2" type="noConversion"/>
  </si>
  <si>
    <t>SOFT CUP(BLACK)(CU029 - 12) - YIBEI</t>
    <phoneticPr fontId="2" type="noConversion"/>
  </si>
  <si>
    <t>SOFT CUP(BLACK)(CU029 - 14) - YIBEI</t>
    <phoneticPr fontId="2" type="noConversion"/>
  </si>
  <si>
    <t>SOFT CUP(WHITE)(CU029 - 4) - YIBEI</t>
    <phoneticPr fontId="2" type="noConversion"/>
  </si>
  <si>
    <t>SOFT CUP(WHITE)(CU029 - 6) - YIBEI</t>
    <phoneticPr fontId="2" type="noConversion"/>
  </si>
  <si>
    <t>SOFT CUP(WHITE)(CU029 - 8) - YIBEI</t>
    <phoneticPr fontId="2" type="noConversion"/>
  </si>
  <si>
    <t>SOFT CUP(WHITE)(CU029 - 10) - YIBEI</t>
    <phoneticPr fontId="2" type="noConversion"/>
  </si>
  <si>
    <t>SOFT CUP(WHITE)(CU029 - 12) - YIBEI</t>
    <phoneticPr fontId="2" type="noConversion"/>
  </si>
  <si>
    <t>SOFT CUP(WHITE)(CU029 - 14) - YIBEI</t>
    <phoneticPr fontId="2" type="noConversion"/>
  </si>
  <si>
    <t>10.0MM</t>
    <phoneticPr fontId="2" type="noConversion"/>
  </si>
  <si>
    <t>MAU-BTM-CARELB (NEXGEN)</t>
    <phoneticPr fontId="2" type="noConversion"/>
  </si>
  <si>
    <t>PRICE TAG</t>
    <phoneticPr fontId="2" type="noConversion"/>
  </si>
  <si>
    <t>2nd tag</t>
    <phoneticPr fontId="2" type="noConversion"/>
  </si>
  <si>
    <t>American beach tag</t>
    <phoneticPr fontId="2" type="noConversion"/>
  </si>
  <si>
    <t>POLY BAG STICKER</t>
    <phoneticPr fontId="2" type="noConversion"/>
  </si>
  <si>
    <t>MAU-ECOM-STK (NEXGEN)</t>
    <phoneticPr fontId="2" type="noConversion"/>
  </si>
  <si>
    <t>P.BONE&amp; CASING</t>
    <phoneticPr fontId="2" type="noConversion"/>
  </si>
  <si>
    <t>NYLON THREAD(100D/2-5000MT) SUNO</t>
    <phoneticPr fontId="2" type="noConversion"/>
  </si>
  <si>
    <t>P.BONE&amp; CASING - SUNO</t>
    <phoneticPr fontId="2" type="noConversion"/>
  </si>
  <si>
    <t>American beach tag - SM KOREA</t>
    <phoneticPr fontId="2" type="noConversion"/>
  </si>
  <si>
    <t>2nd tag - SM KOREA</t>
    <phoneticPr fontId="2" type="noConversion"/>
  </si>
  <si>
    <t>Tracking LABEL</t>
    <phoneticPr fontId="2" type="noConversion"/>
  </si>
  <si>
    <t>Tracking LABEL- SM KOREA</t>
    <phoneticPr fontId="2" type="noConversion"/>
  </si>
  <si>
    <t>DHGK-2143</t>
    <phoneticPr fontId="2" type="noConversion"/>
  </si>
  <si>
    <t>DHGK-2144</t>
    <phoneticPr fontId="2" type="noConversion"/>
  </si>
  <si>
    <t>DHGK-2145</t>
    <phoneticPr fontId="2" type="noConversion"/>
  </si>
  <si>
    <t>DHGK-2146</t>
    <phoneticPr fontId="2" type="noConversion"/>
  </si>
  <si>
    <t>DHGK-2147</t>
    <phoneticPr fontId="2" type="noConversion"/>
  </si>
  <si>
    <t>DHGK-2148</t>
    <phoneticPr fontId="2" type="noConversion"/>
  </si>
  <si>
    <t>DHGK-2149</t>
    <phoneticPr fontId="2" type="noConversion"/>
  </si>
  <si>
    <t>DHGK-2150</t>
    <phoneticPr fontId="2" type="noConversion"/>
  </si>
  <si>
    <t>DHGK-2151</t>
    <phoneticPr fontId="2" type="noConversion"/>
  </si>
  <si>
    <t>DHGK-2152</t>
    <phoneticPr fontId="2" type="noConversion"/>
  </si>
  <si>
    <t>DHGK-2153</t>
    <phoneticPr fontId="2" type="noConversion"/>
  </si>
  <si>
    <t>DHGK-2154</t>
    <phoneticPr fontId="2" type="noConversion"/>
  </si>
  <si>
    <t>DHGK-2155</t>
    <phoneticPr fontId="2" type="noConversion"/>
  </si>
  <si>
    <t>DHGK-2156</t>
    <phoneticPr fontId="2" type="noConversion"/>
  </si>
  <si>
    <t>DHGK-2157</t>
    <phoneticPr fontId="2" type="noConversion"/>
  </si>
  <si>
    <t>DHGK-2158</t>
    <phoneticPr fontId="2" type="noConversion"/>
  </si>
  <si>
    <t>1X</t>
    <phoneticPr fontId="2" type="noConversion"/>
  </si>
  <si>
    <t>2X</t>
    <phoneticPr fontId="2" type="noConversion"/>
  </si>
  <si>
    <t>3X</t>
    <phoneticPr fontId="2" type="noConversion"/>
  </si>
  <si>
    <t>SOFT CUP 71794 - 18 - CCL</t>
    <phoneticPr fontId="2" type="noConversion"/>
  </si>
  <si>
    <t>SOFT CUP 71794 - 22 - CCL</t>
    <phoneticPr fontId="2" type="noConversion"/>
  </si>
  <si>
    <t>SOFT CUP 71794 - 20 - CCL</t>
    <phoneticPr fontId="2" type="noConversion"/>
  </si>
  <si>
    <t>MAU-TWO-PART (NEXGEN)</t>
    <phoneticPr fontId="2" type="noConversion"/>
  </si>
  <si>
    <t>METALIC</t>
    <phoneticPr fontId="2" type="noConversion"/>
  </si>
  <si>
    <r>
      <t xml:space="preserve">RUBBER BAND - </t>
    </r>
    <r>
      <rPr>
        <sz val="9"/>
        <color theme="1"/>
        <rFont val="맑은 고딕"/>
        <family val="2"/>
        <charset val="129"/>
      </rPr>
      <t>삼성고무</t>
    </r>
    <phoneticPr fontId="2" type="noConversion"/>
  </si>
  <si>
    <t>SPUN THREAD(60'S/3 5000MT) - SUNO</t>
    <phoneticPr fontId="2" type="noConversion"/>
  </si>
  <si>
    <t>NYLON THREAD(100D/2-5000MT) - SUNO</t>
    <phoneticPr fontId="2" type="noConversion"/>
  </si>
  <si>
    <t>STRAP</t>
    <phoneticPr fontId="2" type="noConversion"/>
  </si>
  <si>
    <t>Metal Slider - FOURSEASON</t>
    <phoneticPr fontId="2" type="noConversion"/>
  </si>
  <si>
    <t>1/2" (13MM)</t>
    <phoneticPr fontId="2" type="noConversion"/>
  </si>
  <si>
    <t>Back Closure</t>
    <phoneticPr fontId="2" type="noConversion"/>
  </si>
  <si>
    <t>S-Hook - FOURSEASON</t>
    <phoneticPr fontId="2" type="noConversion"/>
  </si>
  <si>
    <t>1" (25mm)</t>
    <phoneticPr fontId="2" type="noConversion"/>
  </si>
  <si>
    <t>COMEZ BAND</t>
    <phoneticPr fontId="2" type="noConversion"/>
  </si>
  <si>
    <t>3/8" (9.5mm)</t>
    <phoneticPr fontId="2" type="noConversion"/>
  </si>
  <si>
    <t>COMEZ BAND - SUNO</t>
    <phoneticPr fontId="2" type="noConversion"/>
  </si>
  <si>
    <t>SILVER</t>
    <phoneticPr fontId="2" type="noConversion"/>
  </si>
  <si>
    <t>BRA TAPE</t>
    <phoneticPr fontId="2" type="noConversion"/>
  </si>
  <si>
    <t>Stalizer</t>
    <phoneticPr fontId="2" type="noConversion"/>
  </si>
  <si>
    <t>Bra frame</t>
    <phoneticPr fontId="2" type="noConversion"/>
  </si>
  <si>
    <t>Stalizer N330 - SUNO</t>
    <phoneticPr fontId="2" type="noConversion"/>
  </si>
  <si>
    <t>Strap loop</t>
    <phoneticPr fontId="2" type="noConversion"/>
  </si>
  <si>
    <t>NYLON TRICOT Stalizer - SUNO</t>
    <phoneticPr fontId="2" type="noConversion"/>
  </si>
  <si>
    <t>MISSY</t>
    <phoneticPr fontId="2" type="noConversion"/>
  </si>
  <si>
    <t>PLUS</t>
    <phoneticPr fontId="2" type="noConversion"/>
  </si>
  <si>
    <t>BLACK / TEAL</t>
    <phoneticPr fontId="2" type="noConversion"/>
  </si>
  <si>
    <t>8.0MM</t>
    <phoneticPr fontId="2" type="noConversion"/>
  </si>
  <si>
    <t>SOFT CUP(BLACK)(Z11 - 8) - CCL</t>
    <phoneticPr fontId="2" type="noConversion"/>
  </si>
  <si>
    <t>SOFT CUP(BLACK)(Z11 - 10) - CCL</t>
    <phoneticPr fontId="2" type="noConversion"/>
  </si>
  <si>
    <t>SOFT CUP(BLACK)(Z11 - 12) - CCL</t>
    <phoneticPr fontId="2" type="noConversion"/>
  </si>
  <si>
    <t>SOFT CUP(BLACK)(Z11 - 14) - CCL</t>
    <phoneticPr fontId="2" type="noConversion"/>
  </si>
  <si>
    <t>SOFT CUP(BLACK)(Z11 - 18) - CCL</t>
    <phoneticPr fontId="2" type="noConversion"/>
  </si>
  <si>
    <t>SOFT CUP(BLACK)(Z11 - 22) - CCL</t>
    <phoneticPr fontId="2" type="noConversion"/>
  </si>
  <si>
    <t>SOFT CUP(BLACK)(Z11 - 20) - CCL</t>
    <phoneticPr fontId="2" type="noConversion"/>
  </si>
  <si>
    <t>SOFT CUP(BLACK)(Z11 - 24) - CCL</t>
    <phoneticPr fontId="2" type="noConversion"/>
  </si>
  <si>
    <t>SOFT CUP(BLACK)(Z11 - 28) - CCL</t>
    <phoneticPr fontId="2" type="noConversion"/>
  </si>
  <si>
    <t>Metal Ring - FOURSEASON</t>
    <phoneticPr fontId="2" type="noConversion"/>
  </si>
  <si>
    <t>TWILL TAPE</t>
    <phoneticPr fontId="2" type="noConversion"/>
  </si>
  <si>
    <t>1/4" TWILL TAPE</t>
    <phoneticPr fontId="2" type="noConversion"/>
  </si>
  <si>
    <t>SET TO UNDERBUST AT CF KEYHOLE</t>
    <phoneticPr fontId="2" type="noConversion"/>
  </si>
  <si>
    <t>FOAM PAD</t>
    <phoneticPr fontId="2" type="noConversion"/>
  </si>
  <si>
    <t>MAJUEL</t>
    <phoneticPr fontId="2" type="noConversion"/>
  </si>
  <si>
    <t>PRETTY PAISLEY PRINT</t>
  </si>
  <si>
    <t xml:space="preserve">PRETTY PAISLEY PRINT </t>
  </si>
  <si>
    <t xml:space="preserve">PRETTY PAISLEY PRINT </t>
    <phoneticPr fontId="2" type="noConversion"/>
  </si>
  <si>
    <t>F37D3, FOAM PAD, 3mm, 58/60" (MAJUEL)</t>
    <phoneticPr fontId="2" type="noConversion"/>
  </si>
  <si>
    <t>Red (W32744)</t>
    <phoneticPr fontId="2" type="noConversion"/>
  </si>
  <si>
    <t>Pink (W32434)</t>
  </si>
  <si>
    <t>Pink (W32434)</t>
    <phoneticPr fontId="2" type="noConversion"/>
  </si>
  <si>
    <t>Beauty Blue (W33738)</t>
    <phoneticPr fontId="2" type="noConversion"/>
  </si>
  <si>
    <t>6.0MM</t>
    <phoneticPr fontId="2" type="noConversion"/>
  </si>
  <si>
    <t>SOFT CUP MC-01PO2 (MF00191) - 10 - MAJUEL</t>
    <phoneticPr fontId="2" type="noConversion"/>
  </si>
  <si>
    <t>SOFT CUP MC-01PO2 (MF00191) - 12 - MAJUEL</t>
    <phoneticPr fontId="2" type="noConversion"/>
  </si>
  <si>
    <t>SOFT CUP MC-01PO2 (MF00191) - 14 - MAJUEL</t>
    <phoneticPr fontId="2" type="noConversion"/>
  </si>
  <si>
    <t>SOFT CUP MC-01PO2 (MF00191) - 16 - MAJUEL</t>
    <phoneticPr fontId="2" type="noConversion"/>
  </si>
  <si>
    <t>SOFT CUP MC-01PO2 (MF00191) - 18 - MAJUEL</t>
    <phoneticPr fontId="2" type="noConversion"/>
  </si>
  <si>
    <t>SOFT CUP MC-01PO2 (MF00191) - 22 - MAJUEL</t>
    <phoneticPr fontId="2" type="noConversion"/>
  </si>
  <si>
    <t>Metal S-hook - FOURSEASON</t>
    <phoneticPr fontId="2" type="noConversion"/>
  </si>
  <si>
    <t>1" (25MM)</t>
    <phoneticPr fontId="2" type="noConversion"/>
  </si>
  <si>
    <t>1/4" SOUTACHE USE AT CF UNDERBUST</t>
    <phoneticPr fontId="2" type="noConversion"/>
  </si>
  <si>
    <t>ELASTIC THREAD</t>
    <phoneticPr fontId="2" type="noConversion"/>
  </si>
  <si>
    <t>ZIPPER BAG</t>
    <phoneticPr fontId="2" type="noConversion"/>
  </si>
  <si>
    <t>ZIPPER BAG - SUNO</t>
    <phoneticPr fontId="2" type="noConversion"/>
  </si>
  <si>
    <t>FOR STRAP</t>
    <phoneticPr fontId="2" type="noConversion"/>
  </si>
  <si>
    <t>SHELL -1</t>
    <phoneticPr fontId="2" type="noConversion"/>
  </si>
  <si>
    <t>K80S2-230 Jersey , 95% POLY ITY 5% SPNADEX SINGLE SPAN JERSEY, 230 g/m2</t>
    <phoneticPr fontId="2" type="noConversion"/>
  </si>
  <si>
    <t>SOFT CUP(WHITE)(Z11 - 8) - CCL</t>
    <phoneticPr fontId="2" type="noConversion"/>
  </si>
  <si>
    <t>SOFT CUP(WHITE)(Z11 - 10) - CCL</t>
    <phoneticPr fontId="2" type="noConversion"/>
  </si>
  <si>
    <t>SOFT CUP(WHITE)(Z11 - 12) - CCL</t>
    <phoneticPr fontId="2" type="noConversion"/>
  </si>
  <si>
    <t>SOFT CUP(WHITE)(Z11 - 14) - CCL</t>
    <phoneticPr fontId="2" type="noConversion"/>
  </si>
  <si>
    <t>SOFT CUP(WHITE)(Z11 - 18) - CCL</t>
    <phoneticPr fontId="2" type="noConversion"/>
  </si>
  <si>
    <t>SOFT CUP(WHITE)(Z11 - 22) - CCL</t>
    <phoneticPr fontId="2" type="noConversion"/>
  </si>
  <si>
    <t>SOFT CUP(WHITE)(Z11 - 20) - CCL</t>
    <phoneticPr fontId="2" type="noConversion"/>
  </si>
  <si>
    <t>SOFT CUP(WHITE)(Z11 - 24) - CCL</t>
    <phoneticPr fontId="2" type="noConversion"/>
  </si>
  <si>
    <t>SOFT CUP(WHITE)(Z11 - 28) - CCL</t>
    <phoneticPr fontId="2" type="noConversion"/>
  </si>
  <si>
    <t>PICOT UNDER BRA BAND</t>
    <phoneticPr fontId="2" type="noConversion"/>
  </si>
  <si>
    <t>UNDER BRA PICOT FLUSH BAND - SUNO</t>
    <phoneticPr fontId="2" type="noConversion"/>
  </si>
  <si>
    <t>BACK UNDER BRA 1" (25mm)</t>
    <phoneticPr fontId="2" type="noConversion"/>
  </si>
  <si>
    <t>UNDER BRA 1" (25mm)</t>
    <phoneticPr fontId="2" type="noConversion"/>
  </si>
  <si>
    <t xml:space="preserve">UNDER BRA 3/4" </t>
    <phoneticPr fontId="2" type="noConversion"/>
  </si>
  <si>
    <t>MAGENTA</t>
    <phoneticPr fontId="2" type="noConversion"/>
  </si>
  <si>
    <t>ZOE PRINT</t>
    <phoneticPr fontId="2" type="noConversion"/>
  </si>
  <si>
    <t>MAGENTA/ZOE PRINT</t>
    <phoneticPr fontId="2" type="noConversion"/>
  </si>
  <si>
    <t>5/16" (8MM)</t>
    <phoneticPr fontId="2" type="noConversion"/>
  </si>
  <si>
    <t>840D ELASTIC THREAD - SUNO</t>
    <phoneticPr fontId="2" type="noConversion"/>
  </si>
  <si>
    <t>FRONT AND BACK WAIST 5/16" (8mm)</t>
    <phoneticPr fontId="2" type="noConversion"/>
  </si>
  <si>
    <t>3/8" (10mm)</t>
  </si>
  <si>
    <t>3/8" (10mm)</t>
    <phoneticPr fontId="2" type="noConversion"/>
  </si>
  <si>
    <t>3/8" TWILL TAPE</t>
    <phoneticPr fontId="2" type="noConversion"/>
  </si>
  <si>
    <t>3/8" USE IN JOIN SEAM OF SHIRRED PIECE AND FRONT/BACK PANT</t>
    <phoneticPr fontId="2" type="noConversion"/>
  </si>
  <si>
    <t>CROTCH STICKER</t>
    <phoneticPr fontId="2" type="noConversion"/>
  </si>
  <si>
    <t>TCP-01 - SAT</t>
    <phoneticPr fontId="2" type="noConversion"/>
  </si>
  <si>
    <t>LINING-2</t>
    <phoneticPr fontId="2" type="noConversion"/>
  </si>
  <si>
    <t>MESH</t>
    <phoneticPr fontId="2" type="noConversion"/>
  </si>
  <si>
    <t>Weilun</t>
    <phoneticPr fontId="2" type="noConversion"/>
  </si>
  <si>
    <t>DW01, 77% Nylon 40D12F, 23% Spandex 140D Mesh, 140g/m2</t>
    <phoneticPr fontId="2" type="noConversion"/>
  </si>
  <si>
    <t>60" CUT</t>
    <phoneticPr fontId="2" type="noConversion"/>
  </si>
  <si>
    <t>SET TO WAISTBAND 1 1/2" (38mm)</t>
    <phoneticPr fontId="2" type="noConversion"/>
  </si>
  <si>
    <t>3/8" (10MM)</t>
    <phoneticPr fontId="2" type="noConversion"/>
  </si>
  <si>
    <t>SOFT CUP(WHITE)(Z11 - 32) - CCL</t>
    <phoneticPr fontId="2" type="noConversion"/>
  </si>
  <si>
    <t>SOFT CUP(BLACK)(Z11 - 32) - CCL</t>
    <phoneticPr fontId="2" type="noConversion"/>
  </si>
  <si>
    <t>SOFT CUP(BLACK)(Z11 - 16) - CCL</t>
    <phoneticPr fontId="2" type="noConversion"/>
  </si>
  <si>
    <t>SOFT CUP(WHITE)(Z11 - 16) - CCL</t>
    <phoneticPr fontId="2" type="noConversion"/>
  </si>
  <si>
    <t>UNDERBUST SEAM 3/8" (9.5mm)</t>
    <phoneticPr fontId="2" type="noConversion"/>
  </si>
  <si>
    <t>UNDERBUST SEAM 3/4" (19mm)</t>
    <phoneticPr fontId="2" type="noConversion"/>
  </si>
  <si>
    <t>INNER PANTY</t>
    <phoneticPr fontId="2" type="noConversion"/>
  </si>
  <si>
    <t>SOFT CUP(BLACK)(Z11 - 26) - CCL</t>
    <phoneticPr fontId="2" type="noConversion"/>
  </si>
  <si>
    <t>SOFT CUP(WHITE)(Z11 - 26) - CCL</t>
    <phoneticPr fontId="2" type="noConversion"/>
  </si>
  <si>
    <t>UNDERBUST SEAM 1" (25mm)</t>
    <phoneticPr fontId="2" type="noConversion"/>
  </si>
  <si>
    <t>UNDERBUST SEAM 1/2 (12mm)</t>
    <phoneticPr fontId="2" type="noConversion"/>
  </si>
  <si>
    <t>FUSIBLE</t>
    <phoneticPr fontId="2" type="noConversion"/>
  </si>
  <si>
    <t>POCKET OPENING</t>
    <phoneticPr fontId="2" type="noConversion"/>
  </si>
  <si>
    <t>T/C</t>
    <phoneticPr fontId="2" type="noConversion"/>
  </si>
  <si>
    <t>3/8" USE IN JOIN SEAM FROT V</t>
    <phoneticPr fontId="2" type="noConversion"/>
  </si>
  <si>
    <t>CATEGORY TOP LEVEL</t>
  </si>
  <si>
    <t>NEW PO#</t>
    <phoneticPr fontId="37" type="noConversion"/>
  </si>
  <si>
    <t>OLD PO#</t>
    <phoneticPr fontId="37" type="noConversion"/>
  </si>
  <si>
    <t>변경전 PO#
MISSY</t>
    <phoneticPr fontId="37" type="noConversion"/>
  </si>
  <si>
    <t>변경전 PO#
PLUS</t>
    <phoneticPr fontId="37" type="noConversion"/>
  </si>
  <si>
    <t>DELIVERY DATE</t>
    <phoneticPr fontId="37" type="noConversion"/>
  </si>
  <si>
    <t>TOPS</t>
  </si>
  <si>
    <t>SOLID&amp;PRINT TWISTHAL</t>
    <phoneticPr fontId="37" type="noConversion"/>
  </si>
  <si>
    <t>BLACK/MULTI</t>
    <phoneticPr fontId="37" type="noConversion"/>
  </si>
  <si>
    <t>BLUE MULTI</t>
    <phoneticPr fontId="37" type="noConversion"/>
  </si>
  <si>
    <t>CORESOLIDS TIEFRONT</t>
    <phoneticPr fontId="37" type="noConversion"/>
  </si>
  <si>
    <t>SOLID&amp;PRINT BOWFRONT</t>
    <phoneticPr fontId="37" type="noConversion"/>
  </si>
  <si>
    <t>MULTI</t>
    <phoneticPr fontId="37" type="noConversion"/>
  </si>
  <si>
    <t>RED</t>
    <phoneticPr fontId="37" type="noConversion"/>
  </si>
  <si>
    <t>SOLID&amp;PRINT VNECK</t>
    <phoneticPr fontId="37" type="noConversion"/>
  </si>
  <si>
    <t>SOLID&amp;PRINT PEPLUM</t>
    <phoneticPr fontId="37" type="noConversion"/>
  </si>
  <si>
    <t>SOLID&amp;PRINT OTSBLOU</t>
    <phoneticPr fontId="37" type="noConversion"/>
  </si>
  <si>
    <t>CORESOLIDS TWISTPORT</t>
    <phoneticPr fontId="37" type="noConversion"/>
  </si>
  <si>
    <t>2</t>
    <phoneticPr fontId="3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</si>
</sst>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76" formatCode="m/d"/>
    <numFmt numFmtId="177" formatCode="#,##0_);[Red]\(#,##0\)"/>
    <numFmt numFmtId="178" formatCode="0.000"/>
    <numFmt numFmtId="179" formatCode="&quot;$&quot;#,##0.00"/>
    <numFmt numFmtId="180" formatCode="0&quot;m&quot;"/>
    <numFmt numFmtId="181" formatCode="0.00&quot;yd&quot;"/>
    <numFmt numFmtId="182" formatCode="0&quot;SET&quot;"/>
    <numFmt numFmtId="183" formatCode="#,##0&quot;CONE&quot;"/>
    <numFmt numFmtId="184" formatCode="0.00&quot;SET&quot;"/>
    <numFmt numFmtId="185" formatCode="0.000&quot;yd&quot;"/>
    <numFmt numFmtId="186" formatCode="#,##0.00&quot;CONE&quot;"/>
    <numFmt numFmtId="187" formatCode="0.00&quot;m&quot;"/>
  </numFmts>
  <fonts count="50">
    <font>
      <sz val="11"/>
      <color theme="1"/>
      <name val="맑은 고딕"/>
      <family val="2"/>
      <charset val="129"/>
      <scheme val="minor"/>
    </font>
    <font>
      <sz val="11"/>
      <color rgb="FF000000"/>
      <name val="Arial"/>
      <family val="2"/>
    </font>
    <font>
      <sz val="8"/>
      <name val="맑은 고딕"/>
      <family val="2"/>
      <charset val="129"/>
      <scheme val="minor"/>
    </font>
    <font>
      <u/>
      <sz val="30"/>
      <color rgb="FF000000"/>
      <name val="Arial"/>
      <family val="2"/>
    </font>
    <font>
      <u/>
      <sz val="20"/>
      <color rgb="FF000000"/>
      <name val="Arial"/>
      <family val="2"/>
    </font>
    <font>
      <b/>
      <sz val="10"/>
      <color rgb="FFFF0000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sz val="8"/>
      <color rgb="FF000000"/>
      <name val="Arial"/>
      <family val="2"/>
    </font>
    <font>
      <b/>
      <sz val="11"/>
      <color rgb="FF0000FF"/>
      <name val="Arial"/>
      <family val="2"/>
    </font>
    <font>
      <b/>
      <sz val="10"/>
      <color rgb="FF800000"/>
      <name val="Arial"/>
      <family val="2"/>
    </font>
    <font>
      <sz val="8"/>
      <color rgb="FF333399"/>
      <name val="Arial"/>
      <family val="2"/>
    </font>
    <font>
      <sz val="8"/>
      <color rgb="FF000000"/>
      <name val="&quot;맑은 고딕&quot;"/>
      <family val="3"/>
      <charset val="129"/>
    </font>
    <font>
      <b/>
      <sz val="8"/>
      <color rgb="FF000000"/>
      <name val="Arial"/>
      <family val="2"/>
    </font>
    <font>
      <sz val="8"/>
      <color rgb="FF0000FF"/>
      <name val="Arial"/>
      <family val="2"/>
    </font>
    <font>
      <b/>
      <sz val="11"/>
      <color rgb="FF000000"/>
      <name val="돋움"/>
      <family val="3"/>
      <charset val="129"/>
    </font>
    <font>
      <sz val="10"/>
      <name val="Arial"/>
      <family val="2"/>
    </font>
    <font>
      <b/>
      <sz val="11"/>
      <color rgb="FF000000"/>
      <name val="Arial"/>
      <family val="2"/>
    </font>
    <font>
      <b/>
      <sz val="11"/>
      <color theme="1"/>
      <name val="새굴림"/>
      <family val="1"/>
      <charset val="129"/>
    </font>
    <font>
      <b/>
      <sz val="9"/>
      <color theme="1"/>
      <name val="Arial"/>
      <family val="2"/>
    </font>
    <font>
      <b/>
      <sz val="11"/>
      <color rgb="FF000000"/>
      <name val="새굴림"/>
      <family val="1"/>
      <charset val="129"/>
    </font>
    <font>
      <sz val="9"/>
      <color theme="1"/>
      <name val="Arial"/>
      <family val="2"/>
    </font>
    <font>
      <sz val="9"/>
      <color rgb="FF333399"/>
      <name val="Arial"/>
      <family val="2"/>
    </font>
    <font>
      <b/>
      <sz val="9"/>
      <color rgb="FF000080"/>
      <name val="Arial"/>
      <family val="2"/>
    </font>
    <font>
      <b/>
      <sz val="9"/>
      <color rgb="FF000000"/>
      <name val="Arial"/>
      <family val="2"/>
    </font>
    <font>
      <sz val="9"/>
      <color rgb="FFFF0000"/>
      <name val="Arial"/>
      <family val="2"/>
    </font>
    <font>
      <sz val="9"/>
      <color rgb="FF0000FF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sz val="9"/>
      <name val="Arial"/>
      <family val="2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sz val="10"/>
      <name val="맑은 고딕"/>
      <family val="2"/>
      <scheme val="minor"/>
    </font>
    <font>
      <sz val="10"/>
      <color rgb="FFFF0000"/>
      <name val="맑은 고딕"/>
      <family val="2"/>
      <scheme val="minor"/>
    </font>
    <font>
      <sz val="11"/>
      <name val="맑은 고딕"/>
      <family val="3"/>
      <charset val="129"/>
      <scheme val="minor"/>
    </font>
    <font>
      <b/>
      <sz val="24"/>
      <color theme="1"/>
      <name val="맑은 고딕"/>
      <family val="2"/>
      <scheme val="minor"/>
    </font>
    <font>
      <i/>
      <sz val="11"/>
      <color rgb="FFFF0000"/>
      <name val="맑은 고딕"/>
      <family val="2"/>
      <scheme val="minor"/>
    </font>
    <font>
      <b/>
      <sz val="18"/>
      <color theme="1"/>
      <name val="맑은 고딕"/>
      <family val="2"/>
      <scheme val="minor"/>
    </font>
    <font>
      <b/>
      <u/>
      <sz val="11"/>
      <color theme="0"/>
      <name val="맑은 고딕"/>
      <family val="2"/>
      <scheme val="minor"/>
    </font>
    <font>
      <sz val="9"/>
      <color theme="1"/>
      <name val="맑은 고딕"/>
      <family val="2"/>
      <charset val="129"/>
    </font>
    <font>
      <b/>
      <sz val="11"/>
      <name val="맑은 고딕"/>
      <family val="2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CFFFF"/>
        <bgColor rgb="FFCCFFFF"/>
      </patternFill>
    </fill>
    <fill>
      <patternFill patternType="solid">
        <fgColor theme="0"/>
        <bgColor theme="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35" fillId="0" borderId="0" applyFont="0" applyFill="0" applyBorder="0" applyAlignment="0" applyProtection="0">
      <alignment vertical="center"/>
    </xf>
  </cellStyleXfs>
  <cellXfs count="265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1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Alignment="1"/>
    <xf numFmtId="0" fontId="3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3" fontId="11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0" fontId="14" fillId="2" borderId="0" xfId="0" applyFont="1" applyFill="1" applyAlignment="1">
      <alignment horizontal="center" vertical="center"/>
    </xf>
    <xf numFmtId="0" fontId="15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left" vertical="center"/>
    </xf>
    <xf numFmtId="0" fontId="10" fillId="2" borderId="0" xfId="0" applyFont="1" applyFill="1" applyAlignment="1">
      <alignment horizontal="center" vertical="center"/>
    </xf>
    <xf numFmtId="0" fontId="15" fillId="0" borderId="1" xfId="0" applyFont="1" applyBorder="1">
      <alignment vertical="center"/>
    </xf>
    <xf numFmtId="0" fontId="16" fillId="2" borderId="1" xfId="0" applyFont="1" applyFill="1" applyBorder="1" applyAlignment="1">
      <alignment horizontal="center" vertical="center"/>
    </xf>
    <xf numFmtId="0" fontId="19" fillId="4" borderId="5" xfId="0" applyFont="1" applyFill="1" applyBorder="1" applyAlignment="1">
      <alignment horizontal="center" vertical="center"/>
    </xf>
    <xf numFmtId="0" fontId="19" fillId="4" borderId="6" xfId="0" applyFont="1" applyFill="1" applyBorder="1" applyAlignment="1">
      <alignment horizontal="center" vertical="center"/>
    </xf>
    <xf numFmtId="0" fontId="19" fillId="4" borderId="4" xfId="0" applyFont="1" applyFill="1" applyBorder="1" applyAlignment="1">
      <alignment horizontal="center" vertical="center"/>
    </xf>
    <xf numFmtId="0" fontId="19" fillId="4" borderId="7" xfId="0" applyFont="1" applyFill="1" applyBorder="1" applyAlignment="1">
      <alignment horizontal="center" vertical="center"/>
    </xf>
    <xf numFmtId="176" fontId="19" fillId="4" borderId="8" xfId="0" applyNumberFormat="1" applyFont="1" applyFill="1" applyBorder="1" applyAlignment="1">
      <alignment horizontal="center" vertical="center"/>
    </xf>
    <xf numFmtId="176" fontId="20" fillId="4" borderId="8" xfId="0" applyNumberFormat="1" applyFont="1" applyFill="1" applyBorder="1" applyAlignment="1">
      <alignment horizontal="center" vertical="center"/>
    </xf>
    <xf numFmtId="0" fontId="21" fillId="4" borderId="7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22" fillId="4" borderId="6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19" fillId="3" borderId="6" xfId="0" applyFont="1" applyFill="1" applyBorder="1" applyAlignment="1">
      <alignment horizontal="center" vertical="center"/>
    </xf>
    <xf numFmtId="0" fontId="19" fillId="3" borderId="7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1" fillId="4" borderId="6" xfId="0" applyFont="1" applyFill="1" applyBorder="1">
      <alignment vertical="center"/>
    </xf>
    <xf numFmtId="0" fontId="6" fillId="2" borderId="6" xfId="0" applyFont="1" applyFill="1" applyBorder="1" applyAlignment="1">
      <alignment horizontal="left" vertical="center"/>
    </xf>
    <xf numFmtId="0" fontId="23" fillId="0" borderId="8" xfId="0" applyFont="1" applyBorder="1" applyAlignment="1"/>
    <xf numFmtId="0" fontId="23" fillId="0" borderId="7" xfId="0" applyFont="1" applyBorder="1" applyAlignment="1"/>
    <xf numFmtId="0" fontId="23" fillId="0" borderId="6" xfId="0" applyFont="1" applyBorder="1" applyAlignment="1">
      <alignment horizontal="center" vertical="center"/>
    </xf>
    <xf numFmtId="3" fontId="23" fillId="2" borderId="6" xfId="0" applyNumberFormat="1" applyFont="1" applyFill="1" applyBorder="1" applyAlignment="1">
      <alignment horizontal="center" vertical="center"/>
    </xf>
    <xf numFmtId="3" fontId="24" fillId="2" borderId="6" xfId="0" applyNumberFormat="1" applyFont="1" applyFill="1" applyBorder="1" applyAlignment="1">
      <alignment horizontal="center" vertical="center"/>
    </xf>
    <xf numFmtId="0" fontId="24" fillId="3" borderId="6" xfId="0" applyFont="1" applyFill="1" applyBorder="1" applyAlignment="1">
      <alignment horizontal="center" vertical="center"/>
    </xf>
    <xf numFmtId="0" fontId="25" fillId="2" borderId="6" xfId="0" applyFont="1" applyFill="1" applyBorder="1" applyAlignment="1">
      <alignment horizontal="center" vertical="center"/>
    </xf>
    <xf numFmtId="0" fontId="26" fillId="2" borderId="6" xfId="0" applyFont="1" applyFill="1" applyBorder="1" applyAlignment="1">
      <alignment horizontal="center" vertical="center"/>
    </xf>
    <xf numFmtId="9" fontId="26" fillId="2" borderId="6" xfId="0" applyNumberFormat="1" applyFont="1" applyFill="1" applyBorder="1" applyAlignment="1">
      <alignment horizontal="center" vertical="center"/>
    </xf>
    <xf numFmtId="3" fontId="27" fillId="2" borderId="6" xfId="0" applyNumberFormat="1" applyFont="1" applyFill="1" applyBorder="1" applyAlignment="1">
      <alignment horizontal="center" vertical="center"/>
    </xf>
    <xf numFmtId="0" fontId="28" fillId="4" borderId="6" xfId="0" applyFont="1" applyFill="1" applyBorder="1" applyAlignment="1">
      <alignment horizontal="center" vertical="center"/>
    </xf>
    <xf numFmtId="0" fontId="23" fillId="2" borderId="6" xfId="0" applyFont="1" applyFill="1" applyBorder="1" applyAlignment="1">
      <alignment horizontal="center" vertical="center"/>
    </xf>
    <xf numFmtId="0" fontId="23" fillId="3" borderId="6" xfId="0" applyFont="1" applyFill="1" applyBorder="1">
      <alignment vertical="center"/>
    </xf>
    <xf numFmtId="177" fontId="23" fillId="2" borderId="6" xfId="0" applyNumberFormat="1" applyFont="1" applyFill="1" applyBorder="1">
      <alignment vertical="center"/>
    </xf>
    <xf numFmtId="0" fontId="23" fillId="2" borderId="6" xfId="0" applyFont="1" applyFill="1" applyBorder="1">
      <alignment vertical="center"/>
    </xf>
    <xf numFmtId="177" fontId="23" fillId="3" borderId="7" xfId="0" applyNumberFormat="1" applyFont="1" applyFill="1" applyBorder="1">
      <alignment vertical="center"/>
    </xf>
    <xf numFmtId="3" fontId="29" fillId="2" borderId="0" xfId="0" applyNumberFormat="1" applyFont="1" applyFill="1">
      <alignment vertical="center"/>
    </xf>
    <xf numFmtId="0" fontId="23" fillId="2" borderId="6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left"/>
    </xf>
    <xf numFmtId="0" fontId="23" fillId="0" borderId="6" xfId="0" applyFont="1" applyBorder="1" applyAlignment="1">
      <alignment horizontal="center"/>
    </xf>
    <xf numFmtId="0" fontId="30" fillId="0" borderId="6" xfId="0" applyFont="1" applyBorder="1" applyAlignment="1"/>
    <xf numFmtId="0" fontId="23" fillId="3" borderId="9" xfId="0" applyFont="1" applyFill="1" applyBorder="1">
      <alignment vertical="center"/>
    </xf>
    <xf numFmtId="0" fontId="28" fillId="4" borderId="1" xfId="0" applyFont="1" applyFill="1" applyBorder="1" applyAlignment="1">
      <alignment horizontal="center" vertical="center"/>
    </xf>
    <xf numFmtId="3" fontId="26" fillId="2" borderId="6" xfId="0" applyNumberFormat="1" applyFont="1" applyFill="1" applyBorder="1" applyAlignment="1">
      <alignment horizontal="center" vertical="center"/>
    </xf>
    <xf numFmtId="0" fontId="30" fillId="0" borderId="6" xfId="0" applyFont="1" applyBorder="1" applyAlignment="1">
      <alignment horizontal="left"/>
    </xf>
    <xf numFmtId="0" fontId="23" fillId="2" borderId="10" xfId="0" applyFont="1" applyFill="1" applyBorder="1" applyAlignment="1">
      <alignment horizontal="center" vertical="center"/>
    </xf>
    <xf numFmtId="3" fontId="23" fillId="0" borderId="6" xfId="0" applyNumberFormat="1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23" fillId="0" borderId="6" xfId="0" applyFont="1" applyBorder="1" applyAlignment="1"/>
    <xf numFmtId="0" fontId="23" fillId="0" borderId="11" xfId="0" applyFont="1" applyBorder="1" applyAlignment="1"/>
    <xf numFmtId="0" fontId="23" fillId="0" borderId="1" xfId="0" applyFont="1" applyBorder="1" applyAlignment="1"/>
    <xf numFmtId="0" fontId="23" fillId="0" borderId="9" xfId="0" applyFont="1" applyBorder="1" applyAlignment="1"/>
    <xf numFmtId="3" fontId="6" fillId="2" borderId="6" xfId="0" applyNumberFormat="1" applyFont="1" applyFill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7" fontId="23" fillId="2" borderId="10" xfId="0" applyNumberFormat="1" applyFont="1" applyFill="1" applyBorder="1">
      <alignment vertical="center"/>
    </xf>
    <xf numFmtId="0" fontId="23" fillId="2" borderId="9" xfId="0" applyFont="1" applyFill="1" applyBorder="1">
      <alignment vertical="center"/>
    </xf>
    <xf numFmtId="3" fontId="24" fillId="0" borderId="6" xfId="0" applyNumberFormat="1" applyFont="1" applyBorder="1" applyAlignment="1">
      <alignment horizontal="center" vertical="center"/>
    </xf>
    <xf numFmtId="0" fontId="26" fillId="2" borderId="9" xfId="0" applyFont="1" applyFill="1" applyBorder="1" applyAlignment="1">
      <alignment horizontal="center" vertical="center"/>
    </xf>
    <xf numFmtId="0" fontId="27" fillId="2" borderId="9" xfId="0" applyFont="1" applyFill="1" applyBorder="1" applyAlignment="1">
      <alignment horizontal="center" vertical="center"/>
    </xf>
    <xf numFmtId="3" fontId="23" fillId="3" borderId="9" xfId="0" applyNumberFormat="1" applyFont="1" applyFill="1" applyBorder="1">
      <alignment vertical="center"/>
    </xf>
    <xf numFmtId="0" fontId="29" fillId="2" borderId="0" xfId="0" applyFont="1" applyFill="1">
      <alignment vertical="center"/>
    </xf>
    <xf numFmtId="0" fontId="23" fillId="0" borderId="6" xfId="0" applyFont="1" applyBorder="1">
      <alignment vertical="center"/>
    </xf>
    <xf numFmtId="0" fontId="23" fillId="2" borderId="9" xfId="0" applyFont="1" applyFill="1" applyBorder="1" applyAlignment="1">
      <alignment horizontal="left" vertical="center"/>
    </xf>
    <xf numFmtId="0" fontId="23" fillId="0" borderId="9" xfId="0" applyFont="1" applyBorder="1">
      <alignment vertical="center"/>
    </xf>
    <xf numFmtId="3" fontId="24" fillId="0" borderId="9" xfId="0" applyNumberFormat="1" applyFont="1" applyBorder="1" applyAlignment="1">
      <alignment horizontal="center" vertical="center"/>
    </xf>
    <xf numFmtId="0" fontId="24" fillId="3" borderId="9" xfId="0" applyFont="1" applyFill="1" applyBorder="1" applyAlignment="1">
      <alignment horizontal="center" vertical="center"/>
    </xf>
    <xf numFmtId="0" fontId="25" fillId="2" borderId="9" xfId="0" applyFont="1" applyFill="1" applyBorder="1" applyAlignment="1">
      <alignment horizontal="center" vertical="center"/>
    </xf>
    <xf numFmtId="0" fontId="26" fillId="2" borderId="10" xfId="0" applyFont="1" applyFill="1" applyBorder="1" applyAlignment="1">
      <alignment horizontal="center" vertical="center"/>
    </xf>
    <xf numFmtId="3" fontId="29" fillId="3" borderId="9" xfId="0" applyNumberFormat="1" applyFont="1" applyFill="1" applyBorder="1">
      <alignment vertical="center"/>
    </xf>
    <xf numFmtId="0" fontId="23" fillId="0" borderId="8" xfId="0" applyFont="1" applyBorder="1">
      <alignment vertical="center"/>
    </xf>
    <xf numFmtId="0" fontId="23" fillId="0" borderId="7" xfId="0" applyFont="1" applyBorder="1">
      <alignment vertical="center"/>
    </xf>
    <xf numFmtId="3" fontId="23" fillId="0" borderId="9" xfId="0" applyNumberFormat="1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29" fillId="3" borderId="9" xfId="0" applyFont="1" applyFill="1" applyBorder="1">
      <alignment vertical="center"/>
    </xf>
    <xf numFmtId="3" fontId="23" fillId="2" borderId="10" xfId="0" applyNumberFormat="1" applyFont="1" applyFill="1" applyBorder="1">
      <alignment vertical="center"/>
    </xf>
    <xf numFmtId="0" fontId="23" fillId="0" borderId="9" xfId="0" applyFont="1" applyBorder="1" applyAlignment="1">
      <alignment horizontal="center" vertical="center"/>
    </xf>
    <xf numFmtId="0" fontId="23" fillId="2" borderId="10" xfId="0" applyFont="1" applyFill="1" applyBorder="1">
      <alignment vertical="center"/>
    </xf>
    <xf numFmtId="0" fontId="29" fillId="0" borderId="0" xfId="0" applyFont="1">
      <alignment vertical="center"/>
    </xf>
    <xf numFmtId="0" fontId="29" fillId="0" borderId="0" xfId="0" applyFont="1" applyAlignment="1">
      <alignment horizontal="center" vertical="center"/>
    </xf>
    <xf numFmtId="0" fontId="31" fillId="0" borderId="0" xfId="0" applyFont="1">
      <alignment vertical="center"/>
    </xf>
    <xf numFmtId="0" fontId="30" fillId="0" borderId="0" xfId="0" applyFont="1" applyAlignment="1">
      <alignment horizontal="center" vertical="center"/>
    </xf>
    <xf numFmtId="0" fontId="32" fillId="0" borderId="0" xfId="0" applyFont="1">
      <alignment vertical="center"/>
    </xf>
    <xf numFmtId="0" fontId="33" fillId="0" borderId="0" xfId="0" applyFont="1">
      <alignment vertical="center"/>
    </xf>
    <xf numFmtId="0" fontId="8" fillId="2" borderId="0" xfId="0" applyFont="1" applyFill="1">
      <alignment vertical="center"/>
    </xf>
    <xf numFmtId="178" fontId="3" fillId="0" borderId="0" xfId="0" applyNumberFormat="1" applyFont="1">
      <alignment vertical="center"/>
    </xf>
    <xf numFmtId="178" fontId="8" fillId="0" borderId="0" xfId="0" applyNumberFormat="1" applyFont="1" applyAlignment="1">
      <alignment horizontal="center" vertical="center"/>
    </xf>
    <xf numFmtId="178" fontId="12" fillId="0" borderId="0" xfId="0" applyNumberFormat="1" applyFont="1" applyAlignment="1">
      <alignment horizontal="center" vertical="center"/>
    </xf>
    <xf numFmtId="178" fontId="10" fillId="0" borderId="0" xfId="0" applyNumberFormat="1" applyFont="1" applyAlignment="1">
      <alignment horizontal="center" vertical="center"/>
    </xf>
    <xf numFmtId="178" fontId="10" fillId="2" borderId="0" xfId="0" applyNumberFormat="1" applyFont="1" applyFill="1" applyAlignment="1">
      <alignment horizontal="center" vertical="center"/>
    </xf>
    <xf numFmtId="178" fontId="19" fillId="4" borderId="7" xfId="0" applyNumberFormat="1" applyFont="1" applyFill="1" applyBorder="1" applyAlignment="1">
      <alignment horizontal="center" vertical="center"/>
    </xf>
    <xf numFmtId="178" fontId="27" fillId="0" borderId="6" xfId="0" applyNumberFormat="1" applyFont="1" applyBorder="1" applyAlignment="1">
      <alignment horizontal="center" vertical="center"/>
    </xf>
    <xf numFmtId="178" fontId="23" fillId="0" borderId="6" xfId="0" applyNumberFormat="1" applyFont="1" applyBorder="1" applyAlignment="1">
      <alignment horizontal="center"/>
    </xf>
    <xf numFmtId="178" fontId="6" fillId="0" borderId="6" xfId="0" applyNumberFormat="1" applyFont="1" applyBorder="1" applyAlignment="1">
      <alignment horizontal="center"/>
    </xf>
    <xf numFmtId="178" fontId="6" fillId="2" borderId="6" xfId="0" applyNumberFormat="1" applyFont="1" applyFill="1" applyBorder="1" applyAlignment="1">
      <alignment horizontal="center" vertical="center"/>
    </xf>
    <xf numFmtId="178" fontId="6" fillId="5" borderId="6" xfId="0" applyNumberFormat="1" applyFont="1" applyFill="1" applyBorder="1" applyAlignment="1">
      <alignment horizontal="center"/>
    </xf>
    <xf numFmtId="178" fontId="6" fillId="0" borderId="6" xfId="0" applyNumberFormat="1" applyFont="1" applyBorder="1" applyAlignment="1">
      <alignment horizontal="center" vertical="center"/>
    </xf>
    <xf numFmtId="178" fontId="23" fillId="5" borderId="6" xfId="0" applyNumberFormat="1" applyFont="1" applyFill="1" applyBorder="1" applyAlignment="1">
      <alignment horizontal="center"/>
    </xf>
    <xf numFmtId="178" fontId="30" fillId="0" borderId="6" xfId="0" applyNumberFormat="1" applyFont="1" applyBorder="1" applyAlignment="1">
      <alignment horizontal="center"/>
    </xf>
    <xf numFmtId="178" fontId="30" fillId="0" borderId="6" xfId="0" applyNumberFormat="1" applyFont="1" applyBorder="1" applyAlignment="1"/>
    <xf numFmtId="178" fontId="23" fillId="2" borderId="6" xfId="0" applyNumberFormat="1" applyFont="1" applyFill="1" applyBorder="1" applyAlignment="1">
      <alignment horizontal="right" vertical="center"/>
    </xf>
    <xf numFmtId="178" fontId="23" fillId="2" borderId="9" xfId="0" applyNumberFormat="1" applyFont="1" applyFill="1" applyBorder="1" applyAlignment="1">
      <alignment horizontal="right" vertical="center"/>
    </xf>
    <xf numFmtId="178" fontId="30" fillId="0" borderId="0" xfId="0" applyNumberFormat="1" applyFont="1" applyAlignment="1">
      <alignment horizontal="center" vertical="center"/>
    </xf>
    <xf numFmtId="178" fontId="13" fillId="0" borderId="0" xfId="0" applyNumberFormat="1" applyFont="1">
      <alignment vertical="center"/>
    </xf>
    <xf numFmtId="178" fontId="0" fillId="0" borderId="0" xfId="0" applyNumberFormat="1">
      <alignment vertical="center"/>
    </xf>
    <xf numFmtId="0" fontId="23" fillId="0" borderId="5" xfId="0" applyFont="1" applyBorder="1" applyAlignment="1">
      <alignment horizontal="left"/>
    </xf>
    <xf numFmtId="0" fontId="23" fillId="0" borderId="5" xfId="0" applyFont="1" applyBorder="1" applyAlignment="1"/>
    <xf numFmtId="0" fontId="23" fillId="0" borderId="5" xfId="0" applyFont="1" applyBorder="1">
      <alignment vertical="center"/>
    </xf>
    <xf numFmtId="0" fontId="36" fillId="6" borderId="13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38" fillId="0" borderId="13" xfId="0" applyFont="1" applyBorder="1" applyAlignment="1">
      <alignment horizontal="center" vertical="center"/>
    </xf>
    <xf numFmtId="0" fontId="40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79" fontId="42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9" fontId="43" fillId="0" borderId="0" xfId="1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79" fontId="42" fillId="0" borderId="0" xfId="0" applyNumberFormat="1" applyFont="1" applyAlignment="1">
      <alignment horizontal="left" vertical="center"/>
    </xf>
    <xf numFmtId="179" fontId="44" fillId="0" borderId="0" xfId="0" applyNumberFormat="1" applyFont="1" applyAlignment="1">
      <alignment horizontal="left" vertical="center" wrapText="1"/>
    </xf>
    <xf numFmtId="0" fontId="38" fillId="8" borderId="13" xfId="0" applyFont="1" applyFill="1" applyBorder="1" applyAlignment="1">
      <alignment horizontal="center" vertical="center"/>
    </xf>
    <xf numFmtId="0" fontId="40" fillId="8" borderId="13" xfId="0" applyFont="1" applyFill="1" applyBorder="1" applyAlignment="1">
      <alignment horizontal="center" vertical="center"/>
    </xf>
    <xf numFmtId="3" fontId="0" fillId="0" borderId="13" xfId="0" applyNumberFormat="1" applyBorder="1" applyAlignment="1">
      <alignment horizontal="center" vertical="center"/>
    </xf>
    <xf numFmtId="9" fontId="0" fillId="0" borderId="13" xfId="1" applyFont="1" applyBorder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7" fillId="0" borderId="5" xfId="0" applyFont="1" applyBorder="1" applyAlignment="1"/>
    <xf numFmtId="180" fontId="34" fillId="0" borderId="6" xfId="0" applyNumberFormat="1" applyFont="1" applyFill="1" applyBorder="1" applyAlignment="1">
      <alignment horizontal="center" vertical="center"/>
    </xf>
    <xf numFmtId="12" fontId="23" fillId="0" borderId="5" xfId="0" applyNumberFormat="1" applyFont="1" applyBorder="1" applyAlignment="1">
      <alignment horizontal="left"/>
    </xf>
    <xf numFmtId="0" fontId="0" fillId="0" borderId="13" xfId="0" applyBorder="1" applyAlignment="1">
      <alignment horizontal="center" vertical="center"/>
    </xf>
    <xf numFmtId="0" fontId="23" fillId="0" borderId="5" xfId="0" applyFont="1" applyBorder="1" applyAlignment="1"/>
    <xf numFmtId="0" fontId="1" fillId="0" borderId="0" xfId="0" applyFont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 wrapText="1"/>
    </xf>
    <xf numFmtId="0" fontId="41" fillId="0" borderId="13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/>
    </xf>
    <xf numFmtId="12" fontId="23" fillId="0" borderId="5" xfId="0" applyNumberFormat="1" applyFont="1" applyBorder="1" applyAlignment="1"/>
    <xf numFmtId="181" fontId="6" fillId="0" borderId="6" xfId="0" applyNumberFormat="1" applyFont="1" applyBorder="1" applyAlignment="1">
      <alignment horizontal="center" vertical="center"/>
    </xf>
    <xf numFmtId="182" fontId="6" fillId="0" borderId="6" xfId="0" applyNumberFormat="1" applyFont="1" applyBorder="1" applyAlignment="1">
      <alignment horizontal="center"/>
    </xf>
    <xf numFmtId="182" fontId="6" fillId="2" borderId="6" xfId="0" applyNumberFormat="1" applyFont="1" applyFill="1" applyBorder="1" applyAlignment="1">
      <alignment horizontal="center" vertical="center"/>
    </xf>
    <xf numFmtId="183" fontId="24" fillId="2" borderId="6" xfId="0" applyNumberFormat="1" applyFont="1" applyFill="1" applyBorder="1" applyAlignment="1">
      <alignment horizontal="center" vertical="center"/>
    </xf>
    <xf numFmtId="184" fontId="6" fillId="0" borderId="6" xfId="0" applyNumberFormat="1" applyFont="1" applyBorder="1" applyAlignment="1">
      <alignment horizontal="center"/>
    </xf>
    <xf numFmtId="184" fontId="6" fillId="2" borderId="6" xfId="0" applyNumberFormat="1" applyFont="1" applyFill="1" applyBorder="1" applyAlignment="1">
      <alignment horizontal="center" vertical="center"/>
    </xf>
    <xf numFmtId="185" fontId="6" fillId="0" borderId="6" xfId="0" applyNumberFormat="1" applyFont="1" applyBorder="1" applyAlignment="1">
      <alignment horizontal="center" vertical="center"/>
    </xf>
    <xf numFmtId="0" fontId="23" fillId="0" borderId="11" xfId="0" applyFont="1" applyBorder="1" applyAlignment="1">
      <alignment horizontal="center"/>
    </xf>
    <xf numFmtId="186" fontId="24" fillId="2" borderId="6" xfId="0" applyNumberFormat="1" applyFont="1" applyFill="1" applyBorder="1" applyAlignment="1">
      <alignment horizontal="center" vertical="center"/>
    </xf>
    <xf numFmtId="187" fontId="34" fillId="0" borderId="6" xfId="0" applyNumberFormat="1" applyFont="1" applyFill="1" applyBorder="1" applyAlignment="1">
      <alignment horizontal="center" vertical="center"/>
    </xf>
    <xf numFmtId="181" fontId="27" fillId="0" borderId="6" xfId="0" applyNumberFormat="1" applyFont="1" applyBorder="1" applyAlignment="1">
      <alignment horizontal="center" vertical="center"/>
    </xf>
    <xf numFmtId="185" fontId="27" fillId="0" borderId="6" xfId="0" applyNumberFormat="1" applyFont="1" applyBorder="1" applyAlignment="1">
      <alignment horizontal="center" vertical="center"/>
    </xf>
    <xf numFmtId="0" fontId="36" fillId="10" borderId="13" xfId="0" applyFont="1" applyFill="1" applyBorder="1" applyAlignment="1">
      <alignment horizontal="center" vertical="center" wrapText="1"/>
    </xf>
    <xf numFmtId="0" fontId="47" fillId="10" borderId="13" xfId="0" applyFont="1" applyFill="1" applyBorder="1" applyAlignment="1">
      <alignment horizontal="center" vertical="center" wrapText="1"/>
    </xf>
    <xf numFmtId="0" fontId="48" fillId="10" borderId="13" xfId="0" applyFont="1" applyFill="1" applyBorder="1" applyAlignment="1">
      <alignment horizontal="center" vertical="center" wrapText="1"/>
    </xf>
    <xf numFmtId="0" fontId="0" fillId="10" borderId="13" xfId="0" applyFill="1" applyBorder="1" applyAlignment="1">
      <alignment horizontal="center" vertical="center"/>
    </xf>
    <xf numFmtId="0" fontId="49" fillId="10" borderId="13" xfId="0" applyFont="1" applyFill="1" applyBorder="1" applyAlignment="1">
      <alignment horizontal="center" vertical="center"/>
    </xf>
    <xf numFmtId="0" fontId="39" fillId="0" borderId="13" xfId="0" applyFont="1" applyBorder="1" applyAlignment="1">
      <alignment horizontal="center" vertical="center"/>
    </xf>
    <xf numFmtId="0" fontId="49" fillId="10" borderId="12" xfId="0" applyFont="1" applyFill="1" applyBorder="1" applyAlignment="1">
      <alignment horizontal="center" vertical="center"/>
    </xf>
    <xf numFmtId="0" fontId="49" fillId="10" borderId="14" xfId="0" applyFont="1" applyFill="1" applyBorder="1" applyAlignment="1">
      <alignment horizontal="center" vertical="center"/>
    </xf>
    <xf numFmtId="0" fontId="49" fillId="10" borderId="13" xfId="0" applyFont="1" applyFill="1" applyBorder="1" applyAlignment="1">
      <alignment horizontal="center" vertical="center" wrapText="1"/>
    </xf>
    <xf numFmtId="0" fontId="49" fillId="10" borderId="15" xfId="0" applyFont="1" applyFill="1" applyBorder="1" applyAlignment="1">
      <alignment horizontal="center" vertical="center"/>
    </xf>
    <xf numFmtId="14" fontId="0" fillId="0" borderId="13" xfId="0" quotePrefix="1" applyNumberFormat="1" applyBorder="1" applyAlignment="1">
      <alignment horizontal="center" vertical="center" wrapText="1"/>
    </xf>
    <xf numFmtId="3" fontId="41" fillId="0" borderId="13" xfId="0" applyNumberFormat="1" applyFont="1" applyBorder="1" applyAlignment="1">
      <alignment horizontal="center" vertical="center" wrapText="1"/>
    </xf>
    <xf numFmtId="14" fontId="41" fillId="0" borderId="13" xfId="0" quotePrefix="1" applyNumberFormat="1" applyFont="1" applyBorder="1" applyAlignment="1">
      <alignment horizontal="center" vertical="center" wrapText="1"/>
    </xf>
    <xf numFmtId="3" fontId="0" fillId="0" borderId="18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3" fontId="41" fillId="0" borderId="13" xfId="0" applyNumberFormat="1" applyFont="1" applyBorder="1" applyAlignment="1">
      <alignment horizontal="center" vertical="center" wrapText="1"/>
    </xf>
    <xf numFmtId="14" fontId="41" fillId="0" borderId="13" xfId="0" quotePrefix="1" applyNumberFormat="1" applyFont="1" applyBorder="1" applyAlignment="1">
      <alignment horizontal="center" vertical="center" wrapText="1"/>
    </xf>
    <xf numFmtId="14" fontId="41" fillId="0" borderId="13" xfId="0" applyNumberFormat="1" applyFont="1" applyBorder="1" applyAlignment="1">
      <alignment horizontal="center" vertical="center" wrapText="1"/>
    </xf>
    <xf numFmtId="3" fontId="49" fillId="0" borderId="12" xfId="0" applyNumberFormat="1" applyFont="1" applyBorder="1" applyAlignment="1">
      <alignment horizontal="center" vertical="center" wrapText="1"/>
    </xf>
    <xf numFmtId="3" fontId="41" fillId="0" borderId="15" xfId="0" applyNumberFormat="1" applyFont="1" applyBorder="1" applyAlignment="1">
      <alignment horizontal="center" vertical="center" wrapText="1"/>
    </xf>
    <xf numFmtId="14" fontId="49" fillId="0" borderId="12" xfId="0" quotePrefix="1" applyNumberFormat="1" applyFont="1" applyBorder="1" applyAlignment="1">
      <alignment horizontal="center" vertical="center" wrapText="1"/>
    </xf>
    <xf numFmtId="14" fontId="41" fillId="0" borderId="15" xfId="0" applyNumberFormat="1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49" fillId="10" borderId="12" xfId="0" applyFont="1" applyFill="1" applyBorder="1" applyAlignment="1">
      <alignment horizontal="center" vertical="center"/>
    </xf>
    <xf numFmtId="0" fontId="49" fillId="10" borderId="15" xfId="0" applyFont="1" applyFill="1" applyBorder="1" applyAlignment="1">
      <alignment horizontal="center" vertical="center"/>
    </xf>
    <xf numFmtId="0" fontId="49" fillId="10" borderId="14" xfId="0" applyFont="1" applyFill="1" applyBorder="1" applyAlignment="1">
      <alignment horizontal="center" vertical="center"/>
    </xf>
    <xf numFmtId="14" fontId="0" fillId="0" borderId="13" xfId="0" quotePrefix="1" applyNumberFormat="1" applyBorder="1" applyAlignment="1">
      <alignment horizontal="center" vertical="center" wrapText="1"/>
    </xf>
    <xf numFmtId="14" fontId="0" fillId="0" borderId="13" xfId="0" applyNumberFormat="1" applyBorder="1" applyAlignment="1">
      <alignment horizontal="center" vertical="center" wrapText="1"/>
    </xf>
    <xf numFmtId="0" fontId="49" fillId="10" borderId="13" xfId="0" applyFont="1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 wrapText="1"/>
    </xf>
    <xf numFmtId="0" fontId="0" fillId="10" borderId="13" xfId="0" applyFill="1" applyBorder="1" applyAlignment="1">
      <alignment horizontal="center" vertical="center" wrapText="1"/>
    </xf>
    <xf numFmtId="0" fontId="49" fillId="10" borderId="12" xfId="0" applyFont="1" applyFill="1" applyBorder="1" applyAlignment="1">
      <alignment horizontal="center" vertical="center" wrapText="1"/>
    </xf>
    <xf numFmtId="0" fontId="49" fillId="10" borderId="15" xfId="0" applyFont="1" applyFill="1" applyBorder="1" applyAlignment="1">
      <alignment horizontal="center" vertical="center" wrapText="1"/>
    </xf>
    <xf numFmtId="0" fontId="49" fillId="10" borderId="14" xfId="0" applyFont="1" applyFill="1" applyBorder="1" applyAlignment="1">
      <alignment horizontal="center" vertical="center" wrapText="1"/>
    </xf>
    <xf numFmtId="0" fontId="49" fillId="10" borderId="13" xfId="0" applyFont="1" applyFill="1" applyBorder="1" applyAlignment="1">
      <alignment horizontal="center" vertical="center" wrapText="1"/>
    </xf>
    <xf numFmtId="3" fontId="41" fillId="0" borderId="12" xfId="0" applyNumberFormat="1" applyFont="1" applyBorder="1" applyAlignment="1">
      <alignment horizontal="center" vertical="center" wrapText="1"/>
    </xf>
    <xf numFmtId="3" fontId="41" fillId="0" borderId="14" xfId="0" applyNumberFormat="1" applyFont="1" applyBorder="1" applyAlignment="1">
      <alignment horizontal="center" vertical="center" wrapText="1"/>
    </xf>
    <xf numFmtId="14" fontId="41" fillId="0" borderId="14" xfId="0" applyNumberFormat="1" applyFont="1" applyBorder="1" applyAlignment="1">
      <alignment horizontal="center" vertical="center" wrapText="1"/>
    </xf>
    <xf numFmtId="0" fontId="36" fillId="9" borderId="0" xfId="0" applyFont="1" applyFill="1" applyAlignment="1">
      <alignment horizontal="center" vertical="center"/>
    </xf>
    <xf numFmtId="0" fontId="45" fillId="8" borderId="0" xfId="0" applyFont="1" applyFill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4" fontId="0" fillId="0" borderId="12" xfId="0" quotePrefix="1" applyNumberFormat="1" applyBorder="1" applyAlignment="1">
      <alignment horizontal="center" vertical="center" wrapText="1"/>
    </xf>
    <xf numFmtId="14" fontId="0" fillId="0" borderId="15" xfId="0" applyNumberFormat="1" applyBorder="1" applyAlignment="1">
      <alignment horizontal="center" vertical="center" wrapText="1"/>
    </xf>
    <xf numFmtId="14" fontId="0" fillId="0" borderId="14" xfId="0" applyNumberForma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3" fontId="41" fillId="7" borderId="13" xfId="0" applyNumberFormat="1" applyFont="1" applyFill="1" applyBorder="1" applyAlignment="1">
      <alignment horizontal="center" vertical="center" wrapText="1"/>
    </xf>
    <xf numFmtId="14" fontId="0" fillId="0" borderId="15" xfId="0" quotePrefix="1" applyNumberFormat="1" applyBorder="1" applyAlignment="1">
      <alignment horizontal="center" vertical="center" wrapText="1"/>
    </xf>
    <xf numFmtId="14" fontId="0" fillId="0" borderId="14" xfId="0" quotePrefix="1" applyNumberFormat="1" applyBorder="1" applyAlignment="1">
      <alignment horizontal="center" vertical="center" wrapText="1"/>
    </xf>
    <xf numFmtId="0" fontId="41" fillId="0" borderId="12" xfId="0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14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1" fillId="0" borderId="13" xfId="0" applyFont="1" applyBorder="1" applyAlignment="1">
      <alignment horizontal="center" vertical="center"/>
    </xf>
    <xf numFmtId="179" fontId="42" fillId="0" borderId="0" xfId="0" applyNumberFormat="1" applyFont="1" applyAlignment="1">
      <alignment horizontal="center" vertical="center" wrapText="1"/>
    </xf>
    <xf numFmtId="0" fontId="36" fillId="0" borderId="13" xfId="0" applyFont="1" applyBorder="1" applyAlignment="1">
      <alignment horizontal="center" vertical="center"/>
    </xf>
    <xf numFmtId="0" fontId="41" fillId="0" borderId="12" xfId="0" applyFont="1" applyBorder="1" applyAlignment="1">
      <alignment horizontal="center" vertical="center" wrapText="1"/>
    </xf>
    <xf numFmtId="0" fontId="41" fillId="0" borderId="13" xfId="0" applyFont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/>
    </xf>
    <xf numFmtId="0" fontId="41" fillId="0" borderId="15" xfId="0" applyFont="1" applyBorder="1" applyAlignment="1">
      <alignment horizontal="center" vertical="center" wrapText="1"/>
    </xf>
    <xf numFmtId="0" fontId="41" fillId="0" borderId="14" xfId="0" applyFont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/>
    </xf>
    <xf numFmtId="0" fontId="18" fillId="0" borderId="3" xfId="0" applyFont="1" applyBorder="1" applyAlignment="1"/>
    <xf numFmtId="0" fontId="18" fillId="0" borderId="4" xfId="0" applyFont="1" applyBorder="1" applyAlignment="1"/>
    <xf numFmtId="0" fontId="36" fillId="6" borderId="12" xfId="0" applyFont="1" applyFill="1" applyBorder="1" applyAlignment="1">
      <alignment horizontal="center" vertical="center" wrapText="1"/>
    </xf>
    <xf numFmtId="0" fontId="36" fillId="6" borderId="14" xfId="0" applyFont="1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9" fillId="3" borderId="8" xfId="0" applyFont="1" applyFill="1" applyBorder="1" applyAlignment="1">
      <alignment horizontal="center" vertical="center"/>
    </xf>
    <xf numFmtId="0" fontId="18" fillId="0" borderId="7" xfId="0" applyFont="1" applyBorder="1" applyAlignment="1"/>
    <xf numFmtId="0" fontId="20" fillId="4" borderId="5" xfId="0" applyFont="1" applyFill="1" applyBorder="1" applyAlignment="1">
      <alignment horizontal="center" vertical="center"/>
    </xf>
    <xf numFmtId="0" fontId="23" fillId="0" borderId="5" xfId="0" applyFont="1" applyBorder="1" applyAlignment="1"/>
    <xf numFmtId="0" fontId="18" fillId="0" borderId="8" xfId="0" applyFont="1" applyBorder="1" applyAlignment="1"/>
    <xf numFmtId="0" fontId="23" fillId="0" borderId="5" xfId="0" applyFont="1" applyBorder="1">
      <alignment vertical="center"/>
    </xf>
    <xf numFmtId="0" fontId="19" fillId="4" borderId="2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19" fillId="4" borderId="5" xfId="0" applyFont="1" applyFill="1" applyBorder="1" applyAlignment="1">
      <alignment horizontal="center" vertical="center"/>
    </xf>
    <xf numFmtId="0" fontId="19" fillId="4" borderId="8" xfId="0" applyFont="1" applyFill="1" applyBorder="1" applyAlignment="1">
      <alignment horizontal="center" vertical="center"/>
    </xf>
    <xf numFmtId="0" fontId="19" fillId="4" borderId="7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9" fillId="3" borderId="7" xfId="0" applyFont="1" applyFill="1" applyBorder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17318</xdr:rowOff>
    </xdr:from>
    <xdr:to>
      <xdr:col>5</xdr:col>
      <xdr:colOff>1137</xdr:colOff>
      <xdr:row>2</xdr:row>
      <xdr:rowOff>269298</xdr:rowOff>
    </xdr:to>
    <xdr:pic>
      <xdr:nvPicPr>
        <xdr:cNvPr id="21" name="Picture 1">
          <a:extLst>
            <a:ext uri="{FF2B5EF4-FFF2-40B4-BE49-F238E27FC236}">
              <a16:creationId xmlns:a16="http://schemas.microsoft.com/office/drawing/2014/main" id="{B900FEEA-C958-44B1-A8C2-5FC043DEE4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18" y="17318"/>
          <a:ext cx="2824001" cy="1048616"/>
        </a:xfrm>
        <a:prstGeom prst="rect">
          <a:avLst/>
        </a:prstGeom>
      </xdr:spPr>
    </xdr:pic>
    <xdr:clientData fPrintsWithSheet="0"/>
  </xdr:twoCellAnchor>
  <xdr:twoCellAnchor>
    <xdr:from>
      <xdr:col>4</xdr:col>
      <xdr:colOff>343986</xdr:colOff>
      <xdr:row>36</xdr:row>
      <xdr:rowOff>58899</xdr:rowOff>
    </xdr:from>
    <xdr:to>
      <xdr:col>4</xdr:col>
      <xdr:colOff>1162321</xdr:colOff>
      <xdr:row>40</xdr:row>
      <xdr:rowOff>0</xdr:rowOff>
    </xdr:to>
    <xdr:pic>
      <xdr:nvPicPr>
        <xdr:cNvPr id="22" name="Picture 2">
          <a:extLst>
            <a:ext uri="{FF2B5EF4-FFF2-40B4-BE49-F238E27FC236}">
              <a16:creationId xmlns:a16="http://schemas.microsoft.com/office/drawing/2014/main" id="{07543AB3-7A1B-48D2-97B6-FB14BC16F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91761" y="10307799"/>
          <a:ext cx="818335" cy="779301"/>
        </a:xfrm>
        <a:prstGeom prst="rect">
          <a:avLst/>
        </a:prstGeom>
      </xdr:spPr>
    </xdr:pic>
    <xdr:clientData fPrintsWithSheet="0"/>
  </xdr:twoCellAnchor>
  <xdr:twoCellAnchor>
    <xdr:from>
      <xdr:col>4</xdr:col>
      <xdr:colOff>47989</xdr:colOff>
      <xdr:row>28</xdr:row>
      <xdr:rowOff>31749</xdr:rowOff>
    </xdr:from>
    <xdr:to>
      <xdr:col>4</xdr:col>
      <xdr:colOff>1555750</xdr:colOff>
      <xdr:row>34</xdr:row>
      <xdr:rowOff>79374</xdr:rowOff>
    </xdr:to>
    <xdr:pic>
      <xdr:nvPicPr>
        <xdr:cNvPr id="23" name="Picture 3">
          <a:extLst>
            <a:ext uri="{FF2B5EF4-FFF2-40B4-BE49-F238E27FC236}">
              <a16:creationId xmlns:a16="http://schemas.microsoft.com/office/drawing/2014/main" id="{B249FDE7-7FDA-40B9-9E23-FBF66A541E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95764" y="8604249"/>
          <a:ext cx="1507761" cy="1304925"/>
        </a:xfrm>
        <a:prstGeom prst="rect">
          <a:avLst/>
        </a:prstGeom>
      </xdr:spPr>
    </xdr:pic>
    <xdr:clientData fPrintsWithSheet="0"/>
  </xdr:twoCellAnchor>
  <xdr:twoCellAnchor>
    <xdr:from>
      <xdr:col>4</xdr:col>
      <xdr:colOff>211456</xdr:colOff>
      <xdr:row>45</xdr:row>
      <xdr:rowOff>58239</xdr:rowOff>
    </xdr:from>
    <xdr:to>
      <xdr:col>4</xdr:col>
      <xdr:colOff>1287601</xdr:colOff>
      <xdr:row>49</xdr:row>
      <xdr:rowOff>133896</xdr:rowOff>
    </xdr:to>
    <xdr:pic>
      <xdr:nvPicPr>
        <xdr:cNvPr id="24" name="Picture 4">
          <a:extLst>
            <a:ext uri="{FF2B5EF4-FFF2-40B4-BE49-F238E27FC236}">
              <a16:creationId xmlns:a16="http://schemas.microsoft.com/office/drawing/2014/main" id="{D4E437B0-476E-4674-B04F-30736ADE9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459231" y="12097839"/>
          <a:ext cx="1076145" cy="913857"/>
        </a:xfrm>
        <a:prstGeom prst="rect">
          <a:avLst/>
        </a:prstGeom>
      </xdr:spPr>
    </xdr:pic>
    <xdr:clientData fPrintsWithSheet="0"/>
  </xdr:twoCellAnchor>
  <xdr:twoCellAnchor>
    <xdr:from>
      <xdr:col>4</xdr:col>
      <xdr:colOff>101780</xdr:colOff>
      <xdr:row>63</xdr:row>
      <xdr:rowOff>141061</xdr:rowOff>
    </xdr:from>
    <xdr:to>
      <xdr:col>4</xdr:col>
      <xdr:colOff>1523999</xdr:colOff>
      <xdr:row>66</xdr:row>
      <xdr:rowOff>176271</xdr:rowOff>
    </xdr:to>
    <xdr:pic>
      <xdr:nvPicPr>
        <xdr:cNvPr id="25" name="Picture 5">
          <a:extLst>
            <a:ext uri="{FF2B5EF4-FFF2-40B4-BE49-F238E27FC236}">
              <a16:creationId xmlns:a16="http://schemas.microsoft.com/office/drawing/2014/main" id="{9E323FB3-8B23-4CB6-8C1F-86511139BD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349555" y="15866836"/>
          <a:ext cx="1422219" cy="635285"/>
        </a:xfrm>
        <a:prstGeom prst="rect">
          <a:avLst/>
        </a:prstGeom>
      </xdr:spPr>
    </xdr:pic>
    <xdr:clientData fPrintsWithSheet="0"/>
  </xdr:twoCellAnchor>
  <xdr:twoCellAnchor>
    <xdr:from>
      <xdr:col>4</xdr:col>
      <xdr:colOff>102053</xdr:colOff>
      <xdr:row>76</xdr:row>
      <xdr:rowOff>83911</xdr:rowOff>
    </xdr:from>
    <xdr:to>
      <xdr:col>4</xdr:col>
      <xdr:colOff>1431127</xdr:colOff>
      <xdr:row>76</xdr:row>
      <xdr:rowOff>650875</xdr:rowOff>
    </xdr:to>
    <xdr:pic>
      <xdr:nvPicPr>
        <xdr:cNvPr id="26" name="Picture 7">
          <a:extLst>
            <a:ext uri="{FF2B5EF4-FFF2-40B4-BE49-F238E27FC236}">
              <a16:creationId xmlns:a16="http://schemas.microsoft.com/office/drawing/2014/main" id="{D7C9E5B2-C0D6-4E58-A9EA-9169797B10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349828" y="18505261"/>
          <a:ext cx="1329074" cy="566964"/>
        </a:xfrm>
        <a:prstGeom prst="rect">
          <a:avLst/>
        </a:prstGeom>
      </xdr:spPr>
    </xdr:pic>
    <xdr:clientData fPrintsWithSheet="0"/>
  </xdr:twoCellAnchor>
  <xdr:twoCellAnchor>
    <xdr:from>
      <xdr:col>4</xdr:col>
      <xdr:colOff>305254</xdr:colOff>
      <xdr:row>77</xdr:row>
      <xdr:rowOff>101713</xdr:rowOff>
    </xdr:from>
    <xdr:to>
      <xdr:col>4</xdr:col>
      <xdr:colOff>1321979</xdr:colOff>
      <xdr:row>81</xdr:row>
      <xdr:rowOff>127000</xdr:rowOff>
    </xdr:to>
    <xdr:pic>
      <xdr:nvPicPr>
        <xdr:cNvPr id="27" name="Picture 8">
          <a:extLst>
            <a:ext uri="{FF2B5EF4-FFF2-40B4-BE49-F238E27FC236}">
              <a16:creationId xmlns:a16="http://schemas.microsoft.com/office/drawing/2014/main" id="{3D6B39D7-1B77-42C6-AF4A-0A6AC56A3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53029" y="19246963"/>
          <a:ext cx="1016725" cy="749187"/>
        </a:xfrm>
        <a:prstGeom prst="rect">
          <a:avLst/>
        </a:prstGeom>
      </xdr:spPr>
    </xdr:pic>
    <xdr:clientData fPrintsWithSheet="0"/>
  </xdr:twoCellAnchor>
  <xdr:twoCellAnchor>
    <xdr:from>
      <xdr:col>4</xdr:col>
      <xdr:colOff>30752</xdr:colOff>
      <xdr:row>17</xdr:row>
      <xdr:rowOff>78740</xdr:rowOff>
    </xdr:from>
    <xdr:to>
      <xdr:col>4</xdr:col>
      <xdr:colOff>1568412</xdr:colOff>
      <xdr:row>18</xdr:row>
      <xdr:rowOff>396875</xdr:rowOff>
    </xdr:to>
    <xdr:pic>
      <xdr:nvPicPr>
        <xdr:cNvPr id="28" name="Picture 9">
          <a:extLst>
            <a:ext uri="{FF2B5EF4-FFF2-40B4-BE49-F238E27FC236}">
              <a16:creationId xmlns:a16="http://schemas.microsoft.com/office/drawing/2014/main" id="{42A29978-01F9-445A-9429-D3E469C692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78527" y="5869940"/>
          <a:ext cx="1537660" cy="765810"/>
        </a:xfrm>
        <a:prstGeom prst="rect">
          <a:avLst/>
        </a:prstGeom>
      </xdr:spPr>
    </xdr:pic>
    <xdr:clientData fPrintsWithSheet="0"/>
  </xdr:twoCellAnchor>
  <xdr:twoCellAnchor>
    <xdr:from>
      <xdr:col>4</xdr:col>
      <xdr:colOff>296637</xdr:colOff>
      <xdr:row>40</xdr:row>
      <xdr:rowOff>69396</xdr:rowOff>
    </xdr:from>
    <xdr:to>
      <xdr:col>4</xdr:col>
      <xdr:colOff>1284223</xdr:colOff>
      <xdr:row>45</xdr:row>
      <xdr:rowOff>0</xdr:rowOff>
    </xdr:to>
    <xdr:pic>
      <xdr:nvPicPr>
        <xdr:cNvPr id="29" name="Picture 10">
          <a:extLst>
            <a:ext uri="{FF2B5EF4-FFF2-40B4-BE49-F238E27FC236}">
              <a16:creationId xmlns:a16="http://schemas.microsoft.com/office/drawing/2014/main" id="{CC68B99D-B149-473D-89B8-80438B8CF2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44412" y="11156496"/>
          <a:ext cx="987586" cy="883104"/>
        </a:xfrm>
        <a:prstGeom prst="rect">
          <a:avLst/>
        </a:prstGeom>
      </xdr:spPr>
    </xdr:pic>
    <xdr:clientData/>
  </xdr:twoCellAnchor>
  <xdr:twoCellAnchor>
    <xdr:from>
      <xdr:col>4</xdr:col>
      <xdr:colOff>243841</xdr:colOff>
      <xdr:row>88</xdr:row>
      <xdr:rowOff>212656</xdr:rowOff>
    </xdr:from>
    <xdr:to>
      <xdr:col>4</xdr:col>
      <xdr:colOff>1085851</xdr:colOff>
      <xdr:row>90</xdr:row>
      <xdr:rowOff>247651</xdr:rowOff>
    </xdr:to>
    <xdr:pic>
      <xdr:nvPicPr>
        <xdr:cNvPr id="30" name="Picture 11">
          <a:extLst>
            <a:ext uri="{FF2B5EF4-FFF2-40B4-BE49-F238E27FC236}">
              <a16:creationId xmlns:a16="http://schemas.microsoft.com/office/drawing/2014/main" id="{FA56323A-713B-4F94-B83C-F30774F93A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491616" y="21348631"/>
          <a:ext cx="842010" cy="816045"/>
        </a:xfrm>
        <a:prstGeom prst="rect">
          <a:avLst/>
        </a:prstGeom>
      </xdr:spPr>
    </xdr:pic>
    <xdr:clientData/>
  </xdr:twoCellAnchor>
  <xdr:twoCellAnchor>
    <xdr:from>
      <xdr:col>4</xdr:col>
      <xdr:colOff>81642</xdr:colOff>
      <xdr:row>71</xdr:row>
      <xdr:rowOff>27214</xdr:rowOff>
    </xdr:from>
    <xdr:to>
      <xdr:col>4</xdr:col>
      <xdr:colOff>1374320</xdr:colOff>
      <xdr:row>74</xdr:row>
      <xdr:rowOff>56481</xdr:rowOff>
    </xdr:to>
    <xdr:pic>
      <xdr:nvPicPr>
        <xdr:cNvPr id="31" name="Picture 12">
          <a:extLst>
            <a:ext uri="{FF2B5EF4-FFF2-40B4-BE49-F238E27FC236}">
              <a16:creationId xmlns:a16="http://schemas.microsoft.com/office/drawing/2014/main" id="{37E35C8D-03D9-4583-93C9-64D356E438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329417" y="17400814"/>
          <a:ext cx="1292678" cy="657917"/>
        </a:xfrm>
        <a:prstGeom prst="rect">
          <a:avLst/>
        </a:prstGeom>
      </xdr:spPr>
    </xdr:pic>
    <xdr:clientData/>
  </xdr:twoCellAnchor>
  <xdr:twoCellAnchor>
    <xdr:from>
      <xdr:col>10</xdr:col>
      <xdr:colOff>78676</xdr:colOff>
      <xdr:row>0</xdr:row>
      <xdr:rowOff>0</xdr:rowOff>
    </xdr:from>
    <xdr:to>
      <xdr:col>15</xdr:col>
      <xdr:colOff>138546</xdr:colOff>
      <xdr:row>3</xdr:row>
      <xdr:rowOff>51954</xdr:rowOff>
    </xdr:to>
    <xdr:pic>
      <xdr:nvPicPr>
        <xdr:cNvPr id="32" name="Picture 13">
          <a:extLst>
            <a:ext uri="{FF2B5EF4-FFF2-40B4-BE49-F238E27FC236}">
              <a16:creationId xmlns:a16="http://schemas.microsoft.com/office/drawing/2014/main" id="{FCFC51D5-FB94-4498-8B76-B71690B0C7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279085" y="0"/>
          <a:ext cx="7472052" cy="1246909"/>
        </a:xfrm>
        <a:prstGeom prst="rect">
          <a:avLst/>
        </a:prstGeom>
      </xdr:spPr>
    </xdr:pic>
    <xdr:clientData/>
  </xdr:twoCellAnchor>
  <xdr:twoCellAnchor>
    <xdr:from>
      <xdr:col>6</xdr:col>
      <xdr:colOff>18761</xdr:colOff>
      <xdr:row>0</xdr:row>
      <xdr:rowOff>34636</xdr:rowOff>
    </xdr:from>
    <xdr:to>
      <xdr:col>10</xdr:col>
      <xdr:colOff>173181</xdr:colOff>
      <xdr:row>3</xdr:row>
      <xdr:rowOff>79745</xdr:rowOff>
    </xdr:to>
    <xdr:pic>
      <xdr:nvPicPr>
        <xdr:cNvPr id="33" name="Picture 14">
          <a:extLst>
            <a:ext uri="{FF2B5EF4-FFF2-40B4-BE49-F238E27FC236}">
              <a16:creationId xmlns:a16="http://schemas.microsoft.com/office/drawing/2014/main" id="{1BB42774-68FA-474A-B313-27516679EF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330988" y="34636"/>
          <a:ext cx="6042602" cy="1240064"/>
        </a:xfrm>
        <a:prstGeom prst="rect">
          <a:avLst/>
        </a:prstGeom>
      </xdr:spPr>
    </xdr:pic>
    <xdr:clientData/>
  </xdr:twoCellAnchor>
  <xdr:twoCellAnchor>
    <xdr:from>
      <xdr:col>4</xdr:col>
      <xdr:colOff>149678</xdr:colOff>
      <xdr:row>5</xdr:row>
      <xdr:rowOff>81643</xdr:rowOff>
    </xdr:from>
    <xdr:to>
      <xdr:col>4</xdr:col>
      <xdr:colOff>1492250</xdr:colOff>
      <xdr:row>10</xdr:row>
      <xdr:rowOff>31749</xdr:rowOff>
    </xdr:to>
    <xdr:pic>
      <xdr:nvPicPr>
        <xdr:cNvPr id="34" name="Picture 15">
          <a:extLst>
            <a:ext uri="{FF2B5EF4-FFF2-40B4-BE49-F238E27FC236}">
              <a16:creationId xmlns:a16="http://schemas.microsoft.com/office/drawing/2014/main" id="{5E1DB0FC-4F64-4B83-833C-511CEA18BD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397453" y="3386818"/>
          <a:ext cx="1342572" cy="969281"/>
        </a:xfrm>
        <a:prstGeom prst="rect">
          <a:avLst/>
        </a:prstGeom>
      </xdr:spPr>
    </xdr:pic>
    <xdr:clientData/>
  </xdr:twoCellAnchor>
  <xdr:twoCellAnchor>
    <xdr:from>
      <xdr:col>4</xdr:col>
      <xdr:colOff>239485</xdr:colOff>
      <xdr:row>82</xdr:row>
      <xdr:rowOff>76200</xdr:rowOff>
    </xdr:from>
    <xdr:to>
      <xdr:col>4</xdr:col>
      <xdr:colOff>1135675</xdr:colOff>
      <xdr:row>88</xdr:row>
      <xdr:rowOff>0</xdr:rowOff>
    </xdr:to>
    <xdr:pic>
      <xdr:nvPicPr>
        <xdr:cNvPr id="35" name="Picture 16">
          <a:extLst>
            <a:ext uri="{FF2B5EF4-FFF2-40B4-BE49-F238E27FC236}">
              <a16:creationId xmlns:a16="http://schemas.microsoft.com/office/drawing/2014/main" id="{6889D0C6-D3F7-44B7-9763-9F39DE73961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487260" y="20126325"/>
          <a:ext cx="896190" cy="1009650"/>
        </a:xfrm>
        <a:prstGeom prst="rect">
          <a:avLst/>
        </a:prstGeom>
      </xdr:spPr>
    </xdr:pic>
    <xdr:clientData/>
  </xdr:twoCellAnchor>
  <xdr:twoCellAnchor>
    <xdr:from>
      <xdr:col>4</xdr:col>
      <xdr:colOff>197848</xdr:colOff>
      <xdr:row>91</xdr:row>
      <xdr:rowOff>76201</xdr:rowOff>
    </xdr:from>
    <xdr:to>
      <xdr:col>4</xdr:col>
      <xdr:colOff>1264740</xdr:colOff>
      <xdr:row>97</xdr:row>
      <xdr:rowOff>0</xdr:rowOff>
    </xdr:to>
    <xdr:pic>
      <xdr:nvPicPr>
        <xdr:cNvPr id="36" name="Picture 17">
          <a:extLst>
            <a:ext uri="{FF2B5EF4-FFF2-40B4-BE49-F238E27FC236}">
              <a16:creationId xmlns:a16="http://schemas.microsoft.com/office/drawing/2014/main" id="{0DD6075D-6298-4281-9B9F-E2E001211AB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6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445623" y="22383751"/>
          <a:ext cx="1066892" cy="1152524"/>
        </a:xfrm>
        <a:prstGeom prst="rect">
          <a:avLst/>
        </a:prstGeom>
      </xdr:spPr>
    </xdr:pic>
    <xdr:clientData/>
  </xdr:twoCellAnchor>
  <xdr:twoCellAnchor>
    <xdr:from>
      <xdr:col>4</xdr:col>
      <xdr:colOff>76199</xdr:colOff>
      <xdr:row>19</xdr:row>
      <xdr:rowOff>73025</xdr:rowOff>
    </xdr:from>
    <xdr:to>
      <xdr:col>4</xdr:col>
      <xdr:colOff>1560956</xdr:colOff>
      <xdr:row>26</xdr:row>
      <xdr:rowOff>0</xdr:rowOff>
    </xdr:to>
    <xdr:pic>
      <xdr:nvPicPr>
        <xdr:cNvPr id="37" name="Picture 18">
          <a:extLst>
            <a:ext uri="{FF2B5EF4-FFF2-40B4-BE49-F238E27FC236}">
              <a16:creationId xmlns:a16="http://schemas.microsoft.com/office/drawing/2014/main" id="{25A83850-CF06-4836-BBFC-92CCEC78C8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323974" y="6759575"/>
          <a:ext cx="1484757" cy="1393825"/>
        </a:xfrm>
        <a:prstGeom prst="rect">
          <a:avLst/>
        </a:prstGeom>
      </xdr:spPr>
    </xdr:pic>
    <xdr:clientData/>
  </xdr:twoCellAnchor>
  <xdr:twoCellAnchor editAs="oneCell">
    <xdr:from>
      <xdr:col>4</xdr:col>
      <xdr:colOff>102870</xdr:colOff>
      <xdr:row>11</xdr:row>
      <xdr:rowOff>194310</xdr:rowOff>
    </xdr:from>
    <xdr:to>
      <xdr:col>4</xdr:col>
      <xdr:colOff>1541318</xdr:colOff>
      <xdr:row>16</xdr:row>
      <xdr:rowOff>63500</xdr:rowOff>
    </xdr:to>
    <xdr:pic>
      <xdr:nvPicPr>
        <xdr:cNvPr id="38" name="Picture 19">
          <a:extLst>
            <a:ext uri="{FF2B5EF4-FFF2-40B4-BE49-F238E27FC236}">
              <a16:creationId xmlns:a16="http://schemas.microsoft.com/office/drawing/2014/main" id="{D276693D-D7D6-4B47-90EC-F73970E14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349779" y="3554037"/>
          <a:ext cx="1438448" cy="908281"/>
        </a:xfrm>
        <a:prstGeom prst="rect">
          <a:avLst/>
        </a:prstGeom>
      </xdr:spPr>
    </xdr:pic>
    <xdr:clientData/>
  </xdr:twoCellAnchor>
  <xdr:twoCellAnchor>
    <xdr:from>
      <xdr:col>4</xdr:col>
      <xdr:colOff>68036</xdr:colOff>
      <xdr:row>53</xdr:row>
      <xdr:rowOff>95251</xdr:rowOff>
    </xdr:from>
    <xdr:to>
      <xdr:col>4</xdr:col>
      <xdr:colOff>1521762</xdr:colOff>
      <xdr:row>57</xdr:row>
      <xdr:rowOff>63501</xdr:rowOff>
    </xdr:to>
    <xdr:pic>
      <xdr:nvPicPr>
        <xdr:cNvPr id="39" name="Picture 6">
          <a:extLst>
            <a:ext uri="{FF2B5EF4-FFF2-40B4-BE49-F238E27FC236}">
              <a16:creationId xmlns:a16="http://schemas.microsoft.com/office/drawing/2014/main" id="{7567C0BF-E93F-4FEB-BAA9-F11A6ADD09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315811" y="13782676"/>
          <a:ext cx="1453726" cy="777875"/>
        </a:xfrm>
        <a:prstGeom prst="rect">
          <a:avLst/>
        </a:prstGeom>
      </xdr:spPr>
    </xdr:pic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12247</xdr:colOff>
      <xdr:row>5</xdr:row>
      <xdr:rowOff>182332</xdr:rowOff>
    </xdr:from>
    <xdr:to>
      <xdr:col>0</xdr:col>
      <xdr:colOff>653922</xdr:colOff>
      <xdr:row>8</xdr:row>
      <xdr:rowOff>85725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id="{E25538E6-54C6-4272-A21C-74F2013012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247" y="1230082"/>
          <a:ext cx="641675" cy="532043"/>
        </a:xfrm>
        <a:prstGeom prst="rect">
          <a:avLst/>
        </a:prstGeom>
      </xdr:spPr>
    </xdr:pic>
    <xdr:clientData fPrint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10613</xdr:colOff>
      <xdr:row>10</xdr:row>
      <xdr:rowOff>6810</xdr:rowOff>
    </xdr:from>
    <xdr:to>
      <xdr:col>0</xdr:col>
      <xdr:colOff>679302</xdr:colOff>
      <xdr:row>12</xdr:row>
      <xdr:rowOff>142875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2626CB6-A46A-4665-A05E-8D97D8C5C3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613" y="2102310"/>
          <a:ext cx="668689" cy="555165"/>
        </a:xfrm>
        <a:prstGeom prst="rect">
          <a:avLst/>
        </a:prstGeom>
      </xdr:spPr>
    </xdr:pic>
    <xdr:clientData fPrintsWithSheet="0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3</xdr:row>
      <xdr:rowOff>104775</xdr:rowOff>
    </xdr:from>
    <xdr:to>
      <xdr:col>1</xdr:col>
      <xdr:colOff>67371</xdr:colOff>
      <xdr:row>5</xdr:row>
      <xdr:rowOff>76200</xdr:rowOff>
    </xdr:to>
    <xdr:pic>
      <xdr:nvPicPr>
        <xdr:cNvPr id="5" name="Picture 12">
          <a:extLst>
            <a:ext uri="{FF2B5EF4-FFF2-40B4-BE49-F238E27FC236}">
              <a16:creationId xmlns:a16="http://schemas.microsoft.com/office/drawing/2014/main" id="{D50F9784-A008-4BA9-B984-B32B03AC88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" y="733425"/>
          <a:ext cx="753170" cy="3905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28576</xdr:colOff>
      <xdr:row>2</xdr:row>
      <xdr:rowOff>38101</xdr:rowOff>
    </xdr:from>
    <xdr:to>
      <xdr:col>1</xdr:col>
      <xdr:colOff>207010</xdr:colOff>
      <xdr:row>3</xdr:row>
      <xdr:rowOff>133351</xdr:rowOff>
    </xdr:to>
    <xdr:pic>
      <xdr:nvPicPr>
        <xdr:cNvPr id="3" name="Picture 7">
          <a:extLst>
            <a:ext uri="{FF2B5EF4-FFF2-40B4-BE49-F238E27FC236}">
              <a16:creationId xmlns:a16="http://schemas.microsoft.com/office/drawing/2014/main" id="{638F4E0E-8918-426F-A3AA-7D1A84EDC8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8576" y="457201"/>
          <a:ext cx="864234" cy="304800"/>
        </a:xfrm>
        <a:prstGeom prst="rect">
          <a:avLst/>
        </a:prstGeom>
      </xdr:spPr>
    </xdr:pic>
    <xdr:clientData fPrintsWithSheet="0"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5</xdr:row>
      <xdr:rowOff>200025</xdr:rowOff>
    </xdr:from>
    <xdr:to>
      <xdr:col>1</xdr:col>
      <xdr:colOff>66675</xdr:colOff>
      <xdr:row>7</xdr:row>
      <xdr:rowOff>138000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A4C5538E-1E0D-4D15-AC0A-EBC2398BD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8575" y="1247775"/>
          <a:ext cx="723900" cy="357075"/>
        </a:xfrm>
        <a:prstGeom prst="rect">
          <a:avLst/>
        </a:prstGeom>
      </xdr:spPr>
    </xdr:pic>
    <xdr:clientData fPrintsWithSheet="0"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14967</xdr:colOff>
      <xdr:row>6</xdr:row>
      <xdr:rowOff>17689</xdr:rowOff>
    </xdr:from>
    <xdr:to>
      <xdr:col>0</xdr:col>
      <xdr:colOff>636814</xdr:colOff>
      <xdr:row>9</xdr:row>
      <xdr:rowOff>171450</xdr:rowOff>
    </xdr:to>
    <xdr:pic>
      <xdr:nvPicPr>
        <xdr:cNvPr id="6" name="Picture 16">
          <a:extLst>
            <a:ext uri="{FF2B5EF4-FFF2-40B4-BE49-F238E27FC236}">
              <a16:creationId xmlns:a16="http://schemas.microsoft.com/office/drawing/2014/main" id="{FDD1B82B-AD53-474E-9680-873F1F7795C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4967" y="1274989"/>
          <a:ext cx="621847" cy="782411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134982</xdr:colOff>
      <xdr:row>2</xdr:row>
      <xdr:rowOff>81643</xdr:rowOff>
    </xdr:from>
    <xdr:to>
      <xdr:col>0</xdr:col>
      <xdr:colOff>1483178</xdr:colOff>
      <xdr:row>4</xdr:row>
      <xdr:rowOff>325605</xdr:rowOff>
    </xdr:to>
    <xdr:pic>
      <xdr:nvPicPr>
        <xdr:cNvPr id="4" name="Picture 11">
          <a:extLst>
            <a:ext uri="{FF2B5EF4-FFF2-40B4-BE49-F238E27FC236}">
              <a16:creationId xmlns:a16="http://schemas.microsoft.com/office/drawing/2014/main" id="{FDA06BAB-7A4E-4598-B0EE-986003815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38792" y="37989238"/>
          <a:ext cx="1344386" cy="562097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84363</xdr:colOff>
      <xdr:row>6</xdr:row>
      <xdr:rowOff>40822</xdr:rowOff>
    </xdr:from>
    <xdr:to>
      <xdr:col>0</xdr:col>
      <xdr:colOff>644976</xdr:colOff>
      <xdr:row>9</xdr:row>
      <xdr:rowOff>190500</xdr:rowOff>
    </xdr:to>
    <xdr:pic>
      <xdr:nvPicPr>
        <xdr:cNvPr id="3" name="Picture 17">
          <a:extLst>
            <a:ext uri="{FF2B5EF4-FFF2-40B4-BE49-F238E27FC236}">
              <a16:creationId xmlns:a16="http://schemas.microsoft.com/office/drawing/2014/main" id="{41B7C050-E6FD-4C5C-9496-409380587AB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l="10282"/>
        <a:stretch/>
      </xdr:blipFill>
      <xdr:spPr>
        <a:xfrm>
          <a:off x="84363" y="1298122"/>
          <a:ext cx="560613" cy="7783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18569</xdr:colOff>
      <xdr:row>3</xdr:row>
      <xdr:rowOff>34020</xdr:rowOff>
    </xdr:from>
    <xdr:to>
      <xdr:col>0</xdr:col>
      <xdr:colOff>663948</xdr:colOff>
      <xdr:row>6</xdr:row>
      <xdr:rowOff>85726</xdr:rowOff>
    </xdr:to>
    <xdr:pic>
      <xdr:nvPicPr>
        <xdr:cNvPr id="3" name="Picture 15">
          <a:extLst>
            <a:ext uri="{FF2B5EF4-FFF2-40B4-BE49-F238E27FC236}">
              <a16:creationId xmlns:a16="http://schemas.microsoft.com/office/drawing/2014/main" id="{35EE1F3A-5D22-4808-A1FB-6F65E3CD67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569" y="662670"/>
          <a:ext cx="645379" cy="68035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</xdr:colOff>
      <xdr:row>4</xdr:row>
      <xdr:rowOff>85727</xdr:rowOff>
    </xdr:from>
    <xdr:to>
      <xdr:col>1</xdr:col>
      <xdr:colOff>60232</xdr:colOff>
      <xdr:row>6</xdr:row>
      <xdr:rowOff>59055</xdr:rowOff>
    </xdr:to>
    <xdr:pic>
      <xdr:nvPicPr>
        <xdr:cNvPr id="3" name="Picture 19">
          <a:extLst>
            <a:ext uri="{FF2B5EF4-FFF2-40B4-BE49-F238E27FC236}">
              <a16:creationId xmlns:a16="http://schemas.microsoft.com/office/drawing/2014/main" id="{1254BBB0-9167-4292-AAC7-C34058C76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" y="923927"/>
          <a:ext cx="715552" cy="4000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146957</xdr:rowOff>
    </xdr:from>
    <xdr:to>
      <xdr:col>0</xdr:col>
      <xdr:colOff>674780</xdr:colOff>
      <xdr:row>5</xdr:row>
      <xdr:rowOff>95250</xdr:rowOff>
    </xdr:to>
    <xdr:pic>
      <xdr:nvPicPr>
        <xdr:cNvPr id="3" name="Picture 9">
          <a:extLst>
            <a:ext uri="{FF2B5EF4-FFF2-40B4-BE49-F238E27FC236}">
              <a16:creationId xmlns:a16="http://schemas.microsoft.com/office/drawing/2014/main" id="{42AD0A39-7D69-4B16-BA85-819FDA6CB4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525" y="566057"/>
          <a:ext cx="665255" cy="576943"/>
        </a:xfrm>
        <a:prstGeom prst="rect">
          <a:avLst/>
        </a:prstGeom>
      </xdr:spPr>
    </xdr:pic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34018</xdr:colOff>
      <xdr:row>3</xdr:row>
      <xdr:rowOff>138790</xdr:rowOff>
    </xdr:from>
    <xdr:to>
      <xdr:col>0</xdr:col>
      <xdr:colOff>661307</xdr:colOff>
      <xdr:row>7</xdr:row>
      <xdr:rowOff>62591</xdr:rowOff>
    </xdr:to>
    <xdr:pic>
      <xdr:nvPicPr>
        <xdr:cNvPr id="3" name="Picture 18">
          <a:extLst>
            <a:ext uri="{FF2B5EF4-FFF2-40B4-BE49-F238E27FC236}">
              <a16:creationId xmlns:a16="http://schemas.microsoft.com/office/drawing/2014/main" id="{60F89707-ACC6-44A8-A5E4-3B7569ED0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4018" y="767440"/>
          <a:ext cx="627289" cy="76200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9</xdr:row>
      <xdr:rowOff>140154</xdr:rowOff>
    </xdr:from>
    <xdr:to>
      <xdr:col>0</xdr:col>
      <xdr:colOff>680360</xdr:colOff>
      <xdr:row>14</xdr:row>
      <xdr:rowOff>66676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3279541-77AA-4F7B-BF5D-4B33289E25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050" y="2026104"/>
          <a:ext cx="661310" cy="974272"/>
        </a:xfrm>
        <a:prstGeom prst="rect">
          <a:avLst/>
        </a:prstGeom>
      </xdr:spPr>
    </xdr:pic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25578</xdr:colOff>
      <xdr:row>4</xdr:row>
      <xdr:rowOff>59873</xdr:rowOff>
    </xdr:from>
    <xdr:to>
      <xdr:col>0</xdr:col>
      <xdr:colOff>669471</xdr:colOff>
      <xdr:row>7</xdr:row>
      <xdr:rowOff>195943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80508A9-4A0D-43BE-A72C-C2AD62BE19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5578" y="898073"/>
          <a:ext cx="643893" cy="764720"/>
        </a:xfrm>
        <a:prstGeom prst="rect">
          <a:avLst/>
        </a:prstGeom>
      </xdr:spPr>
    </xdr:pic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42182</xdr:colOff>
      <xdr:row>2</xdr:row>
      <xdr:rowOff>170089</xdr:rowOff>
    </xdr:from>
    <xdr:to>
      <xdr:col>0</xdr:col>
      <xdr:colOff>674914</xdr:colOff>
      <xdr:row>6</xdr:row>
      <xdr:rowOff>76200</xdr:rowOff>
    </xdr:to>
    <xdr:pic>
      <xdr:nvPicPr>
        <xdr:cNvPr id="3" name="Picture 10">
          <a:extLst>
            <a:ext uri="{FF2B5EF4-FFF2-40B4-BE49-F238E27FC236}">
              <a16:creationId xmlns:a16="http://schemas.microsoft.com/office/drawing/2014/main" id="{60128981-EA11-4065-AB0B-4C23AD22AB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2182" y="589189"/>
          <a:ext cx="632732" cy="74431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76745</xdr:colOff>
      <xdr:row>3</xdr:row>
      <xdr:rowOff>51437</xdr:rowOff>
    </xdr:from>
    <xdr:to>
      <xdr:col>0</xdr:col>
      <xdr:colOff>621846</xdr:colOff>
      <xdr:row>5</xdr:row>
      <xdr:rowOff>161924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C981D995-915E-4742-989B-40AF2367FA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6745" y="680087"/>
          <a:ext cx="545101" cy="529587"/>
        </a:xfrm>
        <a:prstGeom prst="rect">
          <a:avLst/>
        </a:prstGeom>
      </xdr:spPr>
    </xdr:pic>
    <xdr:clientData fPrintsWithSheet="0"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9F44F-E1FD-4272-A941-2E77ECADBBC6}">
  <sheetPr codeName="Sheet1"/>
  <dimension ref="A1:AG102"/>
  <sheetViews>
    <sheetView tabSelected="1" topLeftCell="C1" zoomScale="55" zoomScaleNormal="55" workbookViewId="0">
      <selection activeCell="Y43" sqref="Y43"/>
    </sheetView>
  </sheetViews>
  <sheetFormatPr defaultRowHeight="17"/>
  <cols>
    <col min="1" max="1" width="12.08203125" style="133" hidden="1" customWidth="1"/>
    <col min="2" max="2" width="16.25" style="133" hidden="1" customWidth="1"/>
    <col min="3" max="3" width="0.25" style="133" customWidth="1"/>
    <col min="4" max="4" width="16.08203125" style="133" customWidth="1"/>
    <col min="5" max="5" width="20.83203125" style="133" customWidth="1"/>
    <col min="6" max="12" width="19.25" style="133" customWidth="1"/>
    <col min="13" max="13" width="14.25" style="133" customWidth="1"/>
    <col min="14" max="14" width="24.08203125" style="136" customWidth="1"/>
    <col min="15" max="15" width="20.08203125" style="136" customWidth="1"/>
    <col min="16" max="16" width="28.83203125" style="133" customWidth="1"/>
    <col min="17" max="25" width="8.83203125" style="133" customWidth="1"/>
    <col min="26" max="26" width="10.75" style="133" customWidth="1"/>
    <col min="27" max="28" width="14.25" style="133" customWidth="1"/>
    <col min="29" max="30" width="2.33203125" style="133" customWidth="1"/>
    <col min="31" max="32" width="8.83203125" style="133"/>
    <col min="33" max="33" width="9" style="133"/>
  </cols>
  <sheetData>
    <row r="1" spans="1:28" s="133" customFormat="1" ht="31.9" customHeight="1">
      <c r="F1" s="233" t="s">
        <v>120</v>
      </c>
      <c r="G1" s="135"/>
      <c r="H1" s="135"/>
      <c r="I1" s="135"/>
      <c r="J1" s="135"/>
      <c r="K1" s="135"/>
      <c r="L1" s="135"/>
      <c r="N1" s="136"/>
      <c r="O1" s="136"/>
    </row>
    <row r="2" spans="1:28" s="133" customFormat="1" ht="31.9" customHeight="1">
      <c r="F2" s="233"/>
      <c r="G2" s="135"/>
      <c r="H2" s="135"/>
      <c r="I2" s="135"/>
      <c r="J2" s="135"/>
      <c r="K2" s="135"/>
      <c r="L2" s="135"/>
      <c r="N2" s="136"/>
      <c r="O2" s="136"/>
      <c r="P2" s="133" t="s">
        <v>121</v>
      </c>
      <c r="Q2" s="137">
        <v>0.03</v>
      </c>
      <c r="R2" s="137">
        <v>0.03</v>
      </c>
      <c r="S2" s="137">
        <v>0.1</v>
      </c>
      <c r="T2" s="137">
        <v>0.15</v>
      </c>
      <c r="U2" s="137">
        <v>0.2</v>
      </c>
      <c r="V2" s="137">
        <v>0.12</v>
      </c>
      <c r="W2" s="137">
        <v>0.12</v>
      </c>
      <c r="X2" s="137">
        <v>0.15</v>
      </c>
      <c r="Y2" s="137">
        <v>0.1</v>
      </c>
      <c r="Z2" s="138">
        <f>+SUM(Q2:Y2)</f>
        <v>1</v>
      </c>
    </row>
    <row r="3" spans="1:28" s="133" customFormat="1" ht="31.9" customHeight="1">
      <c r="F3" s="139"/>
      <c r="G3" s="139"/>
      <c r="H3" s="139"/>
      <c r="I3" s="139"/>
      <c r="J3" s="139"/>
      <c r="K3" s="139"/>
      <c r="L3" s="139"/>
      <c r="N3" s="140"/>
      <c r="O3" s="140"/>
      <c r="P3" s="133" t="s">
        <v>122</v>
      </c>
      <c r="Q3" s="137">
        <v>0.05</v>
      </c>
      <c r="R3" s="137">
        <v>0.1</v>
      </c>
      <c r="S3" s="137">
        <v>0.28000000000000003</v>
      </c>
      <c r="T3" s="137">
        <v>0.27</v>
      </c>
      <c r="U3" s="137">
        <v>0.2</v>
      </c>
      <c r="V3" s="137">
        <v>0.1</v>
      </c>
      <c r="W3" s="137"/>
      <c r="X3" s="137"/>
      <c r="Y3" s="137"/>
      <c r="Z3" s="138">
        <f>+SUM(Q3:Y3)</f>
        <v>1.0000000000000002</v>
      </c>
    </row>
    <row r="4" spans="1:28" s="133" customFormat="1" ht="31.9" customHeight="1">
      <c r="N4" s="136"/>
      <c r="O4" s="136"/>
      <c r="Q4" s="234" t="s">
        <v>123</v>
      </c>
      <c r="R4" s="234"/>
      <c r="S4" s="234"/>
      <c r="T4" s="234"/>
      <c r="U4" s="234"/>
      <c r="V4" s="234"/>
      <c r="W4" s="234"/>
      <c r="X4" s="234"/>
      <c r="Y4" s="234"/>
      <c r="Z4" s="234"/>
    </row>
    <row r="5" spans="1:28" s="136" customFormat="1" ht="44.5" customHeight="1">
      <c r="A5" s="136" t="s">
        <v>124</v>
      </c>
      <c r="B5" s="136" t="s">
        <v>125</v>
      </c>
      <c r="C5" s="136" t="s">
        <v>329</v>
      </c>
      <c r="D5" s="127" t="s">
        <v>124</v>
      </c>
      <c r="E5" s="127" t="s">
        <v>58</v>
      </c>
      <c r="F5" s="127" t="s">
        <v>59</v>
      </c>
      <c r="G5" s="127" t="s">
        <v>330</v>
      </c>
      <c r="H5" s="175" t="s">
        <v>331</v>
      </c>
      <c r="I5" s="127" t="s">
        <v>126</v>
      </c>
      <c r="J5" s="127" t="s">
        <v>127</v>
      </c>
      <c r="K5" s="176" t="s">
        <v>332</v>
      </c>
      <c r="L5" s="177" t="s">
        <v>333</v>
      </c>
      <c r="M5" s="127" t="s">
        <v>334</v>
      </c>
      <c r="N5" s="127" t="s">
        <v>128</v>
      </c>
      <c r="O5" s="127" t="s">
        <v>125</v>
      </c>
      <c r="P5" s="127" t="s">
        <v>19</v>
      </c>
      <c r="Q5" s="127" t="s">
        <v>40</v>
      </c>
      <c r="R5" s="127" t="s">
        <v>41</v>
      </c>
      <c r="S5" s="127" t="s">
        <v>42</v>
      </c>
      <c r="T5" s="127" t="s">
        <v>43</v>
      </c>
      <c r="U5" s="127" t="s">
        <v>44</v>
      </c>
      <c r="V5" s="127" t="s">
        <v>45</v>
      </c>
      <c r="W5" s="127" t="s">
        <v>61</v>
      </c>
      <c r="X5" s="127" t="s">
        <v>62</v>
      </c>
      <c r="Y5" s="127" t="s">
        <v>63</v>
      </c>
      <c r="Z5" s="127" t="s">
        <v>64</v>
      </c>
      <c r="AA5" s="127" t="s">
        <v>129</v>
      </c>
      <c r="AB5" s="127" t="s">
        <v>130</v>
      </c>
    </row>
    <row r="6" spans="1:28" s="133" customFormat="1" ht="14.5" customHeight="1">
      <c r="A6" s="133" t="s">
        <v>131</v>
      </c>
      <c r="B6" s="133" t="s">
        <v>132</v>
      </c>
      <c r="C6" s="133" t="s">
        <v>335</v>
      </c>
      <c r="D6" s="231" t="s">
        <v>131</v>
      </c>
      <c r="E6" s="231"/>
      <c r="F6" s="228" t="s">
        <v>133</v>
      </c>
      <c r="G6" s="228">
        <v>1190</v>
      </c>
      <c r="H6" s="216">
        <v>1127</v>
      </c>
      <c r="I6" s="217">
        <v>803841</v>
      </c>
      <c r="J6" s="231"/>
      <c r="K6" s="210">
        <v>803841</v>
      </c>
      <c r="L6" s="207"/>
      <c r="M6" s="220">
        <v>44581</v>
      </c>
      <c r="N6" s="217" t="s">
        <v>336</v>
      </c>
      <c r="O6" s="217" t="s">
        <v>134</v>
      </c>
      <c r="P6" s="157" t="s">
        <v>32</v>
      </c>
      <c r="Q6" s="129">
        <v>75</v>
      </c>
      <c r="R6" s="129">
        <v>155</v>
      </c>
      <c r="S6" s="129">
        <v>430</v>
      </c>
      <c r="T6" s="129">
        <v>415</v>
      </c>
      <c r="U6" s="129">
        <v>305</v>
      </c>
      <c r="V6" s="129">
        <v>155</v>
      </c>
      <c r="W6" s="141"/>
      <c r="X6" s="141"/>
      <c r="Y6" s="141"/>
      <c r="Z6" s="157">
        <f t="shared" ref="Z6:Z69" si="0">SUM(Q6:Y6)</f>
        <v>1535</v>
      </c>
      <c r="AA6" s="194">
        <f>SUM(Z6:Z11)</f>
        <v>7035</v>
      </c>
      <c r="AB6" s="196" t="s">
        <v>135</v>
      </c>
    </row>
    <row r="7" spans="1:28" s="133" customFormat="1">
      <c r="A7" s="133" t="s">
        <v>131</v>
      </c>
      <c r="B7" s="133" t="s">
        <v>132</v>
      </c>
      <c r="C7" s="133" t="s">
        <v>335</v>
      </c>
      <c r="D7" s="218"/>
      <c r="E7" s="218"/>
      <c r="F7" s="229"/>
      <c r="G7" s="229"/>
      <c r="H7" s="216"/>
      <c r="I7" s="218"/>
      <c r="J7" s="218"/>
      <c r="K7" s="210"/>
      <c r="L7" s="208"/>
      <c r="M7" s="221"/>
      <c r="N7" s="223"/>
      <c r="O7" s="223" t="str">
        <f t="shared" ref="O7:O9" si="1">O6</f>
        <v>KARIMA 201
Tricot
Hung Yen</v>
      </c>
      <c r="P7" s="157" t="s">
        <v>67</v>
      </c>
      <c r="Q7" s="129">
        <v>60</v>
      </c>
      <c r="R7" s="129">
        <v>120</v>
      </c>
      <c r="S7" s="129">
        <v>345</v>
      </c>
      <c r="T7" s="129">
        <v>330</v>
      </c>
      <c r="U7" s="129">
        <v>245</v>
      </c>
      <c r="V7" s="129">
        <v>120</v>
      </c>
      <c r="W7" s="141"/>
      <c r="X7" s="141"/>
      <c r="Y7" s="141"/>
      <c r="Z7" s="157">
        <f t="shared" si="0"/>
        <v>1220</v>
      </c>
      <c r="AA7" s="195"/>
      <c r="AB7" s="197"/>
    </row>
    <row r="8" spans="1:28" s="133" customFormat="1">
      <c r="A8" s="133" t="s">
        <v>131</v>
      </c>
      <c r="B8" s="133" t="s">
        <v>132</v>
      </c>
      <c r="C8" s="133" t="s">
        <v>335</v>
      </c>
      <c r="D8" s="218"/>
      <c r="E8" s="218"/>
      <c r="F8" s="229"/>
      <c r="G8" s="229"/>
      <c r="H8" s="216"/>
      <c r="I8" s="218"/>
      <c r="J8" s="218"/>
      <c r="K8" s="210"/>
      <c r="L8" s="208"/>
      <c r="M8" s="221"/>
      <c r="N8" s="223"/>
      <c r="O8" s="223" t="e">
        <f>#REF!</f>
        <v>#REF!</v>
      </c>
      <c r="P8" s="157" t="s">
        <v>68</v>
      </c>
      <c r="Q8" s="129">
        <v>60</v>
      </c>
      <c r="R8" s="129">
        <v>120</v>
      </c>
      <c r="S8" s="129">
        <v>345</v>
      </c>
      <c r="T8" s="129">
        <v>330</v>
      </c>
      <c r="U8" s="129">
        <v>245</v>
      </c>
      <c r="V8" s="129">
        <v>120</v>
      </c>
      <c r="W8" s="141"/>
      <c r="X8" s="141"/>
      <c r="Y8" s="141"/>
      <c r="Z8" s="157">
        <f t="shared" si="0"/>
        <v>1220</v>
      </c>
      <c r="AA8" s="195"/>
      <c r="AB8" s="197"/>
    </row>
    <row r="9" spans="1:28" s="133" customFormat="1">
      <c r="A9" s="133" t="s">
        <v>131</v>
      </c>
      <c r="B9" s="133" t="s">
        <v>132</v>
      </c>
      <c r="C9" s="133" t="s">
        <v>335</v>
      </c>
      <c r="D9" s="218"/>
      <c r="E9" s="218"/>
      <c r="F9" s="229"/>
      <c r="G9" s="229"/>
      <c r="H9" s="216"/>
      <c r="I9" s="218"/>
      <c r="J9" s="218"/>
      <c r="K9" s="210"/>
      <c r="L9" s="208"/>
      <c r="M9" s="221"/>
      <c r="N9" s="223"/>
      <c r="O9" s="223" t="e">
        <f t="shared" si="1"/>
        <v>#REF!</v>
      </c>
      <c r="P9" s="157" t="s">
        <v>69</v>
      </c>
      <c r="Q9" s="129">
        <v>50</v>
      </c>
      <c r="R9" s="129">
        <v>90</v>
      </c>
      <c r="S9" s="129">
        <v>255</v>
      </c>
      <c r="T9" s="129">
        <v>250</v>
      </c>
      <c r="U9" s="129">
        <v>185</v>
      </c>
      <c r="V9" s="129">
        <v>90</v>
      </c>
      <c r="W9" s="141"/>
      <c r="X9" s="141"/>
      <c r="Y9" s="141"/>
      <c r="Z9" s="157">
        <f t="shared" si="0"/>
        <v>920</v>
      </c>
      <c r="AA9" s="195"/>
      <c r="AB9" s="197"/>
    </row>
    <row r="10" spans="1:28" s="133" customFormat="1">
      <c r="A10" s="133" t="s">
        <v>131</v>
      </c>
      <c r="B10" s="133" t="s">
        <v>132</v>
      </c>
      <c r="C10" s="133" t="s">
        <v>335</v>
      </c>
      <c r="D10" s="218"/>
      <c r="E10" s="218"/>
      <c r="F10" s="229"/>
      <c r="G10" s="229"/>
      <c r="H10" s="178">
        <v>1142</v>
      </c>
      <c r="I10" s="218"/>
      <c r="J10" s="218"/>
      <c r="K10" s="179">
        <v>803877</v>
      </c>
      <c r="L10" s="208"/>
      <c r="M10" s="221"/>
      <c r="N10" s="223"/>
      <c r="O10" s="223"/>
      <c r="P10" s="157" t="s">
        <v>337</v>
      </c>
      <c r="Q10" s="129">
        <v>60</v>
      </c>
      <c r="R10" s="129">
        <v>120</v>
      </c>
      <c r="S10" s="129">
        <v>345</v>
      </c>
      <c r="T10" s="129">
        <v>330</v>
      </c>
      <c r="U10" s="129">
        <v>245</v>
      </c>
      <c r="V10" s="129">
        <v>120</v>
      </c>
      <c r="W10" s="141"/>
      <c r="X10" s="141"/>
      <c r="Y10" s="141"/>
      <c r="Z10" s="157">
        <f t="shared" si="0"/>
        <v>1220</v>
      </c>
      <c r="AA10" s="195"/>
      <c r="AB10" s="197"/>
    </row>
    <row r="11" spans="1:28" s="133" customFormat="1">
      <c r="A11" s="133" t="s">
        <v>131</v>
      </c>
      <c r="B11" s="133" t="s">
        <v>132</v>
      </c>
      <c r="C11" s="133" t="s">
        <v>335</v>
      </c>
      <c r="D11" s="218"/>
      <c r="E11" s="219"/>
      <c r="F11" s="230"/>
      <c r="G11" s="230"/>
      <c r="H11" s="178">
        <v>1144</v>
      </c>
      <c r="I11" s="219"/>
      <c r="J11" s="219"/>
      <c r="K11" s="179">
        <v>803871</v>
      </c>
      <c r="L11" s="209"/>
      <c r="M11" s="222"/>
      <c r="N11" s="224"/>
      <c r="O11" s="224" t="e">
        <f>O9</f>
        <v>#REF!</v>
      </c>
      <c r="P11" s="157" t="s">
        <v>338</v>
      </c>
      <c r="Q11" s="129">
        <v>50</v>
      </c>
      <c r="R11" s="129">
        <v>90</v>
      </c>
      <c r="S11" s="129">
        <v>255</v>
      </c>
      <c r="T11" s="129">
        <v>250</v>
      </c>
      <c r="U11" s="129">
        <v>185</v>
      </c>
      <c r="V11" s="129">
        <v>90</v>
      </c>
      <c r="W11" s="141"/>
      <c r="X11" s="141"/>
      <c r="Y11" s="141"/>
      <c r="Z11" s="157">
        <f t="shared" si="0"/>
        <v>920</v>
      </c>
      <c r="AA11" s="212"/>
      <c r="AB11" s="213"/>
    </row>
    <row r="12" spans="1:28" s="133" customFormat="1">
      <c r="A12" s="133" t="s">
        <v>131</v>
      </c>
      <c r="B12" s="133" t="s">
        <v>132</v>
      </c>
      <c r="D12" s="218"/>
      <c r="E12" s="231"/>
      <c r="F12" s="228" t="s">
        <v>136</v>
      </c>
      <c r="G12" s="228">
        <v>1191</v>
      </c>
      <c r="H12" s="216">
        <v>1127</v>
      </c>
      <c r="I12" s="231"/>
      <c r="J12" s="217">
        <v>902386</v>
      </c>
      <c r="K12" s="207"/>
      <c r="L12" s="210">
        <v>902386</v>
      </c>
      <c r="M12" s="220">
        <v>44581</v>
      </c>
      <c r="N12" s="217" t="s">
        <v>336</v>
      </c>
      <c r="O12" s="217" t="s">
        <v>137</v>
      </c>
      <c r="P12" s="157" t="s">
        <v>32</v>
      </c>
      <c r="Q12" s="141"/>
      <c r="R12" s="141"/>
      <c r="S12" s="141"/>
      <c r="T12" s="141"/>
      <c r="U12" s="141"/>
      <c r="V12" s="141"/>
      <c r="W12" s="180">
        <v>255</v>
      </c>
      <c r="X12" s="180">
        <v>320</v>
      </c>
      <c r="Y12" s="180">
        <v>215</v>
      </c>
      <c r="Z12" s="157">
        <f t="shared" si="0"/>
        <v>790</v>
      </c>
      <c r="AA12" s="194">
        <f>SUM(Z12:Z17)</f>
        <v>3950</v>
      </c>
      <c r="AB12" s="196" t="s">
        <v>135</v>
      </c>
    </row>
    <row r="13" spans="1:28" s="133" customFormat="1">
      <c r="A13" s="133" t="s">
        <v>131</v>
      </c>
      <c r="B13" s="133" t="s">
        <v>132</v>
      </c>
      <c r="D13" s="218"/>
      <c r="E13" s="218"/>
      <c r="F13" s="229"/>
      <c r="G13" s="229"/>
      <c r="H13" s="216"/>
      <c r="I13" s="218"/>
      <c r="J13" s="218"/>
      <c r="K13" s="208"/>
      <c r="L13" s="210"/>
      <c r="M13" s="221"/>
      <c r="N13" s="223"/>
      <c r="O13" s="223"/>
      <c r="P13" s="157" t="s">
        <v>67</v>
      </c>
      <c r="Q13" s="141"/>
      <c r="R13" s="141"/>
      <c r="S13" s="141"/>
      <c r="T13" s="141"/>
      <c r="U13" s="141"/>
      <c r="V13" s="141"/>
      <c r="W13" s="180">
        <v>220</v>
      </c>
      <c r="X13" s="180">
        <v>275</v>
      </c>
      <c r="Y13" s="180">
        <v>185</v>
      </c>
      <c r="Z13" s="157">
        <f t="shared" si="0"/>
        <v>680</v>
      </c>
      <c r="AA13" s="195"/>
      <c r="AB13" s="197"/>
    </row>
    <row r="14" spans="1:28" s="133" customFormat="1">
      <c r="A14" s="133" t="s">
        <v>131</v>
      </c>
      <c r="B14" s="133" t="s">
        <v>132</v>
      </c>
      <c r="D14" s="218"/>
      <c r="E14" s="218"/>
      <c r="F14" s="229"/>
      <c r="G14" s="229"/>
      <c r="H14" s="216"/>
      <c r="I14" s="218"/>
      <c r="J14" s="218"/>
      <c r="K14" s="208"/>
      <c r="L14" s="210"/>
      <c r="M14" s="221"/>
      <c r="N14" s="223"/>
      <c r="O14" s="223"/>
      <c r="P14" s="157" t="s">
        <v>68</v>
      </c>
      <c r="Q14" s="141"/>
      <c r="R14" s="141"/>
      <c r="S14" s="141"/>
      <c r="T14" s="141"/>
      <c r="U14" s="141"/>
      <c r="V14" s="141"/>
      <c r="W14" s="180">
        <v>185</v>
      </c>
      <c r="X14" s="180">
        <v>230</v>
      </c>
      <c r="Y14" s="180">
        <v>185</v>
      </c>
      <c r="Z14" s="157">
        <f t="shared" si="0"/>
        <v>600</v>
      </c>
      <c r="AA14" s="195"/>
      <c r="AB14" s="197"/>
    </row>
    <row r="15" spans="1:28" s="133" customFormat="1">
      <c r="A15" s="133" t="s">
        <v>131</v>
      </c>
      <c r="B15" s="133" t="s">
        <v>132</v>
      </c>
      <c r="D15" s="218"/>
      <c r="E15" s="218"/>
      <c r="F15" s="229"/>
      <c r="G15" s="229"/>
      <c r="H15" s="216"/>
      <c r="I15" s="218"/>
      <c r="J15" s="218"/>
      <c r="K15" s="208"/>
      <c r="L15" s="210"/>
      <c r="M15" s="221"/>
      <c r="N15" s="223"/>
      <c r="O15" s="223"/>
      <c r="P15" s="157" t="s">
        <v>69</v>
      </c>
      <c r="Q15" s="141"/>
      <c r="R15" s="141"/>
      <c r="S15" s="141"/>
      <c r="T15" s="141"/>
      <c r="U15" s="141"/>
      <c r="V15" s="141"/>
      <c r="W15" s="180">
        <v>185</v>
      </c>
      <c r="X15" s="180">
        <v>230</v>
      </c>
      <c r="Y15" s="180">
        <v>185</v>
      </c>
      <c r="Z15" s="157">
        <f t="shared" si="0"/>
        <v>600</v>
      </c>
      <c r="AA15" s="195"/>
      <c r="AB15" s="197"/>
    </row>
    <row r="16" spans="1:28" s="133" customFormat="1">
      <c r="A16" s="133" t="s">
        <v>131</v>
      </c>
      <c r="B16" s="133" t="s">
        <v>132</v>
      </c>
      <c r="D16" s="218"/>
      <c r="E16" s="218"/>
      <c r="F16" s="229"/>
      <c r="G16" s="229"/>
      <c r="H16" s="178">
        <v>1142</v>
      </c>
      <c r="I16" s="218"/>
      <c r="J16" s="218"/>
      <c r="K16" s="208"/>
      <c r="L16" s="179">
        <v>902387</v>
      </c>
      <c r="M16" s="221"/>
      <c r="N16" s="223"/>
      <c r="O16" s="223"/>
      <c r="P16" s="157" t="s">
        <v>337</v>
      </c>
      <c r="Q16" s="141"/>
      <c r="R16" s="141"/>
      <c r="S16" s="141"/>
      <c r="T16" s="141"/>
      <c r="U16" s="141"/>
      <c r="V16" s="141"/>
      <c r="W16" s="180">
        <v>220</v>
      </c>
      <c r="X16" s="180">
        <v>275</v>
      </c>
      <c r="Y16" s="180">
        <v>185</v>
      </c>
      <c r="Z16" s="157">
        <f t="shared" si="0"/>
        <v>680</v>
      </c>
      <c r="AA16" s="195"/>
      <c r="AB16" s="197"/>
    </row>
    <row r="17" spans="1:33" s="133" customFormat="1">
      <c r="A17" s="133" t="s">
        <v>131</v>
      </c>
      <c r="B17" s="133" t="s">
        <v>132</v>
      </c>
      <c r="D17" s="218"/>
      <c r="E17" s="219"/>
      <c r="F17" s="230"/>
      <c r="G17" s="230"/>
      <c r="H17" s="178">
        <v>1144</v>
      </c>
      <c r="I17" s="219"/>
      <c r="J17" s="219"/>
      <c r="K17" s="209"/>
      <c r="L17" s="179">
        <v>902388</v>
      </c>
      <c r="M17" s="222"/>
      <c r="N17" s="224"/>
      <c r="O17" s="224"/>
      <c r="P17" s="157" t="s">
        <v>338</v>
      </c>
      <c r="Q17" s="141"/>
      <c r="R17" s="141"/>
      <c r="S17" s="141"/>
      <c r="T17" s="141"/>
      <c r="U17" s="141"/>
      <c r="V17" s="141"/>
      <c r="W17" s="180">
        <v>185</v>
      </c>
      <c r="X17" s="180">
        <v>230</v>
      </c>
      <c r="Y17" s="180">
        <v>185</v>
      </c>
      <c r="Z17" s="157">
        <f t="shared" si="0"/>
        <v>600</v>
      </c>
      <c r="AA17" s="212"/>
      <c r="AB17" s="213"/>
    </row>
    <row r="18" spans="1:33" s="133" customFormat="1" ht="35.5" customHeight="1">
      <c r="A18" s="133" t="s">
        <v>131</v>
      </c>
      <c r="B18" s="133" t="s">
        <v>132</v>
      </c>
      <c r="C18" s="133" t="s">
        <v>335</v>
      </c>
      <c r="D18" s="218"/>
      <c r="E18" s="231"/>
      <c r="F18" s="235" t="s">
        <v>117</v>
      </c>
      <c r="G18" s="236">
        <v>1189</v>
      </c>
      <c r="H18" s="206">
        <v>1126</v>
      </c>
      <c r="I18" s="231">
        <v>803840</v>
      </c>
      <c r="J18" s="231">
        <v>803840</v>
      </c>
      <c r="K18" s="181">
        <v>803840</v>
      </c>
      <c r="L18" s="182">
        <v>902360</v>
      </c>
      <c r="M18" s="220">
        <v>44561</v>
      </c>
      <c r="N18" s="217" t="s">
        <v>339</v>
      </c>
      <c r="O18" s="217" t="s">
        <v>134</v>
      </c>
      <c r="P18" s="157" t="s">
        <v>32</v>
      </c>
      <c r="Q18" s="129">
        <v>50</v>
      </c>
      <c r="R18" s="129">
        <v>50</v>
      </c>
      <c r="S18" s="129">
        <v>155</v>
      </c>
      <c r="T18" s="129">
        <v>230</v>
      </c>
      <c r="U18" s="129">
        <v>305</v>
      </c>
      <c r="V18" s="129">
        <v>185</v>
      </c>
      <c r="W18" s="129">
        <v>185</v>
      </c>
      <c r="X18" s="129">
        <v>230</v>
      </c>
      <c r="Y18" s="129">
        <v>185</v>
      </c>
      <c r="Z18" s="157">
        <f t="shared" si="0"/>
        <v>1575</v>
      </c>
      <c r="AA18" s="211">
        <f>SUM(Z18:Z19)</f>
        <v>2970</v>
      </c>
      <c r="AB18" s="196" t="s">
        <v>138</v>
      </c>
    </row>
    <row r="19" spans="1:33" s="133" customFormat="1" ht="35.5" customHeight="1">
      <c r="A19" s="133" t="s">
        <v>131</v>
      </c>
      <c r="B19" s="133" t="s">
        <v>132</v>
      </c>
      <c r="C19" s="133" t="s">
        <v>335</v>
      </c>
      <c r="D19" s="218"/>
      <c r="E19" s="219"/>
      <c r="F19" s="230"/>
      <c r="G19" s="236"/>
      <c r="H19" s="206"/>
      <c r="I19" s="219"/>
      <c r="J19" s="219"/>
      <c r="K19" s="181">
        <v>803840</v>
      </c>
      <c r="L19" s="182">
        <v>902360</v>
      </c>
      <c r="M19" s="222"/>
      <c r="N19" s="224"/>
      <c r="O19" s="224" t="str">
        <f>O18</f>
        <v>KARIMA 201
Tricot
Hung Yen</v>
      </c>
      <c r="P19" s="157" t="s">
        <v>67</v>
      </c>
      <c r="Q19" s="129">
        <v>50</v>
      </c>
      <c r="R19" s="129">
        <v>50</v>
      </c>
      <c r="S19" s="129">
        <v>120</v>
      </c>
      <c r="T19" s="129">
        <v>185</v>
      </c>
      <c r="U19" s="129">
        <v>245</v>
      </c>
      <c r="V19" s="129">
        <v>145</v>
      </c>
      <c r="W19" s="129">
        <v>185</v>
      </c>
      <c r="X19" s="129">
        <v>230</v>
      </c>
      <c r="Y19" s="129">
        <v>185</v>
      </c>
      <c r="Z19" s="157">
        <f t="shared" si="0"/>
        <v>1395</v>
      </c>
      <c r="AA19" s="212"/>
      <c r="AB19" s="213"/>
    </row>
    <row r="20" spans="1:33" s="133" customFormat="1" ht="19.149999999999999" customHeight="1">
      <c r="A20" s="133" t="s">
        <v>131</v>
      </c>
      <c r="B20" s="133" t="s">
        <v>132</v>
      </c>
      <c r="C20" s="133" t="s">
        <v>335</v>
      </c>
      <c r="D20" s="218"/>
      <c r="E20" s="198"/>
      <c r="F20" s="232" t="s">
        <v>115</v>
      </c>
      <c r="G20" s="228">
        <v>1192</v>
      </c>
      <c r="H20" s="216">
        <v>1128</v>
      </c>
      <c r="I20" s="190">
        <v>803842</v>
      </c>
      <c r="J20" s="198"/>
      <c r="K20" s="207">
        <v>803842</v>
      </c>
      <c r="L20" s="207"/>
      <c r="M20" s="202">
        <v>44561</v>
      </c>
      <c r="N20" s="190" t="s">
        <v>340</v>
      </c>
      <c r="O20" s="190" t="s">
        <v>134</v>
      </c>
      <c r="P20" s="157" t="s">
        <v>32</v>
      </c>
      <c r="Q20" s="129">
        <v>65</v>
      </c>
      <c r="R20" s="129">
        <v>65</v>
      </c>
      <c r="S20" s="129">
        <v>215</v>
      </c>
      <c r="T20" s="129">
        <v>320</v>
      </c>
      <c r="U20" s="129">
        <v>430</v>
      </c>
      <c r="V20" s="129">
        <v>255</v>
      </c>
      <c r="W20" s="142"/>
      <c r="X20" s="142"/>
      <c r="Y20" s="142"/>
      <c r="Z20" s="157">
        <f t="shared" si="0"/>
        <v>1350</v>
      </c>
      <c r="AA20" s="191">
        <f>SUM(Z20:Z26)</f>
        <v>7095</v>
      </c>
      <c r="AB20" s="192" t="s">
        <v>138</v>
      </c>
    </row>
    <row r="21" spans="1:33" s="133" customFormat="1" ht="14.5" customHeight="1">
      <c r="A21" s="133" t="s">
        <v>131</v>
      </c>
      <c r="B21" s="133" t="s">
        <v>132</v>
      </c>
      <c r="C21" s="133" t="s">
        <v>335</v>
      </c>
      <c r="D21" s="218"/>
      <c r="E21" s="198"/>
      <c r="F21" s="232"/>
      <c r="G21" s="229"/>
      <c r="H21" s="216"/>
      <c r="I21" s="190"/>
      <c r="J21" s="198"/>
      <c r="K21" s="208"/>
      <c r="L21" s="208"/>
      <c r="M21" s="202"/>
      <c r="N21" s="190"/>
      <c r="O21" s="190"/>
      <c r="P21" s="157" t="s">
        <v>69</v>
      </c>
      <c r="Q21" s="129">
        <v>50</v>
      </c>
      <c r="R21" s="129">
        <v>50</v>
      </c>
      <c r="S21" s="129">
        <v>140</v>
      </c>
      <c r="T21" s="129">
        <v>205</v>
      </c>
      <c r="U21" s="129">
        <v>275</v>
      </c>
      <c r="V21" s="129">
        <v>165</v>
      </c>
      <c r="W21" s="142"/>
      <c r="X21" s="142"/>
      <c r="Y21" s="142"/>
      <c r="Z21" s="157">
        <f t="shared" si="0"/>
        <v>885</v>
      </c>
      <c r="AA21" s="191"/>
      <c r="AB21" s="192"/>
      <c r="AE21" s="143"/>
      <c r="AF21" s="144"/>
      <c r="AG21" s="145"/>
    </row>
    <row r="22" spans="1:33" s="133" customFormat="1">
      <c r="A22" s="133" t="s">
        <v>131</v>
      </c>
      <c r="B22" s="133" t="s">
        <v>132</v>
      </c>
      <c r="C22" s="133" t="s">
        <v>335</v>
      </c>
      <c r="D22" s="218"/>
      <c r="E22" s="198"/>
      <c r="F22" s="232"/>
      <c r="G22" s="229"/>
      <c r="H22" s="216"/>
      <c r="I22" s="198"/>
      <c r="J22" s="198"/>
      <c r="K22" s="208"/>
      <c r="L22" s="208"/>
      <c r="M22" s="203"/>
      <c r="N22" s="190"/>
      <c r="O22" s="190" t="e">
        <f>#REF!</f>
        <v>#REF!</v>
      </c>
      <c r="P22" s="157" t="s">
        <v>74</v>
      </c>
      <c r="Q22" s="129">
        <v>55</v>
      </c>
      <c r="R22" s="129">
        <v>55</v>
      </c>
      <c r="S22" s="129">
        <v>185</v>
      </c>
      <c r="T22" s="129">
        <v>275</v>
      </c>
      <c r="U22" s="129">
        <v>365</v>
      </c>
      <c r="V22" s="129">
        <v>220</v>
      </c>
      <c r="W22" s="142"/>
      <c r="X22" s="142"/>
      <c r="Y22" s="142"/>
      <c r="Z22" s="157">
        <f t="shared" si="0"/>
        <v>1155</v>
      </c>
      <c r="AA22" s="191"/>
      <c r="AB22" s="193"/>
      <c r="AE22" s="214"/>
      <c r="AF22" s="214"/>
    </row>
    <row r="23" spans="1:33" s="133" customFormat="1">
      <c r="A23" s="133" t="s">
        <v>131</v>
      </c>
      <c r="B23" s="133" t="s">
        <v>132</v>
      </c>
      <c r="C23" s="133" t="s">
        <v>335</v>
      </c>
      <c r="D23" s="218"/>
      <c r="E23" s="198"/>
      <c r="F23" s="232"/>
      <c r="G23" s="229"/>
      <c r="H23" s="216"/>
      <c r="I23" s="198"/>
      <c r="J23" s="198"/>
      <c r="K23" s="209"/>
      <c r="L23" s="208"/>
      <c r="M23" s="203"/>
      <c r="N23" s="190"/>
      <c r="O23" s="190" t="e">
        <f t="shared" ref="O23" si="2">O22</f>
        <v>#REF!</v>
      </c>
      <c r="P23" s="157" t="s">
        <v>79</v>
      </c>
      <c r="Q23" s="129">
        <v>50</v>
      </c>
      <c r="R23" s="129">
        <v>50</v>
      </c>
      <c r="S23" s="129">
        <v>155</v>
      </c>
      <c r="T23" s="129">
        <v>230</v>
      </c>
      <c r="U23" s="129">
        <v>305</v>
      </c>
      <c r="V23" s="129">
        <v>185</v>
      </c>
      <c r="W23" s="142"/>
      <c r="X23" s="142"/>
      <c r="Y23" s="142"/>
      <c r="Z23" s="157">
        <f t="shared" si="0"/>
        <v>975</v>
      </c>
      <c r="AA23" s="191"/>
      <c r="AB23" s="193"/>
      <c r="AE23" s="215"/>
      <c r="AF23" s="215"/>
    </row>
    <row r="24" spans="1:33" s="133" customFormat="1">
      <c r="A24" s="133" t="s">
        <v>131</v>
      </c>
      <c r="B24" s="133" t="s">
        <v>132</v>
      </c>
      <c r="C24" s="133" t="s">
        <v>335</v>
      </c>
      <c r="D24" s="218"/>
      <c r="E24" s="198"/>
      <c r="F24" s="232"/>
      <c r="G24" s="229"/>
      <c r="H24" s="178">
        <v>1142</v>
      </c>
      <c r="I24" s="198"/>
      <c r="J24" s="198"/>
      <c r="K24" s="183">
        <v>803855</v>
      </c>
      <c r="L24" s="208"/>
      <c r="M24" s="203"/>
      <c r="N24" s="190"/>
      <c r="O24" s="190"/>
      <c r="P24" s="157" t="s">
        <v>337</v>
      </c>
      <c r="Q24" s="129">
        <v>55</v>
      </c>
      <c r="R24" s="129">
        <v>55</v>
      </c>
      <c r="S24" s="129">
        <v>185</v>
      </c>
      <c r="T24" s="129">
        <v>275</v>
      </c>
      <c r="U24" s="129">
        <v>365</v>
      </c>
      <c r="V24" s="129">
        <v>220</v>
      </c>
      <c r="W24" s="142"/>
      <c r="X24" s="142"/>
      <c r="Y24" s="142"/>
      <c r="Z24" s="157">
        <f t="shared" si="0"/>
        <v>1155</v>
      </c>
      <c r="AA24" s="191"/>
      <c r="AB24" s="193"/>
    </row>
    <row r="25" spans="1:33" s="133" customFormat="1">
      <c r="A25" s="133" t="s">
        <v>131</v>
      </c>
      <c r="B25" s="133" t="s">
        <v>132</v>
      </c>
      <c r="C25" s="133" t="s">
        <v>335</v>
      </c>
      <c r="D25" s="218"/>
      <c r="E25" s="198"/>
      <c r="F25" s="232"/>
      <c r="G25" s="229"/>
      <c r="H25" s="178">
        <v>1141</v>
      </c>
      <c r="I25" s="198"/>
      <c r="J25" s="198"/>
      <c r="K25" s="183">
        <v>803860</v>
      </c>
      <c r="L25" s="208"/>
      <c r="M25" s="203"/>
      <c r="N25" s="190"/>
      <c r="O25" s="190"/>
      <c r="P25" s="157" t="s">
        <v>341</v>
      </c>
      <c r="Q25" s="129">
        <v>50</v>
      </c>
      <c r="R25" s="129">
        <v>50</v>
      </c>
      <c r="S25" s="129">
        <v>140</v>
      </c>
      <c r="T25" s="129">
        <v>205</v>
      </c>
      <c r="U25" s="129">
        <v>275</v>
      </c>
      <c r="V25" s="129">
        <v>165</v>
      </c>
      <c r="W25" s="142"/>
      <c r="X25" s="142"/>
      <c r="Y25" s="142"/>
      <c r="Z25" s="157">
        <f t="shared" si="0"/>
        <v>885</v>
      </c>
      <c r="AA25" s="191"/>
      <c r="AB25" s="193"/>
      <c r="AE25" s="143"/>
      <c r="AF25" s="144"/>
      <c r="AG25" s="145"/>
    </row>
    <row r="26" spans="1:33" s="133" customFormat="1">
      <c r="A26" s="133" t="s">
        <v>131</v>
      </c>
      <c r="B26" s="133" t="s">
        <v>132</v>
      </c>
      <c r="C26" s="133" t="s">
        <v>335</v>
      </c>
      <c r="D26" s="218"/>
      <c r="E26" s="198"/>
      <c r="F26" s="232"/>
      <c r="G26" s="230"/>
      <c r="H26" s="178">
        <v>1143</v>
      </c>
      <c r="I26" s="198"/>
      <c r="J26" s="198"/>
      <c r="K26" s="179">
        <v>803866</v>
      </c>
      <c r="L26" s="209"/>
      <c r="M26" s="203"/>
      <c r="N26" s="190"/>
      <c r="O26" s="190" t="e">
        <f>O23</f>
        <v>#REF!</v>
      </c>
      <c r="P26" s="157" t="s">
        <v>342</v>
      </c>
      <c r="Q26" s="129">
        <v>50</v>
      </c>
      <c r="R26" s="129">
        <v>50</v>
      </c>
      <c r="S26" s="129">
        <v>105</v>
      </c>
      <c r="T26" s="129">
        <v>155</v>
      </c>
      <c r="U26" s="129">
        <v>205</v>
      </c>
      <c r="V26" s="129">
        <v>125</v>
      </c>
      <c r="W26" s="142"/>
      <c r="X26" s="142"/>
      <c r="Y26" s="142"/>
      <c r="Z26" s="157">
        <f t="shared" si="0"/>
        <v>690</v>
      </c>
      <c r="AA26" s="191"/>
      <c r="AB26" s="193"/>
      <c r="AE26" s="143"/>
      <c r="AF26" s="144"/>
      <c r="AG26" s="145"/>
    </row>
    <row r="27" spans="1:33" s="133" customFormat="1">
      <c r="A27" s="133" t="s">
        <v>139</v>
      </c>
      <c r="B27" s="133" t="s">
        <v>140</v>
      </c>
      <c r="C27" s="133" t="s">
        <v>335</v>
      </c>
      <c r="D27" s="198" t="s">
        <v>139</v>
      </c>
      <c r="E27" s="231"/>
      <c r="F27" s="228" t="s">
        <v>113</v>
      </c>
      <c r="G27" s="228">
        <v>1196</v>
      </c>
      <c r="H27" s="216">
        <v>1132</v>
      </c>
      <c r="I27" s="217">
        <v>803846</v>
      </c>
      <c r="J27" s="217">
        <v>803846</v>
      </c>
      <c r="K27" s="207">
        <v>803846</v>
      </c>
      <c r="L27" s="207">
        <v>902363</v>
      </c>
      <c r="M27" s="220">
        <v>44561</v>
      </c>
      <c r="N27" s="217" t="s">
        <v>343</v>
      </c>
      <c r="O27" s="217" t="s">
        <v>141</v>
      </c>
      <c r="P27" s="157" t="s">
        <v>32</v>
      </c>
      <c r="Q27" s="129">
        <v>85</v>
      </c>
      <c r="R27" s="129">
        <v>85</v>
      </c>
      <c r="S27" s="129">
        <v>275</v>
      </c>
      <c r="T27" s="129">
        <v>415</v>
      </c>
      <c r="U27" s="129">
        <v>550</v>
      </c>
      <c r="V27" s="129">
        <v>330</v>
      </c>
      <c r="W27" s="129">
        <v>330</v>
      </c>
      <c r="X27" s="129">
        <v>415</v>
      </c>
      <c r="Y27" s="129">
        <v>275</v>
      </c>
      <c r="Z27" s="157">
        <f t="shared" si="0"/>
        <v>2760</v>
      </c>
      <c r="AA27" s="211">
        <f>SUM(Z27:Z36)</f>
        <v>19948</v>
      </c>
      <c r="AB27" s="196" t="s">
        <v>138</v>
      </c>
      <c r="AE27" s="143"/>
      <c r="AF27" s="144"/>
      <c r="AG27" s="145"/>
    </row>
    <row r="28" spans="1:33" s="133" customFormat="1">
      <c r="A28" s="133" t="s">
        <v>139</v>
      </c>
      <c r="B28" s="133" t="s">
        <v>140</v>
      </c>
      <c r="C28" s="133" t="s">
        <v>335</v>
      </c>
      <c r="D28" s="198"/>
      <c r="E28" s="218"/>
      <c r="F28" s="229"/>
      <c r="G28" s="229"/>
      <c r="H28" s="216"/>
      <c r="I28" s="218"/>
      <c r="J28" s="218"/>
      <c r="K28" s="208"/>
      <c r="L28" s="208"/>
      <c r="M28" s="221"/>
      <c r="N28" s="223"/>
      <c r="O28" s="223" t="str">
        <f t="shared" ref="O28:O32" si="3">O27</f>
        <v>JERSEY
K80S2-230
Microfiber
YH Trading
95% Polyester, 5% Spandex,
230 g/m2, 57"</v>
      </c>
      <c r="P28" s="157" t="s">
        <v>74</v>
      </c>
      <c r="Q28" s="129">
        <v>75</v>
      </c>
      <c r="R28" s="129">
        <v>75</v>
      </c>
      <c r="S28" s="129">
        <v>245</v>
      </c>
      <c r="T28" s="129">
        <v>365</v>
      </c>
      <c r="U28" s="129">
        <v>490</v>
      </c>
      <c r="V28" s="129">
        <v>295</v>
      </c>
      <c r="W28" s="129">
        <v>295</v>
      </c>
      <c r="X28" s="129">
        <v>365</v>
      </c>
      <c r="Y28" s="129">
        <v>245</v>
      </c>
      <c r="Z28" s="157">
        <f t="shared" si="0"/>
        <v>2450</v>
      </c>
      <c r="AA28" s="195"/>
      <c r="AB28" s="197"/>
      <c r="AE28" s="143"/>
      <c r="AF28" s="144"/>
      <c r="AG28" s="145"/>
    </row>
    <row r="29" spans="1:33" s="133" customFormat="1">
      <c r="A29" s="133" t="s">
        <v>139</v>
      </c>
      <c r="B29" s="133" t="s">
        <v>140</v>
      </c>
      <c r="C29" s="133" t="s">
        <v>335</v>
      </c>
      <c r="D29" s="198"/>
      <c r="E29" s="218"/>
      <c r="F29" s="229"/>
      <c r="G29" s="229"/>
      <c r="H29" s="216"/>
      <c r="I29" s="218"/>
      <c r="J29" s="218"/>
      <c r="K29" s="208"/>
      <c r="L29" s="208"/>
      <c r="M29" s="221"/>
      <c r="N29" s="223"/>
      <c r="O29" s="223" t="e">
        <f>#REF!</f>
        <v>#REF!</v>
      </c>
      <c r="P29" s="157" t="s">
        <v>68</v>
      </c>
      <c r="Q29" s="129">
        <v>65</v>
      </c>
      <c r="R29" s="129">
        <v>65</v>
      </c>
      <c r="S29" s="129">
        <v>215</v>
      </c>
      <c r="T29" s="129">
        <v>320</v>
      </c>
      <c r="U29" s="129">
        <v>430</v>
      </c>
      <c r="V29" s="129">
        <v>255</v>
      </c>
      <c r="W29" s="129">
        <v>255</v>
      </c>
      <c r="X29" s="129">
        <v>320</v>
      </c>
      <c r="Y29" s="129">
        <v>215</v>
      </c>
      <c r="Z29" s="157">
        <f t="shared" si="0"/>
        <v>2140</v>
      </c>
      <c r="AA29" s="195"/>
      <c r="AB29" s="197"/>
      <c r="AE29" s="143"/>
      <c r="AF29" s="144"/>
      <c r="AG29" s="145"/>
    </row>
    <row r="30" spans="1:33" s="133" customFormat="1">
      <c r="A30" s="133" t="s">
        <v>139</v>
      </c>
      <c r="B30" s="133" t="s">
        <v>140</v>
      </c>
      <c r="C30" s="133" t="s">
        <v>335</v>
      </c>
      <c r="D30" s="198"/>
      <c r="E30" s="218"/>
      <c r="F30" s="229"/>
      <c r="G30" s="229"/>
      <c r="H30" s="216"/>
      <c r="I30" s="218"/>
      <c r="J30" s="218"/>
      <c r="K30" s="208"/>
      <c r="L30" s="208"/>
      <c r="M30" s="221"/>
      <c r="N30" s="223"/>
      <c r="O30" s="223" t="e">
        <f t="shared" si="3"/>
        <v>#REF!</v>
      </c>
      <c r="P30" s="157" t="s">
        <v>67</v>
      </c>
      <c r="Q30" s="129">
        <v>50</v>
      </c>
      <c r="R30" s="129">
        <v>50</v>
      </c>
      <c r="S30" s="129">
        <v>155</v>
      </c>
      <c r="T30" s="129">
        <v>230</v>
      </c>
      <c r="U30" s="129">
        <v>305</v>
      </c>
      <c r="V30" s="129">
        <v>185</v>
      </c>
      <c r="W30" s="129">
        <v>185</v>
      </c>
      <c r="X30" s="129">
        <v>230</v>
      </c>
      <c r="Y30" s="129">
        <v>185</v>
      </c>
      <c r="Z30" s="157">
        <f t="shared" si="0"/>
        <v>1575</v>
      </c>
      <c r="AA30" s="195"/>
      <c r="AB30" s="197"/>
      <c r="AE30" s="143"/>
      <c r="AF30" s="144"/>
      <c r="AG30" s="145"/>
    </row>
    <row r="31" spans="1:33" s="133" customFormat="1">
      <c r="A31" s="133" t="s">
        <v>139</v>
      </c>
      <c r="B31" s="133" t="s">
        <v>140</v>
      </c>
      <c r="C31" s="133" t="s">
        <v>335</v>
      </c>
      <c r="D31" s="198"/>
      <c r="E31" s="218"/>
      <c r="F31" s="229"/>
      <c r="G31" s="229"/>
      <c r="H31" s="216"/>
      <c r="I31" s="218"/>
      <c r="J31" s="218"/>
      <c r="K31" s="208"/>
      <c r="L31" s="208"/>
      <c r="M31" s="221"/>
      <c r="N31" s="223"/>
      <c r="O31" s="223" t="e">
        <f>#REF!</f>
        <v>#REF!</v>
      </c>
      <c r="P31" s="157" t="s">
        <v>79</v>
      </c>
      <c r="Q31" s="129">
        <v>50</v>
      </c>
      <c r="R31" s="129">
        <v>50</v>
      </c>
      <c r="S31" s="129">
        <v>155</v>
      </c>
      <c r="T31" s="129">
        <v>230</v>
      </c>
      <c r="U31" s="129">
        <v>305</v>
      </c>
      <c r="V31" s="129">
        <v>185</v>
      </c>
      <c r="W31" s="129">
        <v>185</v>
      </c>
      <c r="X31" s="129">
        <v>230</v>
      </c>
      <c r="Y31" s="129">
        <v>185</v>
      </c>
      <c r="Z31" s="157">
        <f t="shared" si="0"/>
        <v>1575</v>
      </c>
      <c r="AA31" s="195"/>
      <c r="AB31" s="197"/>
      <c r="AE31" s="134"/>
      <c r="AF31" s="145"/>
    </row>
    <row r="32" spans="1:33" s="133" customFormat="1">
      <c r="A32" s="133" t="s">
        <v>139</v>
      </c>
      <c r="B32" s="133" t="s">
        <v>140</v>
      </c>
      <c r="C32" s="133" t="s">
        <v>335</v>
      </c>
      <c r="D32" s="198"/>
      <c r="E32" s="218"/>
      <c r="F32" s="229"/>
      <c r="G32" s="229"/>
      <c r="H32" s="216"/>
      <c r="I32" s="218"/>
      <c r="J32" s="218"/>
      <c r="K32" s="209"/>
      <c r="L32" s="209"/>
      <c r="M32" s="221"/>
      <c r="N32" s="223"/>
      <c r="O32" s="223" t="e">
        <f t="shared" si="3"/>
        <v>#REF!</v>
      </c>
      <c r="P32" s="157" t="s">
        <v>69</v>
      </c>
      <c r="Q32" s="129">
        <v>50</v>
      </c>
      <c r="R32" s="129">
        <v>50</v>
      </c>
      <c r="S32" s="129">
        <v>120</v>
      </c>
      <c r="T32" s="129">
        <v>185</v>
      </c>
      <c r="U32" s="129">
        <v>245</v>
      </c>
      <c r="V32" s="129">
        <v>145</v>
      </c>
      <c r="W32" s="129">
        <v>185</v>
      </c>
      <c r="X32" s="129">
        <v>230</v>
      </c>
      <c r="Y32" s="129">
        <v>185</v>
      </c>
      <c r="Z32" s="157">
        <f t="shared" si="0"/>
        <v>1395</v>
      </c>
      <c r="AA32" s="195"/>
      <c r="AB32" s="197"/>
    </row>
    <row r="33" spans="1:33" s="133" customFormat="1">
      <c r="A33" s="133" t="s">
        <v>139</v>
      </c>
      <c r="B33" s="133" t="s">
        <v>140</v>
      </c>
      <c r="C33" s="133" t="s">
        <v>335</v>
      </c>
      <c r="D33" s="198"/>
      <c r="E33" s="218"/>
      <c r="F33" s="229"/>
      <c r="G33" s="229"/>
      <c r="H33" s="178">
        <v>1141</v>
      </c>
      <c r="I33" s="218"/>
      <c r="J33" s="218"/>
      <c r="K33" s="183">
        <v>803856</v>
      </c>
      <c r="L33" s="183">
        <v>902371</v>
      </c>
      <c r="M33" s="221"/>
      <c r="N33" s="223"/>
      <c r="O33" s="223"/>
      <c r="P33" s="157" t="s">
        <v>341</v>
      </c>
      <c r="Q33" s="129">
        <v>93</v>
      </c>
      <c r="R33" s="129">
        <v>93</v>
      </c>
      <c r="S33" s="129">
        <v>305</v>
      </c>
      <c r="T33" s="129">
        <v>454</v>
      </c>
      <c r="U33" s="129">
        <v>610</v>
      </c>
      <c r="V33" s="129">
        <v>367</v>
      </c>
      <c r="W33" s="129">
        <v>367</v>
      </c>
      <c r="X33" s="129">
        <v>454</v>
      </c>
      <c r="Y33" s="129">
        <v>305</v>
      </c>
      <c r="Z33" s="157">
        <f t="shared" si="0"/>
        <v>3048</v>
      </c>
      <c r="AA33" s="195"/>
      <c r="AB33" s="197"/>
      <c r="AE33" s="143"/>
      <c r="AF33" s="144"/>
      <c r="AG33" s="145"/>
    </row>
    <row r="34" spans="1:33" s="133" customFormat="1">
      <c r="A34" s="133" t="s">
        <v>139</v>
      </c>
      <c r="B34" s="133" t="s">
        <v>140</v>
      </c>
      <c r="C34" s="133" t="s">
        <v>335</v>
      </c>
      <c r="D34" s="198"/>
      <c r="E34" s="218"/>
      <c r="F34" s="229"/>
      <c r="G34" s="229"/>
      <c r="H34" s="178">
        <v>1142</v>
      </c>
      <c r="I34" s="218"/>
      <c r="J34" s="218"/>
      <c r="K34" s="179">
        <v>803862</v>
      </c>
      <c r="L34" s="179">
        <v>902374</v>
      </c>
      <c r="M34" s="221"/>
      <c r="N34" s="223"/>
      <c r="O34" s="223"/>
      <c r="P34" s="157" t="s">
        <v>337</v>
      </c>
      <c r="Q34" s="129">
        <v>65</v>
      </c>
      <c r="R34" s="129">
        <v>65</v>
      </c>
      <c r="S34" s="129">
        <v>215</v>
      </c>
      <c r="T34" s="129">
        <v>320</v>
      </c>
      <c r="U34" s="129">
        <v>430</v>
      </c>
      <c r="V34" s="129">
        <v>255</v>
      </c>
      <c r="W34" s="129">
        <v>255</v>
      </c>
      <c r="X34" s="129">
        <v>320</v>
      </c>
      <c r="Y34" s="129">
        <v>215</v>
      </c>
      <c r="Z34" s="157">
        <f t="shared" si="0"/>
        <v>2140</v>
      </c>
      <c r="AA34" s="195"/>
      <c r="AB34" s="197"/>
      <c r="AE34" s="143"/>
      <c r="AF34" s="144"/>
      <c r="AG34" s="145"/>
    </row>
    <row r="35" spans="1:33" s="133" customFormat="1">
      <c r="A35" s="133" t="s">
        <v>139</v>
      </c>
      <c r="B35" s="133" t="s">
        <v>140</v>
      </c>
      <c r="C35" s="133" t="s">
        <v>335</v>
      </c>
      <c r="D35" s="198"/>
      <c r="E35" s="218"/>
      <c r="F35" s="229"/>
      <c r="G35" s="229"/>
      <c r="H35" s="178">
        <v>1144</v>
      </c>
      <c r="I35" s="218"/>
      <c r="J35" s="218"/>
      <c r="K35" s="183">
        <v>803874</v>
      </c>
      <c r="L35" s="179">
        <v>902382</v>
      </c>
      <c r="M35" s="221"/>
      <c r="N35" s="223"/>
      <c r="O35" s="223"/>
      <c r="P35" s="157" t="s">
        <v>338</v>
      </c>
      <c r="Q35" s="129">
        <v>50</v>
      </c>
      <c r="R35" s="129">
        <v>50</v>
      </c>
      <c r="S35" s="129">
        <v>155</v>
      </c>
      <c r="T35" s="129">
        <v>230</v>
      </c>
      <c r="U35" s="129">
        <v>305</v>
      </c>
      <c r="V35" s="129">
        <v>185</v>
      </c>
      <c r="W35" s="129">
        <v>185</v>
      </c>
      <c r="X35" s="129">
        <v>230</v>
      </c>
      <c r="Y35" s="129">
        <v>185</v>
      </c>
      <c r="Z35" s="157">
        <f t="shared" si="0"/>
        <v>1575</v>
      </c>
      <c r="AA35" s="195"/>
      <c r="AB35" s="197"/>
      <c r="AE35" s="143"/>
      <c r="AF35" s="144"/>
      <c r="AG35" s="145"/>
    </row>
    <row r="36" spans="1:33" s="133" customFormat="1">
      <c r="A36" s="133" t="s">
        <v>139</v>
      </c>
      <c r="B36" s="133" t="s">
        <v>140</v>
      </c>
      <c r="C36" s="133" t="s">
        <v>335</v>
      </c>
      <c r="D36" s="198"/>
      <c r="E36" s="219"/>
      <c r="F36" s="230"/>
      <c r="G36" s="230"/>
      <c r="H36" s="178">
        <v>1143</v>
      </c>
      <c r="I36" s="219"/>
      <c r="J36" s="219"/>
      <c r="K36" s="179">
        <v>803868</v>
      </c>
      <c r="L36" s="179">
        <v>902379</v>
      </c>
      <c r="M36" s="222"/>
      <c r="N36" s="224"/>
      <c r="O36" s="224" t="e">
        <f>O32</f>
        <v>#REF!</v>
      </c>
      <c r="P36" s="157" t="s">
        <v>342</v>
      </c>
      <c r="Q36" s="129">
        <v>50</v>
      </c>
      <c r="R36" s="129">
        <v>50</v>
      </c>
      <c r="S36" s="129">
        <v>105</v>
      </c>
      <c r="T36" s="129">
        <v>155</v>
      </c>
      <c r="U36" s="129">
        <v>205</v>
      </c>
      <c r="V36" s="129">
        <v>125</v>
      </c>
      <c r="W36" s="129">
        <v>185</v>
      </c>
      <c r="X36" s="129">
        <v>230</v>
      </c>
      <c r="Y36" s="129">
        <v>185</v>
      </c>
      <c r="Z36" s="157">
        <f t="shared" si="0"/>
        <v>1290</v>
      </c>
      <c r="AA36" s="212"/>
      <c r="AB36" s="213"/>
      <c r="AE36" s="214"/>
      <c r="AF36" s="214"/>
    </row>
    <row r="37" spans="1:33" s="133" customFormat="1">
      <c r="A37" s="133" t="s">
        <v>139</v>
      </c>
      <c r="B37" s="133" t="s">
        <v>132</v>
      </c>
      <c r="C37" s="133" t="s">
        <v>335</v>
      </c>
      <c r="D37" s="198"/>
      <c r="E37" s="198"/>
      <c r="F37" s="232" t="s">
        <v>111</v>
      </c>
      <c r="G37" s="228">
        <v>1194</v>
      </c>
      <c r="H37" s="216">
        <v>1130</v>
      </c>
      <c r="I37" s="190">
        <v>803844</v>
      </c>
      <c r="J37" s="190">
        <v>803844</v>
      </c>
      <c r="K37" s="210">
        <v>803844</v>
      </c>
      <c r="L37" s="210">
        <v>902362</v>
      </c>
      <c r="M37" s="202">
        <v>44581</v>
      </c>
      <c r="N37" s="190" t="s">
        <v>344</v>
      </c>
      <c r="O37" s="190" t="s">
        <v>134</v>
      </c>
      <c r="P37" s="157" t="s">
        <v>32</v>
      </c>
      <c r="Q37" s="129">
        <v>65</v>
      </c>
      <c r="R37" s="129">
        <v>65</v>
      </c>
      <c r="S37" s="129">
        <v>215</v>
      </c>
      <c r="T37" s="129">
        <v>320</v>
      </c>
      <c r="U37" s="129">
        <v>430</v>
      </c>
      <c r="V37" s="129">
        <v>255</v>
      </c>
      <c r="W37" s="129">
        <v>255</v>
      </c>
      <c r="X37" s="129">
        <v>320</v>
      </c>
      <c r="Y37" s="129">
        <v>215</v>
      </c>
      <c r="Z37" s="157">
        <f t="shared" si="0"/>
        <v>2140</v>
      </c>
      <c r="AA37" s="191">
        <f>SUM(Z37:Z40)</f>
        <v>6945</v>
      </c>
      <c r="AB37" s="192" t="s">
        <v>135</v>
      </c>
      <c r="AE37" s="215"/>
      <c r="AF37" s="215"/>
    </row>
    <row r="38" spans="1:33" s="133" customFormat="1">
      <c r="A38" s="133" t="s">
        <v>139</v>
      </c>
      <c r="B38" s="133" t="s">
        <v>132</v>
      </c>
      <c r="C38" s="133" t="s">
        <v>335</v>
      </c>
      <c r="D38" s="198"/>
      <c r="E38" s="198"/>
      <c r="F38" s="232"/>
      <c r="G38" s="229"/>
      <c r="H38" s="216"/>
      <c r="I38" s="190"/>
      <c r="J38" s="190"/>
      <c r="K38" s="204"/>
      <c r="L38" s="204"/>
      <c r="M38" s="202"/>
      <c r="N38" s="190"/>
      <c r="O38" s="190"/>
      <c r="P38" s="157" t="s">
        <v>67</v>
      </c>
      <c r="Q38" s="129">
        <v>50</v>
      </c>
      <c r="R38" s="129">
        <v>50</v>
      </c>
      <c r="S38" s="129">
        <v>155</v>
      </c>
      <c r="T38" s="129">
        <v>230</v>
      </c>
      <c r="U38" s="129">
        <v>305</v>
      </c>
      <c r="V38" s="129">
        <v>185</v>
      </c>
      <c r="W38" s="129">
        <v>185</v>
      </c>
      <c r="X38" s="129">
        <v>230</v>
      </c>
      <c r="Y38" s="129">
        <v>185</v>
      </c>
      <c r="Z38" s="157">
        <f t="shared" si="0"/>
        <v>1575</v>
      </c>
      <c r="AA38" s="191"/>
      <c r="AB38" s="192"/>
      <c r="AE38" s="143"/>
      <c r="AF38" s="144"/>
      <c r="AG38" s="145"/>
    </row>
    <row r="39" spans="1:33" s="133" customFormat="1">
      <c r="A39" s="133" t="s">
        <v>139</v>
      </c>
      <c r="B39" s="133" t="s">
        <v>132</v>
      </c>
      <c r="C39" s="133" t="s">
        <v>335</v>
      </c>
      <c r="D39" s="198"/>
      <c r="E39" s="198"/>
      <c r="F39" s="232"/>
      <c r="G39" s="229"/>
      <c r="H39" s="216"/>
      <c r="I39" s="190"/>
      <c r="J39" s="190"/>
      <c r="K39" s="204"/>
      <c r="L39" s="204"/>
      <c r="M39" s="202"/>
      <c r="N39" s="190"/>
      <c r="O39" s="190"/>
      <c r="P39" s="157" t="s">
        <v>68</v>
      </c>
      <c r="Q39" s="129">
        <v>50</v>
      </c>
      <c r="R39" s="129">
        <v>50</v>
      </c>
      <c r="S39" s="129">
        <v>120</v>
      </c>
      <c r="T39" s="129">
        <v>185</v>
      </c>
      <c r="U39" s="129">
        <v>245</v>
      </c>
      <c r="V39" s="129">
        <v>145</v>
      </c>
      <c r="W39" s="129">
        <v>185</v>
      </c>
      <c r="X39" s="129">
        <v>230</v>
      </c>
      <c r="Y39" s="129">
        <v>185</v>
      </c>
      <c r="Z39" s="157">
        <f t="shared" si="0"/>
        <v>1395</v>
      </c>
      <c r="AA39" s="191"/>
      <c r="AB39" s="192"/>
      <c r="AE39" s="143"/>
      <c r="AF39" s="144"/>
      <c r="AG39" s="145"/>
    </row>
    <row r="40" spans="1:33" s="133" customFormat="1">
      <c r="A40" s="133" t="s">
        <v>139</v>
      </c>
      <c r="B40" s="133" t="s">
        <v>132</v>
      </c>
      <c r="C40" s="133" t="s">
        <v>335</v>
      </c>
      <c r="D40" s="198"/>
      <c r="E40" s="198"/>
      <c r="F40" s="232"/>
      <c r="G40" s="230"/>
      <c r="H40" s="178">
        <v>1144</v>
      </c>
      <c r="I40" s="198"/>
      <c r="J40" s="198"/>
      <c r="K40" s="179">
        <v>803873</v>
      </c>
      <c r="L40" s="179">
        <v>902381</v>
      </c>
      <c r="M40" s="203"/>
      <c r="N40" s="190"/>
      <c r="O40" s="190" t="str">
        <f>O37</f>
        <v>KARIMA 201
Tricot
Hung Yen</v>
      </c>
      <c r="P40" s="157" t="s">
        <v>338</v>
      </c>
      <c r="Q40" s="129">
        <v>55</v>
      </c>
      <c r="R40" s="129">
        <v>55</v>
      </c>
      <c r="S40" s="129">
        <v>185</v>
      </c>
      <c r="T40" s="129">
        <v>275</v>
      </c>
      <c r="U40" s="129">
        <v>365</v>
      </c>
      <c r="V40" s="129">
        <v>220</v>
      </c>
      <c r="W40" s="129">
        <v>220</v>
      </c>
      <c r="X40" s="129">
        <v>275</v>
      </c>
      <c r="Y40" s="129">
        <v>185</v>
      </c>
      <c r="Z40" s="157">
        <f t="shared" si="0"/>
        <v>1835</v>
      </c>
      <c r="AA40" s="191"/>
      <c r="AB40" s="193"/>
      <c r="AE40" s="143"/>
      <c r="AF40" s="144"/>
      <c r="AG40" s="145"/>
    </row>
    <row r="41" spans="1:33" s="133" customFormat="1" ht="15.65" customHeight="1">
      <c r="A41" s="133" t="s">
        <v>139</v>
      </c>
      <c r="B41" s="133" t="s">
        <v>140</v>
      </c>
      <c r="C41" s="133" t="s">
        <v>335</v>
      </c>
      <c r="D41" s="198"/>
      <c r="E41" s="237"/>
      <c r="F41" s="232" t="s">
        <v>83</v>
      </c>
      <c r="G41" s="228">
        <v>1193</v>
      </c>
      <c r="H41" s="216">
        <v>1129</v>
      </c>
      <c r="I41" s="217">
        <v>803843</v>
      </c>
      <c r="J41" s="198"/>
      <c r="K41" s="207">
        <v>803843</v>
      </c>
      <c r="L41" s="181"/>
      <c r="M41" s="220">
        <v>44581</v>
      </c>
      <c r="N41" s="205" t="s">
        <v>345</v>
      </c>
      <c r="O41" s="205" t="s">
        <v>141</v>
      </c>
      <c r="P41" s="157" t="s">
        <v>66</v>
      </c>
      <c r="Q41" s="129">
        <v>75</v>
      </c>
      <c r="R41" s="129">
        <v>155</v>
      </c>
      <c r="S41" s="129">
        <v>430</v>
      </c>
      <c r="T41" s="129">
        <v>415</v>
      </c>
      <c r="U41" s="129">
        <v>305</v>
      </c>
      <c r="V41" s="129">
        <v>155</v>
      </c>
      <c r="W41" s="141"/>
      <c r="X41" s="141"/>
      <c r="Y41" s="141"/>
      <c r="Z41" s="157">
        <f t="shared" si="0"/>
        <v>1535</v>
      </c>
      <c r="AA41" s="225">
        <f>SUM(Z41:Z45)</f>
        <v>6735</v>
      </c>
      <c r="AB41" s="192" t="s">
        <v>135</v>
      </c>
      <c r="AE41" s="143"/>
      <c r="AF41" s="144"/>
      <c r="AG41" s="145"/>
    </row>
    <row r="42" spans="1:33" s="133" customFormat="1" ht="15.65" customHeight="1">
      <c r="A42" s="133" t="s">
        <v>139</v>
      </c>
      <c r="B42" s="133" t="s">
        <v>140</v>
      </c>
      <c r="C42" s="133" t="s">
        <v>335</v>
      </c>
      <c r="D42" s="198"/>
      <c r="E42" s="237"/>
      <c r="F42" s="232"/>
      <c r="G42" s="229"/>
      <c r="H42" s="216"/>
      <c r="I42" s="223"/>
      <c r="J42" s="198"/>
      <c r="K42" s="208"/>
      <c r="L42" s="184"/>
      <c r="M42" s="226"/>
      <c r="N42" s="205"/>
      <c r="O42" s="205" t="str">
        <f t="shared" ref="O42" si="4">O41</f>
        <v>JERSEY
K80S2-230
Microfiber
YH Trading
95% Polyester, 5% Spandex,
230 g/m2, 57"</v>
      </c>
      <c r="P42" s="157" t="s">
        <v>74</v>
      </c>
      <c r="Q42" s="129">
        <v>70</v>
      </c>
      <c r="R42" s="129">
        <v>140</v>
      </c>
      <c r="S42" s="129">
        <v>385</v>
      </c>
      <c r="T42" s="129">
        <v>370</v>
      </c>
      <c r="U42" s="129">
        <v>275</v>
      </c>
      <c r="V42" s="129">
        <v>140</v>
      </c>
      <c r="W42" s="141"/>
      <c r="X42" s="141"/>
      <c r="Y42" s="141"/>
      <c r="Z42" s="157">
        <f t="shared" si="0"/>
        <v>1380</v>
      </c>
      <c r="AA42" s="225"/>
      <c r="AB42" s="193"/>
      <c r="AE42" s="143"/>
      <c r="AF42" s="144"/>
      <c r="AG42" s="145"/>
    </row>
    <row r="43" spans="1:33" s="133" customFormat="1" ht="15.65" customHeight="1">
      <c r="A43" s="133" t="s">
        <v>139</v>
      </c>
      <c r="B43" s="133" t="s">
        <v>140</v>
      </c>
      <c r="C43" s="133" t="s">
        <v>335</v>
      </c>
      <c r="D43" s="198"/>
      <c r="E43" s="237"/>
      <c r="F43" s="232"/>
      <c r="G43" s="229"/>
      <c r="H43" s="216"/>
      <c r="I43" s="223"/>
      <c r="J43" s="198"/>
      <c r="K43" s="208"/>
      <c r="L43" s="184"/>
      <c r="M43" s="226"/>
      <c r="N43" s="205"/>
      <c r="O43" s="205"/>
      <c r="P43" s="157" t="s">
        <v>68</v>
      </c>
      <c r="Q43" s="129">
        <v>60</v>
      </c>
      <c r="R43" s="129">
        <v>120</v>
      </c>
      <c r="S43" s="129">
        <v>345</v>
      </c>
      <c r="T43" s="129">
        <v>330</v>
      </c>
      <c r="U43" s="129">
        <v>245</v>
      </c>
      <c r="V43" s="129">
        <v>120</v>
      </c>
      <c r="W43" s="141"/>
      <c r="X43" s="141"/>
      <c r="Y43" s="141"/>
      <c r="Z43" s="157">
        <f t="shared" si="0"/>
        <v>1220</v>
      </c>
      <c r="AA43" s="225"/>
      <c r="AB43" s="193"/>
      <c r="AE43" s="143"/>
      <c r="AF43" s="144"/>
      <c r="AG43" s="145"/>
    </row>
    <row r="44" spans="1:33" s="133" customFormat="1" ht="15.65" customHeight="1">
      <c r="A44" s="133" t="s">
        <v>139</v>
      </c>
      <c r="B44" s="133" t="s">
        <v>140</v>
      </c>
      <c r="C44" s="133" t="s">
        <v>335</v>
      </c>
      <c r="D44" s="198"/>
      <c r="E44" s="237"/>
      <c r="F44" s="232"/>
      <c r="G44" s="229"/>
      <c r="H44" s="216"/>
      <c r="I44" s="223"/>
      <c r="J44" s="198"/>
      <c r="K44" s="209"/>
      <c r="L44" s="184"/>
      <c r="M44" s="226"/>
      <c r="N44" s="205"/>
      <c r="O44" s="205"/>
      <c r="P44" s="157" t="s">
        <v>69</v>
      </c>
      <c r="Q44" s="129">
        <v>60</v>
      </c>
      <c r="R44" s="129">
        <v>120</v>
      </c>
      <c r="S44" s="129">
        <v>345</v>
      </c>
      <c r="T44" s="129">
        <v>330</v>
      </c>
      <c r="U44" s="129">
        <v>245</v>
      </c>
      <c r="V44" s="129">
        <v>120</v>
      </c>
      <c r="W44" s="141"/>
      <c r="X44" s="141"/>
      <c r="Y44" s="141"/>
      <c r="Z44" s="157">
        <f t="shared" si="0"/>
        <v>1220</v>
      </c>
      <c r="AA44" s="225"/>
      <c r="AB44" s="193"/>
      <c r="AE44" s="143"/>
      <c r="AF44" s="144"/>
      <c r="AG44" s="145"/>
    </row>
    <row r="45" spans="1:33" s="133" customFormat="1" ht="15.65" customHeight="1">
      <c r="A45" s="133" t="s">
        <v>139</v>
      </c>
      <c r="B45" s="133" t="s">
        <v>140</v>
      </c>
      <c r="C45" s="133" t="s">
        <v>335</v>
      </c>
      <c r="D45" s="198"/>
      <c r="E45" s="237"/>
      <c r="F45" s="232"/>
      <c r="G45" s="230"/>
      <c r="H45" s="178">
        <v>1142</v>
      </c>
      <c r="I45" s="224"/>
      <c r="J45" s="198"/>
      <c r="K45" s="179">
        <v>803863</v>
      </c>
      <c r="L45" s="182"/>
      <c r="M45" s="227"/>
      <c r="N45" s="205"/>
      <c r="O45" s="205" t="str">
        <f>O42</f>
        <v>JERSEY
K80S2-230
Microfiber
YH Trading
95% Polyester, 5% Spandex,
230 g/m2, 57"</v>
      </c>
      <c r="P45" s="157" t="s">
        <v>337</v>
      </c>
      <c r="Q45" s="129">
        <v>70</v>
      </c>
      <c r="R45" s="129">
        <v>140</v>
      </c>
      <c r="S45" s="129">
        <v>385</v>
      </c>
      <c r="T45" s="129">
        <v>370</v>
      </c>
      <c r="U45" s="129">
        <v>275</v>
      </c>
      <c r="V45" s="129">
        <v>140</v>
      </c>
      <c r="W45" s="141"/>
      <c r="X45" s="141"/>
      <c r="Y45" s="141"/>
      <c r="Z45" s="157">
        <f t="shared" si="0"/>
        <v>1380</v>
      </c>
      <c r="AA45" s="225"/>
      <c r="AB45" s="193"/>
      <c r="AE45" s="143"/>
      <c r="AF45" s="144"/>
      <c r="AG45" s="145"/>
    </row>
    <row r="46" spans="1:33" s="133" customFormat="1">
      <c r="A46" s="133" t="s">
        <v>139</v>
      </c>
      <c r="B46" s="133" t="s">
        <v>132</v>
      </c>
      <c r="C46" s="133" t="s">
        <v>335</v>
      </c>
      <c r="D46" s="198"/>
      <c r="E46" s="237"/>
      <c r="F46" s="232" t="s">
        <v>108</v>
      </c>
      <c r="G46" s="232">
        <v>1195</v>
      </c>
      <c r="H46" s="216">
        <v>1131</v>
      </c>
      <c r="I46" s="198">
        <v>803845</v>
      </c>
      <c r="J46" s="198"/>
      <c r="K46" s="204">
        <v>803845</v>
      </c>
      <c r="L46" s="181"/>
      <c r="M46" s="220">
        <v>44581</v>
      </c>
      <c r="N46" s="205" t="s">
        <v>346</v>
      </c>
      <c r="O46" s="205" t="s">
        <v>132</v>
      </c>
      <c r="P46" s="157" t="s">
        <v>32</v>
      </c>
      <c r="Q46" s="129">
        <v>75</v>
      </c>
      <c r="R46" s="129">
        <v>155</v>
      </c>
      <c r="S46" s="129">
        <v>430</v>
      </c>
      <c r="T46" s="129">
        <v>415</v>
      </c>
      <c r="U46" s="129">
        <v>305</v>
      </c>
      <c r="V46" s="129">
        <v>155</v>
      </c>
      <c r="W46" s="141"/>
      <c r="X46" s="141"/>
      <c r="Y46" s="141"/>
      <c r="Z46" s="157">
        <f t="shared" si="0"/>
        <v>1535</v>
      </c>
      <c r="AA46" s="225">
        <f>SUM(Z46:Z50)</f>
        <v>6415</v>
      </c>
      <c r="AB46" s="192" t="s">
        <v>135</v>
      </c>
      <c r="AE46" s="143"/>
      <c r="AF46" s="144"/>
      <c r="AG46" s="145"/>
    </row>
    <row r="47" spans="1:33" s="133" customFormat="1">
      <c r="A47" s="133" t="s">
        <v>139</v>
      </c>
      <c r="B47" s="133" t="s">
        <v>132</v>
      </c>
      <c r="C47" s="133" t="s">
        <v>335</v>
      </c>
      <c r="D47" s="198"/>
      <c r="E47" s="237"/>
      <c r="F47" s="232"/>
      <c r="G47" s="232"/>
      <c r="H47" s="216"/>
      <c r="I47" s="198"/>
      <c r="J47" s="198"/>
      <c r="K47" s="204"/>
      <c r="L47" s="184"/>
      <c r="M47" s="226"/>
      <c r="N47" s="205"/>
      <c r="O47" s="205" t="str">
        <f t="shared" ref="O47:O50" si="5">O46</f>
        <v>TRICOT</v>
      </c>
      <c r="P47" s="157" t="s">
        <v>68</v>
      </c>
      <c r="Q47" s="129">
        <v>60</v>
      </c>
      <c r="R47" s="129">
        <v>120</v>
      </c>
      <c r="S47" s="129">
        <v>345</v>
      </c>
      <c r="T47" s="129">
        <v>330</v>
      </c>
      <c r="U47" s="129">
        <v>245</v>
      </c>
      <c r="V47" s="129">
        <v>120</v>
      </c>
      <c r="W47" s="141"/>
      <c r="X47" s="141"/>
      <c r="Y47" s="141"/>
      <c r="Z47" s="157">
        <f t="shared" si="0"/>
        <v>1220</v>
      </c>
      <c r="AA47" s="225"/>
      <c r="AB47" s="193"/>
      <c r="AE47" s="143"/>
      <c r="AF47" s="144"/>
      <c r="AG47" s="145"/>
    </row>
    <row r="48" spans="1:33" s="133" customFormat="1">
      <c r="A48" s="133" t="s">
        <v>139</v>
      </c>
      <c r="B48" s="133" t="s">
        <v>132</v>
      </c>
      <c r="C48" s="133" t="s">
        <v>335</v>
      </c>
      <c r="D48" s="198"/>
      <c r="E48" s="237"/>
      <c r="F48" s="232"/>
      <c r="G48" s="232"/>
      <c r="H48" s="216"/>
      <c r="I48" s="198"/>
      <c r="J48" s="198"/>
      <c r="K48" s="204"/>
      <c r="L48" s="184"/>
      <c r="M48" s="226"/>
      <c r="N48" s="205"/>
      <c r="O48" s="205" t="str">
        <f t="shared" si="5"/>
        <v>TRICOT</v>
      </c>
      <c r="P48" s="157" t="s">
        <v>74</v>
      </c>
      <c r="Q48" s="129">
        <v>60</v>
      </c>
      <c r="R48" s="129">
        <v>120</v>
      </c>
      <c r="S48" s="129">
        <v>345</v>
      </c>
      <c r="T48" s="129">
        <v>330</v>
      </c>
      <c r="U48" s="129">
        <v>245</v>
      </c>
      <c r="V48" s="129">
        <v>120</v>
      </c>
      <c r="W48" s="141"/>
      <c r="X48" s="141"/>
      <c r="Y48" s="141"/>
      <c r="Z48" s="157">
        <f t="shared" si="0"/>
        <v>1220</v>
      </c>
      <c r="AA48" s="225"/>
      <c r="AB48" s="193"/>
      <c r="AE48" s="134"/>
      <c r="AF48" s="145"/>
    </row>
    <row r="49" spans="1:33" s="133" customFormat="1">
      <c r="A49" s="133" t="s">
        <v>139</v>
      </c>
      <c r="B49" s="133" t="s">
        <v>132</v>
      </c>
      <c r="C49" s="133" t="s">
        <v>335</v>
      </c>
      <c r="D49" s="198"/>
      <c r="E49" s="237"/>
      <c r="F49" s="232"/>
      <c r="G49" s="232"/>
      <c r="H49" s="216"/>
      <c r="I49" s="198"/>
      <c r="J49" s="198"/>
      <c r="K49" s="204"/>
      <c r="L49" s="184"/>
      <c r="M49" s="226"/>
      <c r="N49" s="205"/>
      <c r="O49" s="205" t="str">
        <f t="shared" si="5"/>
        <v>TRICOT</v>
      </c>
      <c r="P49" s="157" t="s">
        <v>79</v>
      </c>
      <c r="Q49" s="129">
        <v>60</v>
      </c>
      <c r="R49" s="129">
        <v>120</v>
      </c>
      <c r="S49" s="129">
        <v>345</v>
      </c>
      <c r="T49" s="129">
        <v>330</v>
      </c>
      <c r="U49" s="129">
        <v>245</v>
      </c>
      <c r="V49" s="129">
        <v>120</v>
      </c>
      <c r="W49" s="141"/>
      <c r="X49" s="141"/>
      <c r="Y49" s="141"/>
      <c r="Z49" s="157">
        <f t="shared" si="0"/>
        <v>1220</v>
      </c>
      <c r="AA49" s="225"/>
      <c r="AB49" s="193"/>
    </row>
    <row r="50" spans="1:33" s="133" customFormat="1">
      <c r="A50" s="133" t="s">
        <v>139</v>
      </c>
      <c r="B50" s="133" t="s">
        <v>132</v>
      </c>
      <c r="C50" s="133" t="s">
        <v>335</v>
      </c>
      <c r="D50" s="198"/>
      <c r="E50" s="237"/>
      <c r="F50" s="232"/>
      <c r="G50" s="232"/>
      <c r="H50" s="216"/>
      <c r="I50" s="198"/>
      <c r="J50" s="198"/>
      <c r="K50" s="204"/>
      <c r="L50" s="182"/>
      <c r="M50" s="227"/>
      <c r="N50" s="205"/>
      <c r="O50" s="205" t="str">
        <f t="shared" si="5"/>
        <v>TRICOT</v>
      </c>
      <c r="P50" s="157" t="s">
        <v>69</v>
      </c>
      <c r="Q50" s="129">
        <v>60</v>
      </c>
      <c r="R50" s="129">
        <v>120</v>
      </c>
      <c r="S50" s="129">
        <v>345</v>
      </c>
      <c r="T50" s="129">
        <v>330</v>
      </c>
      <c r="U50" s="129">
        <v>245</v>
      </c>
      <c r="V50" s="129">
        <v>120</v>
      </c>
      <c r="W50" s="141"/>
      <c r="X50" s="141"/>
      <c r="Y50" s="141"/>
      <c r="Z50" s="157">
        <f t="shared" si="0"/>
        <v>1220</v>
      </c>
      <c r="AA50" s="225"/>
      <c r="AB50" s="193"/>
    </row>
    <row r="51" spans="1:33" s="133" customFormat="1" ht="14.5" customHeight="1">
      <c r="A51" s="133" t="s">
        <v>142</v>
      </c>
      <c r="B51" s="133" t="s">
        <v>132</v>
      </c>
      <c r="C51" s="133" t="s">
        <v>142</v>
      </c>
      <c r="D51" s="198" t="s">
        <v>142</v>
      </c>
      <c r="E51" s="231"/>
      <c r="F51" s="228" t="s">
        <v>86</v>
      </c>
      <c r="G51" s="228">
        <v>1197</v>
      </c>
      <c r="H51" s="216">
        <v>1133</v>
      </c>
      <c r="I51" s="217">
        <v>803847</v>
      </c>
      <c r="J51" s="231"/>
      <c r="K51" s="207">
        <v>803847</v>
      </c>
      <c r="L51" s="181"/>
      <c r="M51" s="220">
        <v>44561</v>
      </c>
      <c r="N51" s="217" t="s">
        <v>143</v>
      </c>
      <c r="O51" s="217" t="s">
        <v>132</v>
      </c>
      <c r="P51" s="157" t="s">
        <v>32</v>
      </c>
      <c r="Q51" s="129">
        <v>90</v>
      </c>
      <c r="R51" s="129">
        <v>185</v>
      </c>
      <c r="S51" s="129">
        <v>515</v>
      </c>
      <c r="T51" s="129">
        <v>495</v>
      </c>
      <c r="U51" s="129">
        <v>365</v>
      </c>
      <c r="V51" s="129">
        <v>185</v>
      </c>
      <c r="W51" s="141"/>
      <c r="X51" s="141"/>
      <c r="Y51" s="141"/>
      <c r="Z51" s="157">
        <f t="shared" si="0"/>
        <v>1835</v>
      </c>
      <c r="AA51" s="211">
        <f>SUM(Z51:Z60)</f>
        <v>15260</v>
      </c>
      <c r="AB51" s="196" t="s">
        <v>138</v>
      </c>
      <c r="AE51" s="214"/>
      <c r="AF51" s="214"/>
    </row>
    <row r="52" spans="1:33" s="133" customFormat="1">
      <c r="A52" s="133" t="s">
        <v>142</v>
      </c>
      <c r="B52" s="133" t="s">
        <v>132</v>
      </c>
      <c r="C52" s="133" t="s">
        <v>142</v>
      </c>
      <c r="D52" s="198"/>
      <c r="E52" s="218"/>
      <c r="F52" s="229"/>
      <c r="G52" s="229"/>
      <c r="H52" s="216"/>
      <c r="I52" s="218"/>
      <c r="J52" s="218"/>
      <c r="K52" s="208"/>
      <c r="L52" s="184"/>
      <c r="M52" s="221"/>
      <c r="N52" s="223"/>
      <c r="O52" s="223" t="str">
        <f t="shared" ref="O52:O56" si="6">O51</f>
        <v>TRICOT</v>
      </c>
      <c r="P52" s="157" t="s">
        <v>74</v>
      </c>
      <c r="Q52" s="129">
        <v>90</v>
      </c>
      <c r="R52" s="129">
        <v>185</v>
      </c>
      <c r="S52" s="129">
        <v>515</v>
      </c>
      <c r="T52" s="129">
        <v>495</v>
      </c>
      <c r="U52" s="129">
        <v>365</v>
      </c>
      <c r="V52" s="129">
        <v>185</v>
      </c>
      <c r="W52" s="141"/>
      <c r="X52" s="141"/>
      <c r="Y52" s="141"/>
      <c r="Z52" s="157">
        <f t="shared" si="0"/>
        <v>1835</v>
      </c>
      <c r="AA52" s="195"/>
      <c r="AB52" s="197"/>
      <c r="AE52" s="215"/>
      <c r="AF52" s="215"/>
    </row>
    <row r="53" spans="1:33" s="133" customFormat="1">
      <c r="A53" s="133" t="s">
        <v>142</v>
      </c>
      <c r="B53" s="133" t="s">
        <v>132</v>
      </c>
      <c r="C53" s="133" t="s">
        <v>142</v>
      </c>
      <c r="D53" s="198"/>
      <c r="E53" s="218"/>
      <c r="F53" s="229"/>
      <c r="G53" s="229"/>
      <c r="H53" s="216"/>
      <c r="I53" s="218"/>
      <c r="J53" s="218"/>
      <c r="K53" s="208"/>
      <c r="L53" s="184"/>
      <c r="M53" s="221"/>
      <c r="N53" s="223"/>
      <c r="O53" s="223" t="str">
        <f t="shared" si="6"/>
        <v>TRICOT</v>
      </c>
      <c r="P53" s="157" t="s">
        <v>68</v>
      </c>
      <c r="Q53" s="129">
        <v>85</v>
      </c>
      <c r="R53" s="129">
        <v>170</v>
      </c>
      <c r="S53" s="129">
        <v>470</v>
      </c>
      <c r="T53" s="129">
        <v>455</v>
      </c>
      <c r="U53" s="129">
        <v>335</v>
      </c>
      <c r="V53" s="129">
        <v>170</v>
      </c>
      <c r="W53" s="141"/>
      <c r="X53" s="141"/>
      <c r="Y53" s="141"/>
      <c r="Z53" s="157">
        <f t="shared" si="0"/>
        <v>1685</v>
      </c>
      <c r="AA53" s="195"/>
      <c r="AB53" s="197"/>
      <c r="AE53" s="143"/>
      <c r="AF53" s="144"/>
      <c r="AG53" s="145"/>
    </row>
    <row r="54" spans="1:33" s="133" customFormat="1">
      <c r="A54" s="133" t="s">
        <v>142</v>
      </c>
      <c r="B54" s="133" t="s">
        <v>132</v>
      </c>
      <c r="C54" s="133" t="s">
        <v>142</v>
      </c>
      <c r="D54" s="198"/>
      <c r="E54" s="218"/>
      <c r="F54" s="229" t="s">
        <v>86</v>
      </c>
      <c r="G54" s="229"/>
      <c r="H54" s="216"/>
      <c r="I54" s="218"/>
      <c r="J54" s="218"/>
      <c r="K54" s="208"/>
      <c r="L54" s="184"/>
      <c r="M54" s="221"/>
      <c r="N54" s="223" t="s">
        <v>143</v>
      </c>
      <c r="O54" s="223" t="e">
        <f>#REF!</f>
        <v>#REF!</v>
      </c>
      <c r="P54" s="157" t="s">
        <v>67</v>
      </c>
      <c r="Q54" s="129">
        <v>75</v>
      </c>
      <c r="R54" s="129">
        <v>155</v>
      </c>
      <c r="S54" s="129">
        <v>430</v>
      </c>
      <c r="T54" s="129">
        <v>415</v>
      </c>
      <c r="U54" s="129">
        <v>305</v>
      </c>
      <c r="V54" s="129">
        <v>155</v>
      </c>
      <c r="W54" s="141"/>
      <c r="X54" s="141"/>
      <c r="Y54" s="141"/>
      <c r="Z54" s="157">
        <f t="shared" si="0"/>
        <v>1535</v>
      </c>
      <c r="AA54" s="195"/>
      <c r="AB54" s="197"/>
      <c r="AE54" s="143"/>
      <c r="AF54" s="144"/>
      <c r="AG54" s="145"/>
    </row>
    <row r="55" spans="1:33" s="133" customFormat="1">
      <c r="A55" s="133" t="s">
        <v>142</v>
      </c>
      <c r="B55" s="133" t="s">
        <v>132</v>
      </c>
      <c r="C55" s="133" t="s">
        <v>142</v>
      </c>
      <c r="D55" s="198"/>
      <c r="E55" s="218"/>
      <c r="F55" s="229"/>
      <c r="G55" s="229"/>
      <c r="H55" s="216"/>
      <c r="I55" s="218"/>
      <c r="J55" s="218"/>
      <c r="K55" s="208"/>
      <c r="L55" s="184"/>
      <c r="M55" s="221"/>
      <c r="N55" s="223"/>
      <c r="O55" s="223" t="e">
        <f>#REF!</f>
        <v>#REF!</v>
      </c>
      <c r="P55" s="157" t="s">
        <v>79</v>
      </c>
      <c r="Q55" s="129">
        <v>70</v>
      </c>
      <c r="R55" s="129">
        <v>140</v>
      </c>
      <c r="S55" s="129">
        <v>385</v>
      </c>
      <c r="T55" s="129">
        <v>370</v>
      </c>
      <c r="U55" s="129">
        <v>275</v>
      </c>
      <c r="V55" s="129">
        <v>140</v>
      </c>
      <c r="W55" s="141"/>
      <c r="X55" s="141"/>
      <c r="Y55" s="141"/>
      <c r="Z55" s="157">
        <f t="shared" si="0"/>
        <v>1380</v>
      </c>
      <c r="AA55" s="195"/>
      <c r="AB55" s="197"/>
      <c r="AE55" s="143"/>
      <c r="AF55" s="144"/>
      <c r="AG55" s="145"/>
    </row>
    <row r="56" spans="1:33" s="133" customFormat="1" ht="14.5" customHeight="1">
      <c r="A56" s="133" t="s">
        <v>142</v>
      </c>
      <c r="B56" s="133" t="s">
        <v>132</v>
      </c>
      <c r="C56" s="133" t="s">
        <v>142</v>
      </c>
      <c r="D56" s="198"/>
      <c r="E56" s="218"/>
      <c r="F56" s="229"/>
      <c r="G56" s="229"/>
      <c r="H56" s="216"/>
      <c r="I56" s="218"/>
      <c r="J56" s="218"/>
      <c r="K56" s="209"/>
      <c r="L56" s="184"/>
      <c r="M56" s="221"/>
      <c r="N56" s="223"/>
      <c r="O56" s="223" t="e">
        <f t="shared" si="6"/>
        <v>#REF!</v>
      </c>
      <c r="P56" s="157" t="s">
        <v>69</v>
      </c>
      <c r="Q56" s="129">
        <v>70</v>
      </c>
      <c r="R56" s="129">
        <v>140</v>
      </c>
      <c r="S56" s="129">
        <v>385</v>
      </c>
      <c r="T56" s="129">
        <v>370</v>
      </c>
      <c r="U56" s="129">
        <v>275</v>
      </c>
      <c r="V56" s="129">
        <v>140</v>
      </c>
      <c r="W56" s="141"/>
      <c r="X56" s="141"/>
      <c r="Y56" s="141"/>
      <c r="Z56" s="157">
        <f t="shared" si="0"/>
        <v>1380</v>
      </c>
      <c r="AA56" s="195"/>
      <c r="AB56" s="197"/>
      <c r="AE56" s="143"/>
      <c r="AF56" s="144"/>
      <c r="AG56" s="145"/>
    </row>
    <row r="57" spans="1:33" s="133" customFormat="1">
      <c r="A57" s="133" t="s">
        <v>142</v>
      </c>
      <c r="B57" s="133" t="s">
        <v>132</v>
      </c>
      <c r="C57" s="133" t="s">
        <v>142</v>
      </c>
      <c r="D57" s="198"/>
      <c r="E57" s="218"/>
      <c r="F57" s="229"/>
      <c r="G57" s="229"/>
      <c r="H57" s="178">
        <v>1141</v>
      </c>
      <c r="I57" s="218"/>
      <c r="J57" s="218"/>
      <c r="K57" s="183">
        <v>803857</v>
      </c>
      <c r="L57" s="184"/>
      <c r="M57" s="221"/>
      <c r="N57" s="223"/>
      <c r="O57" s="223"/>
      <c r="P57" s="157" t="s">
        <v>341</v>
      </c>
      <c r="Q57" s="129">
        <v>85</v>
      </c>
      <c r="R57" s="129">
        <v>170</v>
      </c>
      <c r="S57" s="129">
        <v>470</v>
      </c>
      <c r="T57" s="129">
        <v>455</v>
      </c>
      <c r="U57" s="129">
        <v>335</v>
      </c>
      <c r="V57" s="129">
        <v>170</v>
      </c>
      <c r="W57" s="141"/>
      <c r="X57" s="141"/>
      <c r="Y57" s="141"/>
      <c r="Z57" s="157">
        <f t="shared" si="0"/>
        <v>1685</v>
      </c>
      <c r="AA57" s="195"/>
      <c r="AB57" s="197"/>
      <c r="AE57" s="143"/>
      <c r="AF57" s="144"/>
      <c r="AG57" s="145"/>
    </row>
    <row r="58" spans="1:33" s="133" customFormat="1">
      <c r="A58" s="133" t="s">
        <v>142</v>
      </c>
      <c r="B58" s="133" t="s">
        <v>132</v>
      </c>
      <c r="C58" s="133" t="s">
        <v>142</v>
      </c>
      <c r="D58" s="198"/>
      <c r="E58" s="218"/>
      <c r="F58" s="229"/>
      <c r="G58" s="229"/>
      <c r="H58" s="178">
        <v>1144</v>
      </c>
      <c r="I58" s="218"/>
      <c r="J58" s="218"/>
      <c r="K58" s="183">
        <v>803864</v>
      </c>
      <c r="L58" s="184"/>
      <c r="M58" s="221"/>
      <c r="N58" s="223"/>
      <c r="O58" s="223"/>
      <c r="P58" s="157" t="s">
        <v>338</v>
      </c>
      <c r="Q58" s="129">
        <v>75</v>
      </c>
      <c r="R58" s="129">
        <v>155</v>
      </c>
      <c r="S58" s="129">
        <v>430</v>
      </c>
      <c r="T58" s="129">
        <v>415</v>
      </c>
      <c r="U58" s="129">
        <v>305</v>
      </c>
      <c r="V58" s="129">
        <v>155</v>
      </c>
      <c r="W58" s="141"/>
      <c r="X58" s="141"/>
      <c r="Y58" s="141"/>
      <c r="Z58" s="157">
        <f t="shared" si="0"/>
        <v>1535</v>
      </c>
      <c r="AA58" s="195"/>
      <c r="AB58" s="197"/>
      <c r="AE58" s="143"/>
      <c r="AF58" s="144"/>
      <c r="AG58" s="145"/>
    </row>
    <row r="59" spans="1:33" s="133" customFormat="1">
      <c r="A59" s="133" t="s">
        <v>142</v>
      </c>
      <c r="B59" s="133" t="s">
        <v>132</v>
      </c>
      <c r="C59" s="133" t="s">
        <v>142</v>
      </c>
      <c r="D59" s="198"/>
      <c r="E59" s="218"/>
      <c r="F59" s="229"/>
      <c r="G59" s="229"/>
      <c r="H59" s="178">
        <v>1142</v>
      </c>
      <c r="I59" s="218"/>
      <c r="J59" s="218"/>
      <c r="K59" s="183">
        <v>803875</v>
      </c>
      <c r="L59" s="184"/>
      <c r="M59" s="221"/>
      <c r="N59" s="223"/>
      <c r="O59" s="223"/>
      <c r="P59" s="157" t="s">
        <v>337</v>
      </c>
      <c r="Q59" s="129">
        <v>75</v>
      </c>
      <c r="R59" s="129">
        <v>155</v>
      </c>
      <c r="S59" s="129">
        <v>430</v>
      </c>
      <c r="T59" s="129">
        <v>415</v>
      </c>
      <c r="U59" s="129">
        <v>305</v>
      </c>
      <c r="V59" s="129">
        <v>155</v>
      </c>
      <c r="W59" s="141"/>
      <c r="X59" s="141"/>
      <c r="Y59" s="141"/>
      <c r="Z59" s="157">
        <f t="shared" si="0"/>
        <v>1535</v>
      </c>
      <c r="AA59" s="195"/>
      <c r="AB59" s="197"/>
      <c r="AE59" s="143"/>
      <c r="AF59" s="144"/>
      <c r="AG59" s="145"/>
    </row>
    <row r="60" spans="1:33" s="133" customFormat="1">
      <c r="A60" s="133" t="s">
        <v>142</v>
      </c>
      <c r="B60" s="133" t="s">
        <v>132</v>
      </c>
      <c r="C60" s="133" t="s">
        <v>142</v>
      </c>
      <c r="D60" s="198"/>
      <c r="E60" s="219"/>
      <c r="F60" s="230"/>
      <c r="G60" s="230"/>
      <c r="H60" s="178">
        <v>1143</v>
      </c>
      <c r="I60" s="219"/>
      <c r="J60" s="219"/>
      <c r="K60" s="179">
        <v>803869</v>
      </c>
      <c r="L60" s="182"/>
      <c r="M60" s="222"/>
      <c r="N60" s="224"/>
      <c r="O60" s="224" t="e">
        <f>O56</f>
        <v>#REF!</v>
      </c>
      <c r="P60" s="157" t="s">
        <v>342</v>
      </c>
      <c r="Q60" s="129">
        <v>50</v>
      </c>
      <c r="R60" s="129">
        <v>85</v>
      </c>
      <c r="S60" s="129">
        <v>235</v>
      </c>
      <c r="T60" s="129">
        <v>230</v>
      </c>
      <c r="U60" s="129">
        <v>170</v>
      </c>
      <c r="V60" s="129">
        <v>85</v>
      </c>
      <c r="W60" s="141"/>
      <c r="X60" s="141"/>
      <c r="Y60" s="141"/>
      <c r="Z60" s="157">
        <f t="shared" si="0"/>
        <v>855</v>
      </c>
      <c r="AA60" s="212"/>
      <c r="AB60" s="213"/>
      <c r="AE60" s="143"/>
      <c r="AF60" s="144"/>
      <c r="AG60" s="145"/>
    </row>
    <row r="61" spans="1:33" s="133" customFormat="1" ht="14.5" customHeight="1">
      <c r="A61" s="133" t="s">
        <v>142</v>
      </c>
      <c r="B61" s="133" t="s">
        <v>132</v>
      </c>
      <c r="C61" s="133" t="s">
        <v>142</v>
      </c>
      <c r="D61" s="198"/>
      <c r="E61" s="231"/>
      <c r="F61" s="228" t="s">
        <v>88</v>
      </c>
      <c r="G61" s="228">
        <v>1198</v>
      </c>
      <c r="H61" s="216">
        <v>1134</v>
      </c>
      <c r="I61" s="217">
        <v>803848</v>
      </c>
      <c r="J61" s="217">
        <v>803848</v>
      </c>
      <c r="K61" s="210">
        <v>803848</v>
      </c>
      <c r="L61" s="207">
        <v>902364</v>
      </c>
      <c r="M61" s="220">
        <v>44561</v>
      </c>
      <c r="N61" s="217" t="s">
        <v>144</v>
      </c>
      <c r="O61" s="217" t="s">
        <v>134</v>
      </c>
      <c r="P61" s="157" t="s">
        <v>32</v>
      </c>
      <c r="Q61" s="129">
        <v>85</v>
      </c>
      <c r="R61" s="129">
        <v>85</v>
      </c>
      <c r="S61" s="129">
        <v>275</v>
      </c>
      <c r="T61" s="129">
        <v>415</v>
      </c>
      <c r="U61" s="129">
        <v>550</v>
      </c>
      <c r="V61" s="129">
        <v>330</v>
      </c>
      <c r="W61" s="129">
        <v>330</v>
      </c>
      <c r="X61" s="129">
        <v>415</v>
      </c>
      <c r="Y61" s="129">
        <v>275</v>
      </c>
      <c r="Z61" s="157">
        <f t="shared" si="0"/>
        <v>2760</v>
      </c>
      <c r="AA61" s="211">
        <f>SUM(Z61:Z70)</f>
        <v>19350</v>
      </c>
      <c r="AB61" s="196" t="s">
        <v>138</v>
      </c>
      <c r="AE61" s="143"/>
      <c r="AF61" s="144"/>
      <c r="AG61" s="145"/>
    </row>
    <row r="62" spans="1:33" s="133" customFormat="1">
      <c r="A62" s="133" t="s">
        <v>142</v>
      </c>
      <c r="B62" s="133" t="s">
        <v>132</v>
      </c>
      <c r="C62" s="133" t="s">
        <v>142</v>
      </c>
      <c r="D62" s="198"/>
      <c r="E62" s="218"/>
      <c r="F62" s="229"/>
      <c r="G62" s="229"/>
      <c r="H62" s="216"/>
      <c r="I62" s="218"/>
      <c r="J62" s="218"/>
      <c r="K62" s="210"/>
      <c r="L62" s="208"/>
      <c r="M62" s="221"/>
      <c r="N62" s="223"/>
      <c r="O62" s="223" t="str">
        <f t="shared" ref="O62:O68" si="7">O61</f>
        <v>KARIMA 201
Tricot
Hung Yen</v>
      </c>
      <c r="P62" s="157" t="s">
        <v>74</v>
      </c>
      <c r="Q62" s="129">
        <v>75</v>
      </c>
      <c r="R62" s="129">
        <v>75</v>
      </c>
      <c r="S62" s="129">
        <v>245</v>
      </c>
      <c r="T62" s="129">
        <v>365</v>
      </c>
      <c r="U62" s="129">
        <v>490</v>
      </c>
      <c r="V62" s="129">
        <v>295</v>
      </c>
      <c r="W62" s="129">
        <v>295</v>
      </c>
      <c r="X62" s="129">
        <v>365</v>
      </c>
      <c r="Y62" s="129">
        <v>245</v>
      </c>
      <c r="Z62" s="157">
        <f t="shared" si="0"/>
        <v>2450</v>
      </c>
      <c r="AA62" s="195"/>
      <c r="AB62" s="197"/>
      <c r="AE62" s="143"/>
      <c r="AF62" s="144"/>
      <c r="AG62" s="145"/>
    </row>
    <row r="63" spans="1:33" s="133" customFormat="1">
      <c r="A63" s="133" t="s">
        <v>142</v>
      </c>
      <c r="B63" s="133" t="s">
        <v>132</v>
      </c>
      <c r="C63" s="133" t="s">
        <v>142</v>
      </c>
      <c r="D63" s="198"/>
      <c r="E63" s="218"/>
      <c r="F63" s="229"/>
      <c r="G63" s="229"/>
      <c r="H63" s="216"/>
      <c r="I63" s="218"/>
      <c r="J63" s="218"/>
      <c r="K63" s="210"/>
      <c r="L63" s="208"/>
      <c r="M63" s="221"/>
      <c r="N63" s="223"/>
      <c r="O63" s="223" t="str">
        <f t="shared" si="7"/>
        <v>KARIMA 201
Tricot
Hung Yen</v>
      </c>
      <c r="P63" s="157" t="s">
        <v>68</v>
      </c>
      <c r="Q63" s="129">
        <v>75</v>
      </c>
      <c r="R63" s="129">
        <v>75</v>
      </c>
      <c r="S63" s="129">
        <v>245</v>
      </c>
      <c r="T63" s="129">
        <v>365</v>
      </c>
      <c r="U63" s="129">
        <v>490</v>
      </c>
      <c r="V63" s="129">
        <v>295</v>
      </c>
      <c r="W63" s="129">
        <v>295</v>
      </c>
      <c r="X63" s="129">
        <v>365</v>
      </c>
      <c r="Y63" s="129">
        <v>245</v>
      </c>
      <c r="Z63" s="157">
        <f t="shared" si="0"/>
        <v>2450</v>
      </c>
      <c r="AA63" s="195"/>
      <c r="AB63" s="197"/>
      <c r="AE63" s="134"/>
      <c r="AF63" s="145"/>
    </row>
    <row r="64" spans="1:33" s="133" customFormat="1">
      <c r="A64" s="133" t="s">
        <v>142</v>
      </c>
      <c r="B64" s="133" t="s">
        <v>132</v>
      </c>
      <c r="C64" s="133" t="s">
        <v>142</v>
      </c>
      <c r="D64" s="198"/>
      <c r="E64" s="218"/>
      <c r="F64" s="229"/>
      <c r="G64" s="229"/>
      <c r="H64" s="216"/>
      <c r="I64" s="218"/>
      <c r="J64" s="218"/>
      <c r="K64" s="210"/>
      <c r="L64" s="208"/>
      <c r="M64" s="221"/>
      <c r="N64" s="223"/>
      <c r="O64" s="223"/>
      <c r="P64" s="157" t="s">
        <v>67</v>
      </c>
      <c r="Q64" s="129">
        <v>50</v>
      </c>
      <c r="R64" s="129">
        <v>50</v>
      </c>
      <c r="S64" s="129">
        <v>155</v>
      </c>
      <c r="T64" s="129">
        <v>230</v>
      </c>
      <c r="U64" s="129">
        <v>305</v>
      </c>
      <c r="V64" s="129">
        <v>185</v>
      </c>
      <c r="W64" s="129">
        <v>185</v>
      </c>
      <c r="X64" s="129">
        <v>230</v>
      </c>
      <c r="Y64" s="129">
        <v>185</v>
      </c>
      <c r="Z64" s="157">
        <f t="shared" si="0"/>
        <v>1575</v>
      </c>
      <c r="AA64" s="195"/>
      <c r="AB64" s="197"/>
    </row>
    <row r="65" spans="1:28" s="133" customFormat="1">
      <c r="A65" s="133" t="s">
        <v>142</v>
      </c>
      <c r="B65" s="133" t="s">
        <v>132</v>
      </c>
      <c r="C65" s="133" t="s">
        <v>142</v>
      </c>
      <c r="D65" s="198"/>
      <c r="E65" s="218"/>
      <c r="F65" s="229"/>
      <c r="G65" s="229"/>
      <c r="H65" s="216"/>
      <c r="I65" s="218"/>
      <c r="J65" s="218"/>
      <c r="K65" s="210"/>
      <c r="L65" s="208"/>
      <c r="M65" s="221"/>
      <c r="N65" s="223"/>
      <c r="O65" s="223"/>
      <c r="P65" s="157" t="s">
        <v>79</v>
      </c>
      <c r="Q65" s="129">
        <v>50</v>
      </c>
      <c r="R65" s="129">
        <v>50</v>
      </c>
      <c r="S65" s="129">
        <v>155</v>
      </c>
      <c r="T65" s="129">
        <v>230</v>
      </c>
      <c r="U65" s="129">
        <v>305</v>
      </c>
      <c r="V65" s="129">
        <v>185</v>
      </c>
      <c r="W65" s="129">
        <v>185</v>
      </c>
      <c r="X65" s="129">
        <v>230</v>
      </c>
      <c r="Y65" s="129">
        <v>185</v>
      </c>
      <c r="Z65" s="157">
        <f t="shared" si="0"/>
        <v>1575</v>
      </c>
      <c r="AA65" s="195"/>
      <c r="AB65" s="197"/>
    </row>
    <row r="66" spans="1:28" s="133" customFormat="1" ht="14.5" customHeight="1">
      <c r="A66" s="133" t="s">
        <v>142</v>
      </c>
      <c r="B66" s="133" t="s">
        <v>132</v>
      </c>
      <c r="C66" s="133" t="s">
        <v>142</v>
      </c>
      <c r="D66" s="198"/>
      <c r="E66" s="218"/>
      <c r="F66" s="229"/>
      <c r="G66" s="229"/>
      <c r="H66" s="216"/>
      <c r="I66" s="218"/>
      <c r="J66" s="218"/>
      <c r="K66" s="210"/>
      <c r="L66" s="209"/>
      <c r="M66" s="221"/>
      <c r="N66" s="223"/>
      <c r="O66" s="223"/>
      <c r="P66" s="157" t="s">
        <v>69</v>
      </c>
      <c r="Q66" s="129">
        <v>50</v>
      </c>
      <c r="R66" s="129">
        <v>50</v>
      </c>
      <c r="S66" s="129">
        <v>120</v>
      </c>
      <c r="T66" s="129">
        <v>185</v>
      </c>
      <c r="U66" s="129">
        <v>245</v>
      </c>
      <c r="V66" s="129">
        <v>145</v>
      </c>
      <c r="W66" s="129">
        <v>185</v>
      </c>
      <c r="X66" s="129">
        <v>230</v>
      </c>
      <c r="Y66" s="129">
        <v>185</v>
      </c>
      <c r="Z66" s="157">
        <f t="shared" si="0"/>
        <v>1395</v>
      </c>
      <c r="AA66" s="195"/>
      <c r="AB66" s="197"/>
    </row>
    <row r="67" spans="1:28" s="133" customFormat="1">
      <c r="A67" s="133" t="s">
        <v>142</v>
      </c>
      <c r="B67" s="133" t="s">
        <v>132</v>
      </c>
      <c r="C67" s="133" t="s">
        <v>142</v>
      </c>
      <c r="D67" s="198"/>
      <c r="E67" s="218"/>
      <c r="F67" s="229"/>
      <c r="G67" s="229"/>
      <c r="H67" s="178">
        <v>1141</v>
      </c>
      <c r="I67" s="218"/>
      <c r="J67" s="218"/>
      <c r="K67" s="179">
        <v>803858</v>
      </c>
      <c r="L67" s="179">
        <v>902370</v>
      </c>
      <c r="M67" s="221"/>
      <c r="N67" s="223"/>
      <c r="O67" s="223" t="str">
        <f>O63</f>
        <v>KARIMA 201
Tricot
Hung Yen</v>
      </c>
      <c r="P67" s="157" t="s">
        <v>341</v>
      </c>
      <c r="Q67" s="129">
        <v>65</v>
      </c>
      <c r="R67" s="129">
        <v>65</v>
      </c>
      <c r="S67" s="129">
        <v>215</v>
      </c>
      <c r="T67" s="129">
        <v>320</v>
      </c>
      <c r="U67" s="129">
        <v>430</v>
      </c>
      <c r="V67" s="129">
        <v>255</v>
      </c>
      <c r="W67" s="129">
        <v>255</v>
      </c>
      <c r="X67" s="129">
        <v>320</v>
      </c>
      <c r="Y67" s="129">
        <v>215</v>
      </c>
      <c r="Z67" s="157">
        <f t="shared" si="0"/>
        <v>2140</v>
      </c>
      <c r="AA67" s="195"/>
      <c r="AB67" s="197"/>
    </row>
    <row r="68" spans="1:28" s="133" customFormat="1">
      <c r="A68" s="133" t="s">
        <v>142</v>
      </c>
      <c r="B68" s="133" t="s">
        <v>132</v>
      </c>
      <c r="C68" s="133" t="s">
        <v>142</v>
      </c>
      <c r="D68" s="198"/>
      <c r="E68" s="218"/>
      <c r="F68" s="229"/>
      <c r="G68" s="229"/>
      <c r="H68" s="178">
        <v>1142</v>
      </c>
      <c r="I68" s="218"/>
      <c r="J68" s="218"/>
      <c r="K68" s="179">
        <v>803861</v>
      </c>
      <c r="L68" s="179">
        <v>902373</v>
      </c>
      <c r="M68" s="221"/>
      <c r="N68" s="223"/>
      <c r="O68" s="223" t="str">
        <f t="shared" si="7"/>
        <v>KARIMA 201
Tricot
Hung Yen</v>
      </c>
      <c r="P68" s="157" t="s">
        <v>337</v>
      </c>
      <c r="Q68" s="129">
        <v>65</v>
      </c>
      <c r="R68" s="129">
        <v>65</v>
      </c>
      <c r="S68" s="129">
        <v>215</v>
      </c>
      <c r="T68" s="129">
        <v>320</v>
      </c>
      <c r="U68" s="129">
        <v>430</v>
      </c>
      <c r="V68" s="129">
        <v>255</v>
      </c>
      <c r="W68" s="129">
        <v>255</v>
      </c>
      <c r="X68" s="129">
        <v>320</v>
      </c>
      <c r="Y68" s="129">
        <v>215</v>
      </c>
      <c r="Z68" s="157">
        <f t="shared" si="0"/>
        <v>2140</v>
      </c>
      <c r="AA68" s="195"/>
      <c r="AB68" s="197"/>
    </row>
    <row r="69" spans="1:28" s="133" customFormat="1">
      <c r="A69" s="133" t="s">
        <v>142</v>
      </c>
      <c r="B69" s="133" t="s">
        <v>132</v>
      </c>
      <c r="C69" s="133" t="s">
        <v>142</v>
      </c>
      <c r="D69" s="198"/>
      <c r="E69" s="218"/>
      <c r="F69" s="229"/>
      <c r="G69" s="229"/>
      <c r="H69" s="178">
        <v>1144</v>
      </c>
      <c r="I69" s="218"/>
      <c r="J69" s="218"/>
      <c r="K69" s="179">
        <v>803867</v>
      </c>
      <c r="L69" s="179">
        <v>902380</v>
      </c>
      <c r="M69" s="221"/>
      <c r="N69" s="223"/>
      <c r="O69" s="223" t="e">
        <f>#REF!</f>
        <v>#REF!</v>
      </c>
      <c r="P69" s="157" t="s">
        <v>338</v>
      </c>
      <c r="Q69" s="129">
        <v>50</v>
      </c>
      <c r="R69" s="129">
        <v>50</v>
      </c>
      <c r="S69" s="129">
        <v>155</v>
      </c>
      <c r="T69" s="129">
        <v>230</v>
      </c>
      <c r="U69" s="129">
        <v>305</v>
      </c>
      <c r="V69" s="129">
        <v>185</v>
      </c>
      <c r="W69" s="129">
        <v>185</v>
      </c>
      <c r="X69" s="129">
        <v>230</v>
      </c>
      <c r="Y69" s="129">
        <v>185</v>
      </c>
      <c r="Z69" s="157">
        <f t="shared" si="0"/>
        <v>1575</v>
      </c>
      <c r="AA69" s="195"/>
      <c r="AB69" s="197"/>
    </row>
    <row r="70" spans="1:28" s="133" customFormat="1">
      <c r="A70" s="133" t="s">
        <v>142</v>
      </c>
      <c r="B70" s="133" t="s">
        <v>132</v>
      </c>
      <c r="C70" s="133" t="s">
        <v>142</v>
      </c>
      <c r="D70" s="198"/>
      <c r="E70" s="219"/>
      <c r="F70" s="230"/>
      <c r="G70" s="230"/>
      <c r="H70" s="178">
        <v>1143</v>
      </c>
      <c r="I70" s="219"/>
      <c r="J70" s="219"/>
      <c r="K70" s="179">
        <v>803872</v>
      </c>
      <c r="L70" s="179">
        <v>902378</v>
      </c>
      <c r="M70" s="222"/>
      <c r="N70" s="224"/>
      <c r="O70" s="224" t="e">
        <f>#REF!</f>
        <v>#REF!</v>
      </c>
      <c r="P70" s="157" t="s">
        <v>342</v>
      </c>
      <c r="Q70" s="129">
        <v>50</v>
      </c>
      <c r="R70" s="129">
        <v>50</v>
      </c>
      <c r="S70" s="129">
        <v>105</v>
      </c>
      <c r="T70" s="129">
        <v>155</v>
      </c>
      <c r="U70" s="129">
        <v>205</v>
      </c>
      <c r="V70" s="129">
        <v>125</v>
      </c>
      <c r="W70" s="129">
        <v>185</v>
      </c>
      <c r="X70" s="129">
        <v>230</v>
      </c>
      <c r="Y70" s="129">
        <v>185</v>
      </c>
      <c r="Z70" s="157">
        <f t="shared" ref="Z70:Z90" si="8">SUM(Q70:Y70)</f>
        <v>1290</v>
      </c>
      <c r="AA70" s="212"/>
      <c r="AB70" s="213"/>
    </row>
    <row r="71" spans="1:28" s="133" customFormat="1">
      <c r="A71" s="133" t="s">
        <v>142</v>
      </c>
      <c r="B71" s="133" t="s">
        <v>132</v>
      </c>
      <c r="C71" s="133" t="s">
        <v>142</v>
      </c>
      <c r="D71" s="198"/>
      <c r="E71" s="237"/>
      <c r="F71" s="232" t="s">
        <v>145</v>
      </c>
      <c r="G71" s="232">
        <v>1199</v>
      </c>
      <c r="H71" s="216">
        <v>1135</v>
      </c>
      <c r="I71" s="198">
        <v>803849</v>
      </c>
      <c r="J71" s="198"/>
      <c r="K71" s="204">
        <v>803849</v>
      </c>
      <c r="L71" s="199"/>
      <c r="M71" s="202">
        <v>44581</v>
      </c>
      <c r="N71" s="205" t="s">
        <v>146</v>
      </c>
      <c r="O71" s="205" t="s">
        <v>134</v>
      </c>
      <c r="P71" s="157" t="s">
        <v>32</v>
      </c>
      <c r="Q71" s="129">
        <v>90</v>
      </c>
      <c r="R71" s="129">
        <v>185</v>
      </c>
      <c r="S71" s="129">
        <v>515</v>
      </c>
      <c r="T71" s="129">
        <v>495</v>
      </c>
      <c r="U71" s="129">
        <v>365</v>
      </c>
      <c r="V71" s="129">
        <v>185</v>
      </c>
      <c r="W71" s="141"/>
      <c r="X71" s="141"/>
      <c r="Y71" s="141"/>
      <c r="Z71" s="157">
        <f t="shared" si="8"/>
        <v>1835</v>
      </c>
      <c r="AA71" s="191">
        <f>SUM(Z71:Z76)</f>
        <v>7965</v>
      </c>
      <c r="AB71" s="192" t="s">
        <v>347</v>
      </c>
    </row>
    <row r="72" spans="1:28" s="133" customFormat="1">
      <c r="A72" s="133" t="s">
        <v>142</v>
      </c>
      <c r="B72" s="133" t="s">
        <v>132</v>
      </c>
      <c r="C72" s="133" t="s">
        <v>142</v>
      </c>
      <c r="D72" s="198"/>
      <c r="E72" s="237"/>
      <c r="F72" s="232"/>
      <c r="G72" s="232"/>
      <c r="H72" s="216"/>
      <c r="I72" s="198"/>
      <c r="J72" s="198"/>
      <c r="K72" s="204"/>
      <c r="L72" s="200"/>
      <c r="M72" s="203"/>
      <c r="N72" s="205"/>
      <c r="O72" s="205" t="str">
        <f t="shared" ref="O72:O76" si="9">O71</f>
        <v>KARIMA 201
Tricot
Hung Yen</v>
      </c>
      <c r="P72" s="157" t="s">
        <v>67</v>
      </c>
      <c r="Q72" s="129">
        <v>75</v>
      </c>
      <c r="R72" s="129">
        <v>155</v>
      </c>
      <c r="S72" s="129">
        <v>430</v>
      </c>
      <c r="T72" s="129">
        <v>415</v>
      </c>
      <c r="U72" s="129">
        <v>305</v>
      </c>
      <c r="V72" s="129">
        <v>155</v>
      </c>
      <c r="W72" s="141"/>
      <c r="X72" s="141"/>
      <c r="Y72" s="141"/>
      <c r="Z72" s="157">
        <f t="shared" si="8"/>
        <v>1535</v>
      </c>
      <c r="AA72" s="191"/>
      <c r="AB72" s="193"/>
    </row>
    <row r="73" spans="1:28" s="133" customFormat="1">
      <c r="A73" s="133" t="s">
        <v>142</v>
      </c>
      <c r="B73" s="133" t="s">
        <v>132</v>
      </c>
      <c r="C73" s="133" t="s">
        <v>142</v>
      </c>
      <c r="D73" s="198"/>
      <c r="E73" s="237"/>
      <c r="F73" s="232"/>
      <c r="G73" s="232"/>
      <c r="H73" s="216"/>
      <c r="I73" s="198"/>
      <c r="J73" s="198"/>
      <c r="K73" s="204"/>
      <c r="L73" s="200"/>
      <c r="M73" s="203"/>
      <c r="N73" s="205"/>
      <c r="O73" s="205" t="str">
        <f t="shared" si="9"/>
        <v>KARIMA 201
Tricot
Hung Yen</v>
      </c>
      <c r="P73" s="157" t="s">
        <v>68</v>
      </c>
      <c r="Q73" s="129">
        <v>75</v>
      </c>
      <c r="R73" s="129">
        <v>155</v>
      </c>
      <c r="S73" s="129">
        <v>430</v>
      </c>
      <c r="T73" s="129">
        <v>415</v>
      </c>
      <c r="U73" s="129">
        <v>305</v>
      </c>
      <c r="V73" s="129">
        <v>155</v>
      </c>
      <c r="W73" s="141"/>
      <c r="X73" s="141"/>
      <c r="Y73" s="141"/>
      <c r="Z73" s="157">
        <f t="shared" si="8"/>
        <v>1535</v>
      </c>
      <c r="AA73" s="191"/>
      <c r="AB73" s="193"/>
    </row>
    <row r="74" spans="1:28" s="133" customFormat="1">
      <c r="A74" s="133" t="s">
        <v>142</v>
      </c>
      <c r="B74" s="133" t="s">
        <v>132</v>
      </c>
      <c r="C74" s="133" t="s">
        <v>142</v>
      </c>
      <c r="D74" s="198"/>
      <c r="E74" s="237"/>
      <c r="F74" s="232"/>
      <c r="G74" s="232"/>
      <c r="H74" s="216"/>
      <c r="I74" s="198"/>
      <c r="J74" s="198"/>
      <c r="K74" s="204"/>
      <c r="L74" s="200"/>
      <c r="M74" s="203"/>
      <c r="N74" s="205"/>
      <c r="O74" s="205" t="str">
        <f t="shared" si="9"/>
        <v>KARIMA 201
Tricot
Hung Yen</v>
      </c>
      <c r="P74" s="157" t="s">
        <v>74</v>
      </c>
      <c r="Q74" s="129">
        <v>60</v>
      </c>
      <c r="R74" s="129">
        <v>120</v>
      </c>
      <c r="S74" s="129">
        <v>345</v>
      </c>
      <c r="T74" s="129">
        <v>330</v>
      </c>
      <c r="U74" s="129">
        <v>245</v>
      </c>
      <c r="V74" s="129">
        <v>120</v>
      </c>
      <c r="W74" s="141"/>
      <c r="X74" s="141"/>
      <c r="Y74" s="141"/>
      <c r="Z74" s="157">
        <f t="shared" si="8"/>
        <v>1220</v>
      </c>
      <c r="AA74" s="191"/>
      <c r="AB74" s="193"/>
    </row>
    <row r="75" spans="1:28" s="133" customFormat="1">
      <c r="A75" s="133" t="s">
        <v>142</v>
      </c>
      <c r="B75" s="133" t="s">
        <v>132</v>
      </c>
      <c r="C75" s="133" t="s">
        <v>142</v>
      </c>
      <c r="D75" s="198"/>
      <c r="E75" s="237"/>
      <c r="F75" s="232"/>
      <c r="G75" s="232"/>
      <c r="H75" s="216"/>
      <c r="I75" s="198"/>
      <c r="J75" s="198"/>
      <c r="K75" s="204"/>
      <c r="L75" s="200"/>
      <c r="M75" s="203"/>
      <c r="N75" s="205"/>
      <c r="O75" s="205" t="str">
        <f t="shared" si="9"/>
        <v>KARIMA 201
Tricot
Hung Yen</v>
      </c>
      <c r="P75" s="157" t="s">
        <v>79</v>
      </c>
      <c r="Q75" s="129">
        <v>50</v>
      </c>
      <c r="R75" s="129">
        <v>90</v>
      </c>
      <c r="S75" s="129">
        <v>255</v>
      </c>
      <c r="T75" s="129">
        <v>250</v>
      </c>
      <c r="U75" s="129">
        <v>185</v>
      </c>
      <c r="V75" s="129">
        <v>90</v>
      </c>
      <c r="W75" s="141"/>
      <c r="X75" s="141"/>
      <c r="Y75" s="141"/>
      <c r="Z75" s="157">
        <f t="shared" si="8"/>
        <v>920</v>
      </c>
      <c r="AA75" s="191"/>
      <c r="AB75" s="193"/>
    </row>
    <row r="76" spans="1:28" s="133" customFormat="1">
      <c r="A76" s="133" t="s">
        <v>142</v>
      </c>
      <c r="B76" s="133" t="s">
        <v>132</v>
      </c>
      <c r="C76" s="133" t="s">
        <v>142</v>
      </c>
      <c r="D76" s="198"/>
      <c r="E76" s="237"/>
      <c r="F76" s="232"/>
      <c r="G76" s="232"/>
      <c r="H76" s="216"/>
      <c r="I76" s="198"/>
      <c r="J76" s="198"/>
      <c r="K76" s="204"/>
      <c r="L76" s="201"/>
      <c r="M76" s="203"/>
      <c r="N76" s="205"/>
      <c r="O76" s="205" t="str">
        <f t="shared" si="9"/>
        <v>KARIMA 201
Tricot
Hung Yen</v>
      </c>
      <c r="P76" s="157" t="s">
        <v>69</v>
      </c>
      <c r="Q76" s="129">
        <v>50</v>
      </c>
      <c r="R76" s="129">
        <v>90</v>
      </c>
      <c r="S76" s="129">
        <v>255</v>
      </c>
      <c r="T76" s="129">
        <v>250</v>
      </c>
      <c r="U76" s="129">
        <v>185</v>
      </c>
      <c r="V76" s="129">
        <v>90</v>
      </c>
      <c r="W76" s="141"/>
      <c r="X76" s="141"/>
      <c r="Y76" s="141"/>
      <c r="Z76" s="157">
        <f t="shared" si="8"/>
        <v>920</v>
      </c>
      <c r="AA76" s="191"/>
      <c r="AB76" s="193"/>
    </row>
    <row r="77" spans="1:28" s="133" customFormat="1" ht="57.65" customHeight="1">
      <c r="A77" s="133" t="s">
        <v>142</v>
      </c>
      <c r="B77" s="133" t="s">
        <v>132</v>
      </c>
      <c r="C77" s="133" t="s">
        <v>142</v>
      </c>
      <c r="D77" s="198"/>
      <c r="E77" s="158"/>
      <c r="F77" s="160" t="s">
        <v>103</v>
      </c>
      <c r="G77" s="160">
        <v>1204</v>
      </c>
      <c r="H77" s="178">
        <v>1136</v>
      </c>
      <c r="I77" s="157">
        <v>803850</v>
      </c>
      <c r="J77" s="157">
        <v>803850</v>
      </c>
      <c r="K77" s="179">
        <v>803850</v>
      </c>
      <c r="L77" s="179">
        <v>902365</v>
      </c>
      <c r="M77" s="185">
        <v>44561</v>
      </c>
      <c r="N77" s="159" t="s">
        <v>147</v>
      </c>
      <c r="O77" s="159" t="s">
        <v>134</v>
      </c>
      <c r="P77" s="157" t="s">
        <v>32</v>
      </c>
      <c r="Q77" s="129">
        <v>65</v>
      </c>
      <c r="R77" s="129">
        <v>65</v>
      </c>
      <c r="S77" s="129">
        <v>215</v>
      </c>
      <c r="T77" s="129">
        <v>320</v>
      </c>
      <c r="U77" s="129">
        <v>430</v>
      </c>
      <c r="V77" s="129">
        <v>255</v>
      </c>
      <c r="W77" s="129">
        <v>255</v>
      </c>
      <c r="X77" s="129">
        <v>320</v>
      </c>
      <c r="Y77" s="129">
        <v>215</v>
      </c>
      <c r="Z77" s="157">
        <f t="shared" si="8"/>
        <v>2140</v>
      </c>
      <c r="AA77" s="186">
        <f>Z77</f>
        <v>2140</v>
      </c>
      <c r="AB77" s="187" t="s">
        <v>138</v>
      </c>
    </row>
    <row r="78" spans="1:28" s="133" customFormat="1" ht="14.5" customHeight="1">
      <c r="A78" s="133" t="s">
        <v>142</v>
      </c>
      <c r="B78" s="133" t="s">
        <v>132</v>
      </c>
      <c r="C78" s="133" t="s">
        <v>142</v>
      </c>
      <c r="D78" s="198"/>
      <c r="E78" s="198"/>
      <c r="F78" s="236" t="s">
        <v>148</v>
      </c>
      <c r="G78" s="235">
        <v>1200</v>
      </c>
      <c r="H78" s="206">
        <v>1137</v>
      </c>
      <c r="I78" s="190">
        <v>803851</v>
      </c>
      <c r="J78" s="190">
        <v>803851</v>
      </c>
      <c r="K78" s="207">
        <v>803851</v>
      </c>
      <c r="L78" s="210">
        <v>902366</v>
      </c>
      <c r="M78" s="202">
        <v>44581</v>
      </c>
      <c r="N78" s="190" t="s">
        <v>149</v>
      </c>
      <c r="O78" s="190" t="s">
        <v>134</v>
      </c>
      <c r="P78" s="157" t="s">
        <v>32</v>
      </c>
      <c r="Q78" s="129">
        <v>65</v>
      </c>
      <c r="R78" s="129">
        <v>65</v>
      </c>
      <c r="S78" s="129">
        <v>215</v>
      </c>
      <c r="T78" s="129">
        <v>320</v>
      </c>
      <c r="U78" s="129">
        <v>430</v>
      </c>
      <c r="V78" s="129">
        <v>255</v>
      </c>
      <c r="W78" s="129">
        <v>255</v>
      </c>
      <c r="X78" s="129">
        <v>320</v>
      </c>
      <c r="Y78" s="129">
        <v>215</v>
      </c>
      <c r="Z78" s="157">
        <f t="shared" si="8"/>
        <v>2140</v>
      </c>
      <c r="AA78" s="191">
        <f>SUM(Z78:Z82)</f>
        <v>9220</v>
      </c>
      <c r="AB78" s="192" t="s">
        <v>347</v>
      </c>
    </row>
    <row r="79" spans="1:28" s="133" customFormat="1" ht="14.5" customHeight="1">
      <c r="A79" s="133" t="s">
        <v>142</v>
      </c>
      <c r="B79" s="133" t="s">
        <v>132</v>
      </c>
      <c r="C79" s="133" t="s">
        <v>142</v>
      </c>
      <c r="D79" s="198"/>
      <c r="E79" s="198"/>
      <c r="F79" s="232"/>
      <c r="G79" s="238"/>
      <c r="H79" s="206"/>
      <c r="I79" s="198"/>
      <c r="J79" s="198"/>
      <c r="K79" s="208"/>
      <c r="L79" s="210"/>
      <c r="M79" s="203"/>
      <c r="N79" s="190"/>
      <c r="O79" s="190" t="str">
        <f t="shared" ref="O79" si="10">O78</f>
        <v>KARIMA 201
Tricot
Hung Yen</v>
      </c>
      <c r="P79" s="157" t="s">
        <v>74</v>
      </c>
      <c r="Q79" s="129">
        <v>55</v>
      </c>
      <c r="R79" s="129">
        <v>55</v>
      </c>
      <c r="S79" s="129">
        <v>185</v>
      </c>
      <c r="T79" s="129">
        <v>275</v>
      </c>
      <c r="U79" s="129">
        <v>365</v>
      </c>
      <c r="V79" s="129">
        <v>220</v>
      </c>
      <c r="W79" s="129">
        <v>220</v>
      </c>
      <c r="X79" s="129">
        <v>275</v>
      </c>
      <c r="Y79" s="129">
        <v>185</v>
      </c>
      <c r="Z79" s="157">
        <f t="shared" si="8"/>
        <v>1835</v>
      </c>
      <c r="AA79" s="191"/>
      <c r="AB79" s="193"/>
    </row>
    <row r="80" spans="1:28" s="133" customFormat="1" ht="14.5" customHeight="1">
      <c r="A80" s="133" t="s">
        <v>142</v>
      </c>
      <c r="B80" s="133" t="s">
        <v>132</v>
      </c>
      <c r="C80" s="133" t="s">
        <v>142</v>
      </c>
      <c r="D80" s="198"/>
      <c r="E80" s="198"/>
      <c r="F80" s="232"/>
      <c r="G80" s="238"/>
      <c r="H80" s="206"/>
      <c r="I80" s="198"/>
      <c r="J80" s="198"/>
      <c r="K80" s="208"/>
      <c r="L80" s="210"/>
      <c r="M80" s="203"/>
      <c r="N80" s="190"/>
      <c r="O80" s="190"/>
      <c r="P80" s="157" t="s">
        <v>67</v>
      </c>
      <c r="Q80" s="129">
        <v>55</v>
      </c>
      <c r="R80" s="129">
        <v>55</v>
      </c>
      <c r="S80" s="129">
        <v>185</v>
      </c>
      <c r="T80" s="129">
        <v>275</v>
      </c>
      <c r="U80" s="129">
        <v>365</v>
      </c>
      <c r="V80" s="129">
        <v>220</v>
      </c>
      <c r="W80" s="129">
        <v>220</v>
      </c>
      <c r="X80" s="129">
        <v>275</v>
      </c>
      <c r="Y80" s="129">
        <v>185</v>
      </c>
      <c r="Z80" s="157">
        <f t="shared" si="8"/>
        <v>1835</v>
      </c>
      <c r="AA80" s="191"/>
      <c r="AB80" s="193"/>
    </row>
    <row r="81" spans="1:31" s="133" customFormat="1" ht="14.5" customHeight="1">
      <c r="A81" s="133" t="s">
        <v>142</v>
      </c>
      <c r="B81" s="133" t="s">
        <v>132</v>
      </c>
      <c r="C81" s="133" t="s">
        <v>142</v>
      </c>
      <c r="D81" s="198"/>
      <c r="E81" s="198"/>
      <c r="F81" s="232"/>
      <c r="G81" s="238"/>
      <c r="H81" s="206"/>
      <c r="I81" s="198"/>
      <c r="J81" s="198"/>
      <c r="K81" s="209"/>
      <c r="L81" s="210"/>
      <c r="M81" s="203"/>
      <c r="N81" s="190"/>
      <c r="O81" s="190"/>
      <c r="P81" s="157" t="s">
        <v>68</v>
      </c>
      <c r="Q81" s="129">
        <v>50</v>
      </c>
      <c r="R81" s="129">
        <v>50</v>
      </c>
      <c r="S81" s="129">
        <v>155</v>
      </c>
      <c r="T81" s="129">
        <v>230</v>
      </c>
      <c r="U81" s="129">
        <v>305</v>
      </c>
      <c r="V81" s="129">
        <v>185</v>
      </c>
      <c r="W81" s="129">
        <v>185</v>
      </c>
      <c r="X81" s="129">
        <v>230</v>
      </c>
      <c r="Y81" s="129">
        <v>185</v>
      </c>
      <c r="Z81" s="157">
        <f t="shared" si="8"/>
        <v>1575</v>
      </c>
      <c r="AA81" s="191"/>
      <c r="AB81" s="193"/>
    </row>
    <row r="82" spans="1:31" s="133" customFormat="1" ht="14.5" customHeight="1">
      <c r="A82" s="133" t="s">
        <v>142</v>
      </c>
      <c r="B82" s="133" t="s">
        <v>132</v>
      </c>
      <c r="C82" s="133" t="s">
        <v>142</v>
      </c>
      <c r="D82" s="198"/>
      <c r="E82" s="198"/>
      <c r="F82" s="232"/>
      <c r="G82" s="239"/>
      <c r="H82" s="178">
        <v>1142</v>
      </c>
      <c r="I82" s="198"/>
      <c r="J82" s="198"/>
      <c r="K82" s="179">
        <v>803878</v>
      </c>
      <c r="L82" s="183">
        <v>902384</v>
      </c>
      <c r="M82" s="203"/>
      <c r="N82" s="190"/>
      <c r="O82" s="190" t="str">
        <f>O79</f>
        <v>KARIMA 201
Tricot
Hung Yen</v>
      </c>
      <c r="P82" s="157" t="s">
        <v>337</v>
      </c>
      <c r="Q82" s="129">
        <v>55</v>
      </c>
      <c r="R82" s="129">
        <v>55</v>
      </c>
      <c r="S82" s="129">
        <v>185</v>
      </c>
      <c r="T82" s="129">
        <v>275</v>
      </c>
      <c r="U82" s="129">
        <v>365</v>
      </c>
      <c r="V82" s="129">
        <v>220</v>
      </c>
      <c r="W82" s="129">
        <v>220</v>
      </c>
      <c r="X82" s="129">
        <v>275</v>
      </c>
      <c r="Y82" s="129">
        <v>185</v>
      </c>
      <c r="Z82" s="157">
        <f t="shared" si="8"/>
        <v>1835</v>
      </c>
      <c r="AA82" s="191"/>
      <c r="AB82" s="193"/>
      <c r="AE82" s="146"/>
    </row>
    <row r="83" spans="1:31" s="133" customFormat="1" ht="14.5" customHeight="1">
      <c r="A83" s="133" t="s">
        <v>150</v>
      </c>
      <c r="B83" s="133" t="s">
        <v>132</v>
      </c>
      <c r="C83" s="133" t="s">
        <v>150</v>
      </c>
      <c r="D83" s="231" t="s">
        <v>150</v>
      </c>
      <c r="E83" s="231"/>
      <c r="F83" s="228" t="s">
        <v>93</v>
      </c>
      <c r="G83" s="228">
        <v>1201</v>
      </c>
      <c r="H83" s="216">
        <v>1138</v>
      </c>
      <c r="I83" s="217">
        <v>803852</v>
      </c>
      <c r="J83" s="217">
        <v>803852</v>
      </c>
      <c r="K83" s="210">
        <v>803852</v>
      </c>
      <c r="L83" s="210">
        <v>902367</v>
      </c>
      <c r="M83" s="220">
        <v>44581</v>
      </c>
      <c r="N83" s="217" t="s">
        <v>151</v>
      </c>
      <c r="O83" s="217" t="s">
        <v>137</v>
      </c>
      <c r="P83" s="157" t="s">
        <v>32</v>
      </c>
      <c r="Q83" s="129">
        <v>65</v>
      </c>
      <c r="R83" s="129">
        <v>65</v>
      </c>
      <c r="S83" s="129">
        <v>215</v>
      </c>
      <c r="T83" s="129">
        <v>320</v>
      </c>
      <c r="U83" s="129">
        <v>430</v>
      </c>
      <c r="V83" s="129">
        <v>255</v>
      </c>
      <c r="W83" s="129">
        <v>255</v>
      </c>
      <c r="X83" s="129">
        <v>320</v>
      </c>
      <c r="Y83" s="129">
        <v>215</v>
      </c>
      <c r="Z83" s="157">
        <f t="shared" si="8"/>
        <v>2140</v>
      </c>
      <c r="AA83" s="194">
        <f>SUM(Z83:Z88)</f>
        <v>10295</v>
      </c>
      <c r="AB83" s="196" t="s">
        <v>347</v>
      </c>
    </row>
    <row r="84" spans="1:31" s="133" customFormat="1" ht="14.5" customHeight="1">
      <c r="A84" s="133" t="s">
        <v>150</v>
      </c>
      <c r="B84" s="133" t="s">
        <v>132</v>
      </c>
      <c r="C84" s="133" t="s">
        <v>150</v>
      </c>
      <c r="D84" s="218"/>
      <c r="E84" s="218"/>
      <c r="F84" s="229"/>
      <c r="G84" s="229"/>
      <c r="H84" s="216"/>
      <c r="I84" s="218"/>
      <c r="J84" s="218"/>
      <c r="K84" s="210"/>
      <c r="L84" s="210"/>
      <c r="M84" s="221"/>
      <c r="N84" s="223"/>
      <c r="O84" s="223" t="str">
        <f t="shared" ref="O84" si="11">O83</f>
        <v>KARIMA 201
Tricot
Hung Yen</v>
      </c>
      <c r="P84" s="157" t="s">
        <v>67</v>
      </c>
      <c r="Q84" s="129">
        <v>55</v>
      </c>
      <c r="R84" s="129">
        <v>55</v>
      </c>
      <c r="S84" s="129">
        <v>185</v>
      </c>
      <c r="T84" s="129">
        <v>275</v>
      </c>
      <c r="U84" s="129">
        <v>365</v>
      </c>
      <c r="V84" s="129">
        <v>220</v>
      </c>
      <c r="W84" s="129">
        <v>220</v>
      </c>
      <c r="X84" s="129">
        <v>275</v>
      </c>
      <c r="Y84" s="129">
        <v>185</v>
      </c>
      <c r="Z84" s="157">
        <f t="shared" si="8"/>
        <v>1835</v>
      </c>
      <c r="AA84" s="195"/>
      <c r="AB84" s="197"/>
    </row>
    <row r="85" spans="1:31" s="133" customFormat="1" ht="14.5" customHeight="1">
      <c r="A85" s="133" t="s">
        <v>150</v>
      </c>
      <c r="B85" s="133" t="s">
        <v>132</v>
      </c>
      <c r="C85" s="133" t="s">
        <v>150</v>
      </c>
      <c r="D85" s="218"/>
      <c r="E85" s="218"/>
      <c r="F85" s="229"/>
      <c r="G85" s="229"/>
      <c r="H85" s="216"/>
      <c r="I85" s="218"/>
      <c r="J85" s="218"/>
      <c r="K85" s="210"/>
      <c r="L85" s="210"/>
      <c r="M85" s="221"/>
      <c r="N85" s="223"/>
      <c r="O85" s="223"/>
      <c r="P85" s="157" t="s">
        <v>68</v>
      </c>
      <c r="Q85" s="129">
        <v>50</v>
      </c>
      <c r="R85" s="129">
        <v>50</v>
      </c>
      <c r="S85" s="129">
        <v>170</v>
      </c>
      <c r="T85" s="129">
        <v>250</v>
      </c>
      <c r="U85" s="129">
        <v>335</v>
      </c>
      <c r="V85" s="129">
        <v>200</v>
      </c>
      <c r="W85" s="129">
        <v>200</v>
      </c>
      <c r="X85" s="129">
        <v>250</v>
      </c>
      <c r="Y85" s="129">
        <v>170</v>
      </c>
      <c r="Z85" s="157">
        <f t="shared" si="8"/>
        <v>1675</v>
      </c>
      <c r="AA85" s="195"/>
      <c r="AB85" s="197"/>
    </row>
    <row r="86" spans="1:31" s="133" customFormat="1" ht="14.5" customHeight="1">
      <c r="A86" s="133" t="s">
        <v>150</v>
      </c>
      <c r="B86" s="133" t="s">
        <v>132</v>
      </c>
      <c r="C86" s="133" t="s">
        <v>150</v>
      </c>
      <c r="D86" s="218"/>
      <c r="E86" s="218"/>
      <c r="F86" s="229"/>
      <c r="G86" s="229"/>
      <c r="H86" s="216"/>
      <c r="I86" s="218"/>
      <c r="J86" s="218"/>
      <c r="K86" s="210"/>
      <c r="L86" s="210"/>
      <c r="M86" s="221"/>
      <c r="N86" s="223"/>
      <c r="O86" s="223"/>
      <c r="P86" s="157" t="s">
        <v>74</v>
      </c>
      <c r="Q86" s="129">
        <v>50</v>
      </c>
      <c r="R86" s="129">
        <v>50</v>
      </c>
      <c r="S86" s="129">
        <v>140</v>
      </c>
      <c r="T86" s="129">
        <v>205</v>
      </c>
      <c r="U86" s="129">
        <v>275</v>
      </c>
      <c r="V86" s="129">
        <v>165</v>
      </c>
      <c r="W86" s="129">
        <v>185</v>
      </c>
      <c r="X86" s="129">
        <v>230</v>
      </c>
      <c r="Y86" s="129">
        <v>185</v>
      </c>
      <c r="Z86" s="157">
        <f t="shared" si="8"/>
        <v>1485</v>
      </c>
      <c r="AA86" s="195"/>
      <c r="AB86" s="197"/>
    </row>
    <row r="87" spans="1:31" s="133" customFormat="1" ht="14.5" customHeight="1">
      <c r="A87" s="133" t="s">
        <v>150</v>
      </c>
      <c r="B87" s="133" t="s">
        <v>132</v>
      </c>
      <c r="C87" s="133" t="s">
        <v>150</v>
      </c>
      <c r="D87" s="218"/>
      <c r="E87" s="218"/>
      <c r="F87" s="229"/>
      <c r="G87" s="229"/>
      <c r="H87" s="216"/>
      <c r="I87" s="218"/>
      <c r="J87" s="218"/>
      <c r="K87" s="210"/>
      <c r="L87" s="210"/>
      <c r="M87" s="221"/>
      <c r="N87" s="223"/>
      <c r="O87" s="223"/>
      <c r="P87" s="157" t="s">
        <v>79</v>
      </c>
      <c r="Q87" s="129">
        <v>50</v>
      </c>
      <c r="R87" s="129">
        <v>50</v>
      </c>
      <c r="S87" s="129">
        <v>140</v>
      </c>
      <c r="T87" s="129">
        <v>205</v>
      </c>
      <c r="U87" s="129">
        <v>275</v>
      </c>
      <c r="V87" s="129">
        <v>165</v>
      </c>
      <c r="W87" s="129">
        <v>185</v>
      </c>
      <c r="X87" s="129">
        <v>230</v>
      </c>
      <c r="Y87" s="129">
        <v>185</v>
      </c>
      <c r="Z87" s="157">
        <f t="shared" si="8"/>
        <v>1485</v>
      </c>
      <c r="AA87" s="195"/>
      <c r="AB87" s="197"/>
    </row>
    <row r="88" spans="1:31" s="133" customFormat="1" ht="14.5" customHeight="1">
      <c r="A88" s="133" t="s">
        <v>150</v>
      </c>
      <c r="B88" s="133" t="s">
        <v>132</v>
      </c>
      <c r="C88" s="133" t="s">
        <v>150</v>
      </c>
      <c r="D88" s="218"/>
      <c r="E88" s="218"/>
      <c r="F88" s="229"/>
      <c r="G88" s="230"/>
      <c r="H88" s="178">
        <v>1144</v>
      </c>
      <c r="I88" s="218"/>
      <c r="J88" s="218"/>
      <c r="K88" s="179">
        <v>803879</v>
      </c>
      <c r="L88" s="179">
        <v>902385</v>
      </c>
      <c r="M88" s="221"/>
      <c r="N88" s="223"/>
      <c r="O88" s="223" t="str">
        <f>O84</f>
        <v>KARIMA 201
Tricot
Hung Yen</v>
      </c>
      <c r="P88" s="157" t="s">
        <v>338</v>
      </c>
      <c r="Q88" s="129">
        <v>50</v>
      </c>
      <c r="R88" s="129">
        <v>50</v>
      </c>
      <c r="S88" s="129">
        <v>170</v>
      </c>
      <c r="T88" s="129">
        <v>250</v>
      </c>
      <c r="U88" s="129">
        <v>335</v>
      </c>
      <c r="V88" s="129">
        <v>200</v>
      </c>
      <c r="W88" s="129">
        <v>200</v>
      </c>
      <c r="X88" s="129">
        <v>250</v>
      </c>
      <c r="Y88" s="129">
        <v>170</v>
      </c>
      <c r="Z88" s="157">
        <f t="shared" si="8"/>
        <v>1675</v>
      </c>
      <c r="AA88" s="195"/>
      <c r="AB88" s="197"/>
    </row>
    <row r="89" spans="1:31" s="133" customFormat="1" ht="31.15" customHeight="1">
      <c r="A89" s="133" t="s">
        <v>150</v>
      </c>
      <c r="B89" s="133" t="s">
        <v>132</v>
      </c>
      <c r="C89" s="133" t="s">
        <v>150</v>
      </c>
      <c r="D89" s="218"/>
      <c r="E89" s="198"/>
      <c r="F89" s="232" t="s">
        <v>98</v>
      </c>
      <c r="G89" s="228">
        <v>1202</v>
      </c>
      <c r="H89" s="178">
        <v>1139</v>
      </c>
      <c r="I89" s="190">
        <v>803853</v>
      </c>
      <c r="J89" s="198"/>
      <c r="K89" s="183">
        <v>803853</v>
      </c>
      <c r="L89" s="199"/>
      <c r="M89" s="202">
        <v>44561</v>
      </c>
      <c r="N89" s="190" t="s">
        <v>152</v>
      </c>
      <c r="O89" s="190" t="s">
        <v>132</v>
      </c>
      <c r="P89" s="157" t="s">
        <v>32</v>
      </c>
      <c r="Q89" s="129">
        <v>75</v>
      </c>
      <c r="R89" s="129">
        <v>155</v>
      </c>
      <c r="S89" s="129">
        <v>430</v>
      </c>
      <c r="T89" s="129">
        <v>415</v>
      </c>
      <c r="U89" s="129">
        <v>305</v>
      </c>
      <c r="V89" s="129">
        <v>155</v>
      </c>
      <c r="W89" s="141"/>
      <c r="X89" s="141"/>
      <c r="Y89" s="141"/>
      <c r="Z89" s="157">
        <f t="shared" si="8"/>
        <v>1535</v>
      </c>
      <c r="AA89" s="191">
        <f>SUM(Z89:Z91)</f>
        <v>4135</v>
      </c>
      <c r="AB89" s="192" t="s">
        <v>138</v>
      </c>
    </row>
    <row r="90" spans="1:31" s="133" customFormat="1" ht="31.15" customHeight="1">
      <c r="A90" s="133" t="s">
        <v>150</v>
      </c>
      <c r="B90" s="133" t="s">
        <v>132</v>
      </c>
      <c r="C90" s="133" t="s">
        <v>150</v>
      </c>
      <c r="D90" s="218"/>
      <c r="E90" s="198"/>
      <c r="F90" s="232"/>
      <c r="G90" s="229"/>
      <c r="H90" s="178">
        <v>1141</v>
      </c>
      <c r="I90" s="198"/>
      <c r="J90" s="198"/>
      <c r="K90" s="179">
        <v>803859</v>
      </c>
      <c r="L90" s="200"/>
      <c r="M90" s="203"/>
      <c r="N90" s="190"/>
      <c r="O90" s="190"/>
      <c r="P90" s="157" t="s">
        <v>341</v>
      </c>
      <c r="Q90" s="129">
        <v>90</v>
      </c>
      <c r="R90" s="129">
        <v>185</v>
      </c>
      <c r="S90" s="129">
        <v>515</v>
      </c>
      <c r="T90" s="129">
        <v>495</v>
      </c>
      <c r="U90" s="129">
        <v>365</v>
      </c>
      <c r="V90" s="129">
        <v>185</v>
      </c>
      <c r="W90" s="141"/>
      <c r="X90" s="141"/>
      <c r="Y90" s="141"/>
      <c r="Z90" s="157">
        <f t="shared" si="8"/>
        <v>1835</v>
      </c>
      <c r="AA90" s="191"/>
      <c r="AB90" s="193"/>
    </row>
    <row r="91" spans="1:31" s="133" customFormat="1" ht="31.15" customHeight="1">
      <c r="A91" s="133" t="s">
        <v>150</v>
      </c>
      <c r="B91" s="133" t="s">
        <v>132</v>
      </c>
      <c r="C91" s="133" t="s">
        <v>150</v>
      </c>
      <c r="D91" s="218"/>
      <c r="E91" s="198"/>
      <c r="F91" s="232"/>
      <c r="G91" s="230"/>
      <c r="H91" s="178">
        <v>1143</v>
      </c>
      <c r="I91" s="198"/>
      <c r="J91" s="198"/>
      <c r="K91" s="179">
        <v>803870</v>
      </c>
      <c r="L91" s="201"/>
      <c r="M91" s="203"/>
      <c r="N91" s="190"/>
      <c r="O91" s="190" t="e">
        <f>#REF!</f>
        <v>#REF!</v>
      </c>
      <c r="P91" s="157" t="s">
        <v>342</v>
      </c>
      <c r="Q91" s="129">
        <v>50</v>
      </c>
      <c r="R91" s="129">
        <v>75</v>
      </c>
      <c r="S91" s="129">
        <v>210</v>
      </c>
      <c r="T91" s="129">
        <v>205</v>
      </c>
      <c r="U91" s="129">
        <v>150</v>
      </c>
      <c r="V91" s="129">
        <v>75</v>
      </c>
      <c r="W91" s="141"/>
      <c r="X91" s="141"/>
      <c r="Y91" s="141"/>
      <c r="Z91" s="157">
        <f>SUM(Q91:Y91)</f>
        <v>765</v>
      </c>
      <c r="AA91" s="191"/>
      <c r="AB91" s="193"/>
    </row>
    <row r="92" spans="1:31" s="133" customFormat="1" ht="14.5" customHeight="1">
      <c r="A92" s="133" t="s">
        <v>150</v>
      </c>
      <c r="B92" s="133" t="s">
        <v>140</v>
      </c>
      <c r="C92" s="133" t="s">
        <v>150</v>
      </c>
      <c r="D92" s="218"/>
      <c r="E92" s="198"/>
      <c r="F92" s="232" t="s">
        <v>97</v>
      </c>
      <c r="G92" s="228">
        <v>1203</v>
      </c>
      <c r="H92" s="216">
        <v>1140</v>
      </c>
      <c r="I92" s="190">
        <v>803854</v>
      </c>
      <c r="J92" s="190">
        <v>803854</v>
      </c>
      <c r="K92" s="207">
        <v>803854</v>
      </c>
      <c r="L92" s="207">
        <v>902368</v>
      </c>
      <c r="M92" s="202">
        <v>44581</v>
      </c>
      <c r="N92" s="190" t="s">
        <v>153</v>
      </c>
      <c r="O92" s="190" t="s">
        <v>140</v>
      </c>
      <c r="P92" s="157" t="s">
        <v>32</v>
      </c>
      <c r="Q92" s="129">
        <v>65</v>
      </c>
      <c r="R92" s="129">
        <v>65</v>
      </c>
      <c r="S92" s="129">
        <v>215</v>
      </c>
      <c r="T92" s="129">
        <v>320</v>
      </c>
      <c r="U92" s="129">
        <v>430</v>
      </c>
      <c r="V92" s="129">
        <v>255</v>
      </c>
      <c r="W92" s="129">
        <v>255</v>
      </c>
      <c r="X92" s="129">
        <v>320</v>
      </c>
      <c r="Y92" s="129">
        <v>215</v>
      </c>
      <c r="Z92" s="157">
        <f t="shared" ref="Z92:Z97" si="12">SUM(Q92:Y92)</f>
        <v>2140</v>
      </c>
      <c r="AA92" s="191">
        <f>SUM(Z92:Z97)</f>
        <v>10295</v>
      </c>
      <c r="AB92" s="192" t="s">
        <v>135</v>
      </c>
    </row>
    <row r="93" spans="1:31" s="133" customFormat="1">
      <c r="A93" s="133" t="s">
        <v>150</v>
      </c>
      <c r="B93" s="133" t="s">
        <v>140</v>
      </c>
      <c r="C93" s="133" t="s">
        <v>150</v>
      </c>
      <c r="D93" s="218"/>
      <c r="E93" s="198"/>
      <c r="F93" s="232"/>
      <c r="G93" s="229"/>
      <c r="H93" s="216"/>
      <c r="I93" s="190"/>
      <c r="J93" s="190"/>
      <c r="K93" s="208"/>
      <c r="L93" s="208"/>
      <c r="M93" s="202"/>
      <c r="N93" s="190"/>
      <c r="O93" s="190"/>
      <c r="P93" s="157" t="s">
        <v>69</v>
      </c>
      <c r="Q93" s="129">
        <v>50</v>
      </c>
      <c r="R93" s="129">
        <v>50</v>
      </c>
      <c r="S93" s="129">
        <v>140</v>
      </c>
      <c r="T93" s="129">
        <v>205</v>
      </c>
      <c r="U93" s="129">
        <v>275</v>
      </c>
      <c r="V93" s="129">
        <v>165</v>
      </c>
      <c r="W93" s="129">
        <v>185</v>
      </c>
      <c r="X93" s="129">
        <v>230</v>
      </c>
      <c r="Y93" s="129">
        <v>185</v>
      </c>
      <c r="Z93" s="157">
        <f t="shared" si="12"/>
        <v>1485</v>
      </c>
      <c r="AA93" s="191"/>
      <c r="AB93" s="192"/>
    </row>
    <row r="94" spans="1:31" s="133" customFormat="1">
      <c r="A94" s="133" t="s">
        <v>150</v>
      </c>
      <c r="B94" s="133" t="s">
        <v>140</v>
      </c>
      <c r="C94" s="133" t="s">
        <v>150</v>
      </c>
      <c r="D94" s="218"/>
      <c r="E94" s="198"/>
      <c r="F94" s="232"/>
      <c r="G94" s="229"/>
      <c r="H94" s="216"/>
      <c r="I94" s="190"/>
      <c r="J94" s="190"/>
      <c r="K94" s="208"/>
      <c r="L94" s="208"/>
      <c r="M94" s="202"/>
      <c r="N94" s="190"/>
      <c r="O94" s="190"/>
      <c r="P94" s="157" t="s">
        <v>74</v>
      </c>
      <c r="Q94" s="129">
        <v>50</v>
      </c>
      <c r="R94" s="129">
        <v>50</v>
      </c>
      <c r="S94" s="129">
        <v>140</v>
      </c>
      <c r="T94" s="129">
        <v>205</v>
      </c>
      <c r="U94" s="129">
        <v>275</v>
      </c>
      <c r="V94" s="129">
        <v>165</v>
      </c>
      <c r="W94" s="129">
        <v>185</v>
      </c>
      <c r="X94" s="129">
        <v>230</v>
      </c>
      <c r="Y94" s="129">
        <v>185</v>
      </c>
      <c r="Z94" s="157">
        <f t="shared" si="12"/>
        <v>1485</v>
      </c>
      <c r="AA94" s="191"/>
      <c r="AB94" s="192"/>
    </row>
    <row r="95" spans="1:31" s="133" customFormat="1">
      <c r="A95" s="133" t="s">
        <v>150</v>
      </c>
      <c r="B95" s="133" t="s">
        <v>140</v>
      </c>
      <c r="C95" s="133" t="s">
        <v>150</v>
      </c>
      <c r="D95" s="218"/>
      <c r="E95" s="198"/>
      <c r="F95" s="232"/>
      <c r="G95" s="229"/>
      <c r="H95" s="216"/>
      <c r="I95" s="190"/>
      <c r="J95" s="190"/>
      <c r="K95" s="209"/>
      <c r="L95" s="209"/>
      <c r="M95" s="202"/>
      <c r="N95" s="190"/>
      <c r="O95" s="190"/>
      <c r="P95" s="157" t="s">
        <v>68</v>
      </c>
      <c r="Q95" s="129">
        <v>50</v>
      </c>
      <c r="R95" s="129">
        <v>50</v>
      </c>
      <c r="S95" s="129">
        <v>170</v>
      </c>
      <c r="T95" s="129">
        <v>250</v>
      </c>
      <c r="U95" s="129">
        <v>335</v>
      </c>
      <c r="V95" s="129">
        <v>200</v>
      </c>
      <c r="W95" s="129">
        <v>200</v>
      </c>
      <c r="X95" s="129">
        <v>250</v>
      </c>
      <c r="Y95" s="129">
        <v>170</v>
      </c>
      <c r="Z95" s="157">
        <f t="shared" si="12"/>
        <v>1675</v>
      </c>
      <c r="AA95" s="191"/>
      <c r="AB95" s="192"/>
    </row>
    <row r="96" spans="1:31" s="133" customFormat="1">
      <c r="A96" s="133" t="s">
        <v>150</v>
      </c>
      <c r="B96" s="133" t="s">
        <v>140</v>
      </c>
      <c r="C96" s="133" t="s">
        <v>150</v>
      </c>
      <c r="D96" s="218"/>
      <c r="E96" s="198"/>
      <c r="F96" s="232"/>
      <c r="G96" s="229"/>
      <c r="H96" s="178">
        <v>1144</v>
      </c>
      <c r="I96" s="190"/>
      <c r="J96" s="190"/>
      <c r="K96" s="179">
        <v>803865</v>
      </c>
      <c r="L96" s="179">
        <v>902376</v>
      </c>
      <c r="M96" s="202"/>
      <c r="N96" s="190"/>
      <c r="O96" s="190"/>
      <c r="P96" s="157" t="s">
        <v>338</v>
      </c>
      <c r="Q96" s="129">
        <v>50</v>
      </c>
      <c r="R96" s="129">
        <v>50</v>
      </c>
      <c r="S96" s="129">
        <v>170</v>
      </c>
      <c r="T96" s="129">
        <v>250</v>
      </c>
      <c r="U96" s="129">
        <v>335</v>
      </c>
      <c r="V96" s="129">
        <v>200</v>
      </c>
      <c r="W96" s="129">
        <v>200</v>
      </c>
      <c r="X96" s="129">
        <v>250</v>
      </c>
      <c r="Y96" s="129">
        <v>170</v>
      </c>
      <c r="Z96" s="157">
        <f t="shared" si="12"/>
        <v>1675</v>
      </c>
      <c r="AA96" s="191"/>
      <c r="AB96" s="192"/>
    </row>
    <row r="97" spans="1:32" s="133" customFormat="1">
      <c r="A97" s="133" t="s">
        <v>150</v>
      </c>
      <c r="B97" s="133" t="s">
        <v>140</v>
      </c>
      <c r="C97" s="133" t="s">
        <v>150</v>
      </c>
      <c r="D97" s="219"/>
      <c r="E97" s="198"/>
      <c r="F97" s="232"/>
      <c r="G97" s="230"/>
      <c r="H97" s="178">
        <v>1142</v>
      </c>
      <c r="I97" s="198"/>
      <c r="J97" s="198"/>
      <c r="K97" s="179">
        <v>803876</v>
      </c>
      <c r="L97" s="179">
        <v>902383</v>
      </c>
      <c r="M97" s="203"/>
      <c r="N97" s="190"/>
      <c r="O97" s="190" t="str">
        <f>O92</f>
        <v>JERSEY</v>
      </c>
      <c r="P97" s="157" t="s">
        <v>337</v>
      </c>
      <c r="Q97" s="129">
        <v>55</v>
      </c>
      <c r="R97" s="129">
        <v>55</v>
      </c>
      <c r="S97" s="129">
        <v>185</v>
      </c>
      <c r="T97" s="129">
        <v>275</v>
      </c>
      <c r="U97" s="129">
        <v>365</v>
      </c>
      <c r="V97" s="129">
        <v>220</v>
      </c>
      <c r="W97" s="129">
        <v>220</v>
      </c>
      <c r="X97" s="129">
        <v>275</v>
      </c>
      <c r="Y97" s="129">
        <v>185</v>
      </c>
      <c r="Z97" s="157">
        <f t="shared" si="12"/>
        <v>1835</v>
      </c>
      <c r="AA97" s="191"/>
      <c r="AB97" s="193"/>
    </row>
    <row r="98" spans="1:32" s="133" customFormat="1">
      <c r="M98" s="134"/>
      <c r="N98" s="136"/>
      <c r="O98" s="136"/>
      <c r="Z98" s="134">
        <f>SUM(Z6:Z97)</f>
        <v>139753</v>
      </c>
      <c r="AA98" s="134">
        <f>SUM(AA6:AA97)</f>
        <v>139753</v>
      </c>
      <c r="AB98" s="134"/>
      <c r="AF98" s="133">
        <f>AA98*1.03</f>
        <v>143945.59</v>
      </c>
    </row>
    <row r="99" spans="1:32" s="133" customFormat="1">
      <c r="N99" s="136"/>
      <c r="O99" s="136"/>
    </row>
    <row r="100" spans="1:32" s="133" customFormat="1">
      <c r="M100" s="148" t="s">
        <v>155</v>
      </c>
      <c r="N100" s="136"/>
      <c r="O100" s="136"/>
      <c r="AA100" s="147" t="s">
        <v>154</v>
      </c>
      <c r="AB100" s="148" t="s">
        <v>155</v>
      </c>
    </row>
    <row r="101" spans="1:32" s="133" customFormat="1">
      <c r="M101" s="149">
        <v>1</v>
      </c>
      <c r="N101" s="136"/>
      <c r="O101" s="136"/>
      <c r="AA101" s="188">
        <f>SUMIF($AB$6:$AB$97,AB101,$AA$6:$AA$97)</f>
        <v>70898</v>
      </c>
      <c r="AB101" s="149">
        <v>1</v>
      </c>
    </row>
    <row r="102" spans="1:32" s="133" customFormat="1">
      <c r="M102" s="150">
        <v>2</v>
      </c>
      <c r="N102" s="136"/>
      <c r="O102" s="136"/>
      <c r="AA102" s="189">
        <f>SUMIF($AB$6:$AB$97,AB102,$AA$6:$AA$97)</f>
        <v>68855</v>
      </c>
      <c r="AB102" s="150">
        <v>2</v>
      </c>
    </row>
  </sheetData>
  <mergeCells count="200">
    <mergeCell ref="E83:E88"/>
    <mergeCell ref="F83:F88"/>
    <mergeCell ref="E89:E91"/>
    <mergeCell ref="F89:F91"/>
    <mergeCell ref="E92:E97"/>
    <mergeCell ref="F92:F97"/>
    <mergeCell ref="D83:D97"/>
    <mergeCell ref="I89:I91"/>
    <mergeCell ref="G83:G88"/>
    <mergeCell ref="I83:I88"/>
    <mergeCell ref="D51:D82"/>
    <mergeCell ref="H51:H56"/>
    <mergeCell ref="J51:J60"/>
    <mergeCell ref="K51:K56"/>
    <mergeCell ref="M51:M60"/>
    <mergeCell ref="N51:N60"/>
    <mergeCell ref="O51:O60"/>
    <mergeCell ref="J71:J76"/>
    <mergeCell ref="G92:G97"/>
    <mergeCell ref="I92:I97"/>
    <mergeCell ref="G89:G91"/>
    <mergeCell ref="G78:G82"/>
    <mergeCell ref="I78:I82"/>
    <mergeCell ref="H83:H87"/>
    <mergeCell ref="J83:J88"/>
    <mergeCell ref="K83:K87"/>
    <mergeCell ref="L83:L87"/>
    <mergeCell ref="M83:M88"/>
    <mergeCell ref="N83:N88"/>
    <mergeCell ref="O83:O88"/>
    <mergeCell ref="H92:H95"/>
    <mergeCell ref="J92:J97"/>
    <mergeCell ref="K92:K95"/>
    <mergeCell ref="L92:L95"/>
    <mergeCell ref="E51:E60"/>
    <mergeCell ref="F51:F60"/>
    <mergeCell ref="G51:G60"/>
    <mergeCell ref="I51:I60"/>
    <mergeCell ref="E46:E50"/>
    <mergeCell ref="F46:F50"/>
    <mergeCell ref="G46:G50"/>
    <mergeCell ref="E78:E82"/>
    <mergeCell ref="F78:F82"/>
    <mergeCell ref="E71:E76"/>
    <mergeCell ref="F71:F76"/>
    <mergeCell ref="G71:G76"/>
    <mergeCell ref="H71:H76"/>
    <mergeCell ref="I71:I76"/>
    <mergeCell ref="E61:E70"/>
    <mergeCell ref="F61:F70"/>
    <mergeCell ref="G61:G70"/>
    <mergeCell ref="I61:I70"/>
    <mergeCell ref="H46:H50"/>
    <mergeCell ref="I46:I50"/>
    <mergeCell ref="J41:J45"/>
    <mergeCell ref="K41:K44"/>
    <mergeCell ref="M41:M45"/>
    <mergeCell ref="N41:N45"/>
    <mergeCell ref="O41:O45"/>
    <mergeCell ref="E37:E40"/>
    <mergeCell ref="E41:E45"/>
    <mergeCell ref="F41:F45"/>
    <mergeCell ref="G41:G45"/>
    <mergeCell ref="I41:I45"/>
    <mergeCell ref="F37:F40"/>
    <mergeCell ref="G37:G40"/>
    <mergeCell ref="I37:I40"/>
    <mergeCell ref="F1:F2"/>
    <mergeCell ref="Q4:Z4"/>
    <mergeCell ref="F18:F19"/>
    <mergeCell ref="G18:G19"/>
    <mergeCell ref="H18:H19"/>
    <mergeCell ref="I18:I19"/>
    <mergeCell ref="E27:E36"/>
    <mergeCell ref="F27:F36"/>
    <mergeCell ref="G27:G36"/>
    <mergeCell ref="I27:I36"/>
    <mergeCell ref="G12:G17"/>
    <mergeCell ref="I12:I17"/>
    <mergeCell ref="E18:E19"/>
    <mergeCell ref="D6:D26"/>
    <mergeCell ref="H6:H9"/>
    <mergeCell ref="J6:J11"/>
    <mergeCell ref="K6:K9"/>
    <mergeCell ref="L6:L11"/>
    <mergeCell ref="M6:M11"/>
    <mergeCell ref="J18:J19"/>
    <mergeCell ref="M18:M19"/>
    <mergeCell ref="E6:E11"/>
    <mergeCell ref="F6:F11"/>
    <mergeCell ref="G6:G11"/>
    <mergeCell ref="I6:I11"/>
    <mergeCell ref="E12:E17"/>
    <mergeCell ref="F12:F17"/>
    <mergeCell ref="E20:E26"/>
    <mergeCell ref="F20:F26"/>
    <mergeCell ref="G20:G26"/>
    <mergeCell ref="I20:I26"/>
    <mergeCell ref="AA6:AA11"/>
    <mergeCell ref="AB6:AB11"/>
    <mergeCell ref="H12:H15"/>
    <mergeCell ref="J12:J17"/>
    <mergeCell ref="K12:K17"/>
    <mergeCell ref="L12:L15"/>
    <mergeCell ref="M12:M17"/>
    <mergeCell ref="N12:N17"/>
    <mergeCell ref="O12:O17"/>
    <mergeCell ref="AA12:AA17"/>
    <mergeCell ref="AB12:AB17"/>
    <mergeCell ref="N6:N11"/>
    <mergeCell ref="O6:O11"/>
    <mergeCell ref="AA18:AA19"/>
    <mergeCell ref="AB18:AB19"/>
    <mergeCell ref="H20:H23"/>
    <mergeCell ref="J20:J26"/>
    <mergeCell ref="K20:K23"/>
    <mergeCell ref="L20:L26"/>
    <mergeCell ref="M20:M26"/>
    <mergeCell ref="N20:N26"/>
    <mergeCell ref="O20:O26"/>
    <mergeCell ref="AA20:AA26"/>
    <mergeCell ref="AB20:AB26"/>
    <mergeCell ref="N18:N19"/>
    <mergeCell ref="O18:O19"/>
    <mergeCell ref="AE22:AF22"/>
    <mergeCell ref="AE23:AF23"/>
    <mergeCell ref="D27:D50"/>
    <mergeCell ref="H27:H32"/>
    <mergeCell ref="J27:J36"/>
    <mergeCell ref="K27:K32"/>
    <mergeCell ref="L27:L32"/>
    <mergeCell ref="M27:M36"/>
    <mergeCell ref="N27:N36"/>
    <mergeCell ref="O27:O36"/>
    <mergeCell ref="AA27:AA36"/>
    <mergeCell ref="AB27:AB36"/>
    <mergeCell ref="AE36:AF36"/>
    <mergeCell ref="H37:H39"/>
    <mergeCell ref="J37:J40"/>
    <mergeCell ref="K37:K39"/>
    <mergeCell ref="L37:L39"/>
    <mergeCell ref="M37:M40"/>
    <mergeCell ref="N37:N40"/>
    <mergeCell ref="O37:O40"/>
    <mergeCell ref="AA37:AA40"/>
    <mergeCell ref="AB37:AB40"/>
    <mergeCell ref="AE37:AF37"/>
    <mergeCell ref="H41:H44"/>
    <mergeCell ref="AA41:AA45"/>
    <mergeCell ref="AB41:AB45"/>
    <mergeCell ref="J46:J50"/>
    <mergeCell ref="K46:K50"/>
    <mergeCell ref="M46:M50"/>
    <mergeCell ref="N46:N50"/>
    <mergeCell ref="O46:O50"/>
    <mergeCell ref="AA46:AA50"/>
    <mergeCell ref="AB46:AB50"/>
    <mergeCell ref="AA51:AA60"/>
    <mergeCell ref="AB51:AB60"/>
    <mergeCell ref="AE51:AF51"/>
    <mergeCell ref="AE52:AF52"/>
    <mergeCell ref="H61:H66"/>
    <mergeCell ref="J61:J70"/>
    <mergeCell ref="K61:K66"/>
    <mergeCell ref="L61:L66"/>
    <mergeCell ref="M61:M70"/>
    <mergeCell ref="N61:N70"/>
    <mergeCell ref="O61:O70"/>
    <mergeCell ref="AA61:AA70"/>
    <mergeCell ref="AB61:AB70"/>
    <mergeCell ref="K71:K76"/>
    <mergeCell ref="L71:L76"/>
    <mergeCell ref="M71:M76"/>
    <mergeCell ref="N71:N76"/>
    <mergeCell ref="O71:O76"/>
    <mergeCell ref="AA71:AA76"/>
    <mergeCell ref="AB71:AB76"/>
    <mergeCell ref="H78:H81"/>
    <mergeCell ref="J78:J82"/>
    <mergeCell ref="K78:K81"/>
    <mergeCell ref="L78:L81"/>
    <mergeCell ref="M78:M82"/>
    <mergeCell ref="N78:N82"/>
    <mergeCell ref="O78:O82"/>
    <mergeCell ref="AA78:AA82"/>
    <mergeCell ref="AB78:AB82"/>
    <mergeCell ref="O92:O97"/>
    <mergeCell ref="AA92:AA97"/>
    <mergeCell ref="AB92:AB97"/>
    <mergeCell ref="AA83:AA88"/>
    <mergeCell ref="AB83:AB88"/>
    <mergeCell ref="J89:J91"/>
    <mergeCell ref="L89:L91"/>
    <mergeCell ref="M89:M91"/>
    <mergeCell ref="N89:N91"/>
    <mergeCell ref="O89:O91"/>
    <mergeCell ref="AA89:AA91"/>
    <mergeCell ref="AB89:AB91"/>
    <mergeCell ref="M92:M97"/>
    <mergeCell ref="N92:N97"/>
  </mergeCells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0D53A-4F96-43B5-B716-71536727CCBA}">
  <sheetPr codeName="Sheet10"/>
  <dimension ref="A1:AG118"/>
  <sheetViews>
    <sheetView topLeftCell="A36" workbookViewId="0">
      <selection activeCell="A59" sqref="A59:XFD61"/>
    </sheetView>
  </sheetViews>
  <sheetFormatPr defaultRowHeight="17"/>
  <cols>
    <col min="2" max="2" width="13.33203125" bestFit="1" customWidth="1"/>
    <col min="3" max="3" width="40.58203125" bestFit="1" customWidth="1"/>
    <col min="4" max="4" width="22" bestFit="1" customWidth="1"/>
    <col min="6" max="6" width="9.83203125" customWidth="1"/>
    <col min="8" max="8" width="13.75" bestFit="1" customWidth="1"/>
    <col min="10" max="10" width="13" bestFit="1" customWidth="1"/>
    <col min="11" max="11" width="9" style="123"/>
  </cols>
  <sheetData>
    <row r="1" spans="1:33" s="10" customFormat="1">
      <c r="A1" s="243" t="s">
        <v>58</v>
      </c>
      <c r="B1" s="243" t="s">
        <v>59</v>
      </c>
      <c r="C1" s="243" t="s">
        <v>60</v>
      </c>
      <c r="D1" s="243" t="s">
        <v>19</v>
      </c>
      <c r="E1" s="127" t="s">
        <v>40</v>
      </c>
      <c r="F1" s="127" t="s">
        <v>41</v>
      </c>
      <c r="G1" s="127" t="s">
        <v>42</v>
      </c>
      <c r="H1" s="127" t="s">
        <v>43</v>
      </c>
      <c r="I1" s="127" t="s">
        <v>44</v>
      </c>
      <c r="J1" s="127" t="s">
        <v>45</v>
      </c>
      <c r="K1" s="127" t="s">
        <v>61</v>
      </c>
      <c r="L1" s="127" t="s">
        <v>62</v>
      </c>
      <c r="M1" s="127" t="s">
        <v>63</v>
      </c>
      <c r="N1" s="243" t="s">
        <v>64</v>
      </c>
      <c r="O1" s="80"/>
      <c r="P1" s="80"/>
      <c r="Q1" s="97"/>
      <c r="R1" s="97"/>
      <c r="S1" s="97"/>
      <c r="T1" s="97"/>
      <c r="U1" s="97"/>
      <c r="V1" s="97"/>
      <c r="W1" s="97"/>
      <c r="X1" s="9"/>
      <c r="Y1" s="9"/>
      <c r="Z1" s="9"/>
      <c r="AA1" s="9"/>
      <c r="AB1" s="9"/>
      <c r="AC1" s="9"/>
      <c r="AD1" s="9"/>
      <c r="AE1" s="9"/>
      <c r="AF1" s="9"/>
      <c r="AG1" s="9"/>
    </row>
    <row r="2" spans="1:33" s="10" customFormat="1">
      <c r="A2" s="244"/>
      <c r="B2" s="244"/>
      <c r="C2" s="244"/>
      <c r="D2" s="244"/>
      <c r="E2" s="127"/>
      <c r="F2" s="127"/>
      <c r="G2" s="127"/>
      <c r="H2" s="127"/>
      <c r="I2" s="127"/>
      <c r="J2" s="127"/>
      <c r="K2" s="127"/>
      <c r="L2" s="127"/>
      <c r="M2" s="127"/>
      <c r="N2" s="244"/>
      <c r="Q2" s="97"/>
      <c r="R2" s="97"/>
      <c r="S2" s="97"/>
      <c r="T2" s="97"/>
      <c r="U2" s="97"/>
      <c r="V2" s="97"/>
      <c r="W2" s="97"/>
      <c r="X2" s="97"/>
      <c r="Y2" s="9"/>
      <c r="Z2" s="9"/>
      <c r="AA2" s="9"/>
      <c r="AB2" s="9"/>
      <c r="AC2" s="9"/>
      <c r="AD2" s="9"/>
      <c r="AE2" s="9"/>
      <c r="AF2" s="9"/>
      <c r="AG2" s="9"/>
    </row>
    <row r="3" spans="1:33" s="10" customFormat="1">
      <c r="A3" s="231"/>
      <c r="B3" s="231" t="s">
        <v>85</v>
      </c>
      <c r="C3" s="255">
        <v>803847</v>
      </c>
      <c r="D3" s="128" t="s">
        <v>32</v>
      </c>
      <c r="E3" s="128">
        <v>90</v>
      </c>
      <c r="F3" s="128">
        <v>185</v>
      </c>
      <c r="G3" s="128">
        <v>515</v>
      </c>
      <c r="H3" s="128">
        <v>495</v>
      </c>
      <c r="I3" s="128">
        <v>365</v>
      </c>
      <c r="J3" s="128">
        <v>185</v>
      </c>
      <c r="K3" s="128"/>
      <c r="L3" s="128"/>
      <c r="M3" s="128"/>
      <c r="N3" s="128">
        <f t="shared" ref="N3:N12" si="0">SUM(E3:M3)</f>
        <v>1835</v>
      </c>
      <c r="Q3" s="97"/>
      <c r="R3" s="97"/>
      <c r="S3" s="97"/>
      <c r="T3" s="97"/>
      <c r="U3" s="97"/>
      <c r="V3" s="97"/>
      <c r="W3" s="97"/>
      <c r="X3" s="97"/>
      <c r="Y3" s="9"/>
      <c r="Z3" s="9"/>
      <c r="AA3" s="9"/>
      <c r="AB3" s="9"/>
      <c r="AC3" s="9"/>
      <c r="AD3" s="9"/>
      <c r="AE3" s="9"/>
      <c r="AF3" s="9"/>
      <c r="AG3" s="9"/>
    </row>
    <row r="4" spans="1:33" s="10" customFormat="1" ht="16.5" customHeight="1">
      <c r="A4" s="218"/>
      <c r="B4" s="218"/>
      <c r="C4" s="256"/>
      <c r="D4" s="128" t="s">
        <v>74</v>
      </c>
      <c r="E4" s="128">
        <v>90</v>
      </c>
      <c r="F4" s="128">
        <v>185</v>
      </c>
      <c r="G4" s="128">
        <v>515</v>
      </c>
      <c r="H4" s="128">
        <v>495</v>
      </c>
      <c r="I4" s="128">
        <v>365</v>
      </c>
      <c r="J4" s="128">
        <v>185</v>
      </c>
      <c r="K4" s="128"/>
      <c r="L4" s="128"/>
      <c r="M4" s="128"/>
      <c r="N4" s="128">
        <f t="shared" si="0"/>
        <v>1835</v>
      </c>
      <c r="Q4" s="97"/>
      <c r="R4" s="97"/>
      <c r="S4" s="97"/>
      <c r="T4" s="97"/>
      <c r="U4" s="97"/>
      <c r="V4" s="97"/>
      <c r="W4" s="97"/>
      <c r="X4" s="97"/>
      <c r="Y4" s="9"/>
      <c r="Z4" s="9"/>
      <c r="AA4" s="9"/>
      <c r="AB4" s="9"/>
      <c r="AC4" s="9"/>
      <c r="AD4" s="9"/>
      <c r="AE4" s="9"/>
      <c r="AF4" s="9"/>
      <c r="AG4" s="9"/>
    </row>
    <row r="5" spans="1:33" s="10" customFormat="1">
      <c r="A5" s="218"/>
      <c r="B5" s="218"/>
      <c r="C5" s="256"/>
      <c r="D5" s="128" t="s">
        <v>68</v>
      </c>
      <c r="E5" s="128">
        <v>85</v>
      </c>
      <c r="F5" s="128">
        <v>170</v>
      </c>
      <c r="G5" s="128">
        <v>470</v>
      </c>
      <c r="H5" s="128">
        <v>455</v>
      </c>
      <c r="I5" s="128">
        <v>335</v>
      </c>
      <c r="J5" s="128">
        <v>170</v>
      </c>
      <c r="K5" s="128"/>
      <c r="L5" s="128"/>
      <c r="M5" s="128"/>
      <c r="N5" s="128">
        <f t="shared" si="0"/>
        <v>1685</v>
      </c>
      <c r="Q5" s="97"/>
      <c r="R5" s="97"/>
      <c r="S5" s="97"/>
      <c r="T5" s="97"/>
      <c r="U5" s="97"/>
      <c r="V5" s="97"/>
      <c r="W5" s="97"/>
      <c r="X5" s="97"/>
      <c r="Y5" s="9"/>
      <c r="Z5" s="9"/>
      <c r="AA5" s="9"/>
      <c r="AB5" s="9"/>
      <c r="AC5" s="9"/>
      <c r="AD5" s="9"/>
      <c r="AE5" s="9"/>
      <c r="AF5" s="9"/>
      <c r="AG5" s="9"/>
    </row>
    <row r="6" spans="1:33" s="10" customFormat="1" ht="16.5" customHeight="1">
      <c r="A6" s="218"/>
      <c r="B6" s="218" t="s">
        <v>86</v>
      </c>
      <c r="C6" s="256"/>
      <c r="D6" s="128" t="s">
        <v>67</v>
      </c>
      <c r="E6" s="128">
        <v>75</v>
      </c>
      <c r="F6" s="128">
        <v>155</v>
      </c>
      <c r="G6" s="128">
        <v>430</v>
      </c>
      <c r="H6" s="128">
        <v>415</v>
      </c>
      <c r="I6" s="128">
        <v>305</v>
      </c>
      <c r="J6" s="128">
        <v>155</v>
      </c>
      <c r="K6" s="128"/>
      <c r="L6" s="128"/>
      <c r="M6" s="128"/>
      <c r="N6" s="128">
        <f t="shared" si="0"/>
        <v>1535</v>
      </c>
      <c r="Q6" s="97"/>
      <c r="R6" s="97"/>
      <c r="S6" s="97"/>
      <c r="T6" s="97"/>
      <c r="U6" s="97"/>
      <c r="V6" s="97"/>
      <c r="W6" s="97"/>
      <c r="X6" s="97"/>
      <c r="Y6" s="9"/>
      <c r="Z6" s="9"/>
      <c r="AA6" s="9"/>
      <c r="AB6" s="9"/>
      <c r="AC6" s="9"/>
      <c r="AD6" s="9"/>
      <c r="AE6" s="9"/>
      <c r="AF6" s="9"/>
      <c r="AG6" s="9"/>
    </row>
    <row r="7" spans="1:33" s="10" customFormat="1">
      <c r="A7" s="218"/>
      <c r="B7" s="218"/>
      <c r="C7" s="256"/>
      <c r="D7" s="128" t="s">
        <v>79</v>
      </c>
      <c r="E7" s="128">
        <v>70</v>
      </c>
      <c r="F7" s="128">
        <v>140</v>
      </c>
      <c r="G7" s="128">
        <v>385</v>
      </c>
      <c r="H7" s="128">
        <v>370</v>
      </c>
      <c r="I7" s="128">
        <v>275</v>
      </c>
      <c r="J7" s="128">
        <v>140</v>
      </c>
      <c r="K7" s="128"/>
      <c r="L7" s="128"/>
      <c r="M7" s="128"/>
      <c r="N7" s="128">
        <f t="shared" si="0"/>
        <v>1380</v>
      </c>
      <c r="Q7" s="97"/>
      <c r="R7" s="97"/>
      <c r="S7" s="97"/>
      <c r="T7" s="97"/>
      <c r="U7" s="97"/>
      <c r="V7" s="97"/>
      <c r="W7" s="97"/>
      <c r="X7" s="97"/>
      <c r="Y7" s="9"/>
      <c r="Z7" s="9"/>
      <c r="AA7" s="9"/>
      <c r="AB7" s="9"/>
      <c r="AC7" s="9"/>
      <c r="AD7" s="9"/>
      <c r="AE7" s="9"/>
      <c r="AF7" s="9"/>
      <c r="AG7" s="9"/>
    </row>
    <row r="8" spans="1:33" s="10" customFormat="1" ht="16.5" customHeight="1">
      <c r="A8" s="218"/>
      <c r="B8" s="218"/>
      <c r="C8" s="257"/>
      <c r="D8" s="128" t="s">
        <v>69</v>
      </c>
      <c r="E8" s="128">
        <v>70</v>
      </c>
      <c r="F8" s="128">
        <v>140</v>
      </c>
      <c r="G8" s="128">
        <v>385</v>
      </c>
      <c r="H8" s="128">
        <v>370</v>
      </c>
      <c r="I8" s="128">
        <v>275</v>
      </c>
      <c r="J8" s="128">
        <v>140</v>
      </c>
      <c r="K8" s="128"/>
      <c r="L8" s="128"/>
      <c r="M8" s="128"/>
      <c r="N8" s="128">
        <f t="shared" si="0"/>
        <v>1380</v>
      </c>
      <c r="Q8" s="97"/>
      <c r="R8" s="97"/>
      <c r="S8" s="97"/>
      <c r="T8" s="97"/>
      <c r="U8" s="97"/>
      <c r="V8" s="97"/>
      <c r="W8" s="97"/>
      <c r="X8" s="97"/>
      <c r="Y8" s="9"/>
      <c r="Z8" s="9"/>
      <c r="AA8" s="9"/>
      <c r="AB8" s="9"/>
      <c r="AC8" s="9"/>
      <c r="AD8" s="9"/>
      <c r="AE8" s="9"/>
      <c r="AF8" s="9"/>
      <c r="AG8" s="9"/>
    </row>
    <row r="9" spans="1:33" s="10" customFormat="1">
      <c r="A9" s="218"/>
      <c r="B9" s="218"/>
      <c r="C9" s="131">
        <v>803857</v>
      </c>
      <c r="D9" s="128" t="s">
        <v>80</v>
      </c>
      <c r="E9" s="128">
        <v>85</v>
      </c>
      <c r="F9" s="128">
        <v>170</v>
      </c>
      <c r="G9" s="128">
        <v>470</v>
      </c>
      <c r="H9" s="128">
        <v>455</v>
      </c>
      <c r="I9" s="128">
        <v>335</v>
      </c>
      <c r="J9" s="128">
        <v>170</v>
      </c>
      <c r="K9" s="128"/>
      <c r="L9" s="128"/>
      <c r="M9" s="128"/>
      <c r="N9" s="128">
        <f t="shared" si="0"/>
        <v>1685</v>
      </c>
      <c r="Q9" s="97"/>
      <c r="R9" s="97"/>
      <c r="S9" s="97"/>
      <c r="T9" s="97"/>
      <c r="U9" s="97"/>
      <c r="V9" s="97"/>
      <c r="W9" s="97"/>
      <c r="X9" s="97"/>
      <c r="Y9" s="9"/>
      <c r="Z9" s="9"/>
      <c r="AA9" s="9"/>
      <c r="AB9" s="9"/>
      <c r="AC9" s="9"/>
      <c r="AD9" s="9"/>
      <c r="AE9" s="9"/>
      <c r="AF9" s="9"/>
      <c r="AG9" s="9"/>
    </row>
    <row r="10" spans="1:33" s="10" customFormat="1" ht="16.5" customHeight="1">
      <c r="A10" s="218"/>
      <c r="B10" s="218"/>
      <c r="C10" s="131">
        <v>803864</v>
      </c>
      <c r="D10" s="128" t="s">
        <v>70</v>
      </c>
      <c r="E10" s="128">
        <v>75</v>
      </c>
      <c r="F10" s="128">
        <v>155</v>
      </c>
      <c r="G10" s="128">
        <v>430</v>
      </c>
      <c r="H10" s="128">
        <v>415</v>
      </c>
      <c r="I10" s="128">
        <v>305</v>
      </c>
      <c r="J10" s="128">
        <v>155</v>
      </c>
      <c r="K10" s="128"/>
      <c r="L10" s="128"/>
      <c r="M10" s="128"/>
      <c r="N10" s="128">
        <f t="shared" si="0"/>
        <v>1535</v>
      </c>
      <c r="Q10" s="97"/>
      <c r="R10" s="97"/>
      <c r="S10" s="97"/>
      <c r="T10" s="97"/>
      <c r="U10" s="97"/>
      <c r="V10" s="97"/>
      <c r="W10" s="97"/>
      <c r="X10" s="97"/>
      <c r="Y10" s="9"/>
      <c r="Z10" s="9"/>
      <c r="AA10" s="9"/>
      <c r="AB10" s="9"/>
      <c r="AC10" s="9"/>
      <c r="AD10" s="9"/>
      <c r="AE10" s="9"/>
      <c r="AF10" s="9"/>
      <c r="AG10" s="9"/>
    </row>
    <row r="11" spans="1:33" s="10" customFormat="1">
      <c r="A11" s="218"/>
      <c r="B11" s="218"/>
      <c r="C11" s="131">
        <v>803875</v>
      </c>
      <c r="D11" s="128" t="s">
        <v>71</v>
      </c>
      <c r="E11" s="128">
        <v>75</v>
      </c>
      <c r="F11" s="128">
        <v>155</v>
      </c>
      <c r="G11" s="128">
        <v>430</v>
      </c>
      <c r="H11" s="128">
        <v>415</v>
      </c>
      <c r="I11" s="128">
        <v>305</v>
      </c>
      <c r="J11" s="128">
        <v>155</v>
      </c>
      <c r="K11" s="128"/>
      <c r="L11" s="128"/>
      <c r="M11" s="128"/>
      <c r="N11" s="128">
        <f t="shared" si="0"/>
        <v>1535</v>
      </c>
      <c r="P11" s="10">
        <v>765</v>
      </c>
      <c r="Q11" s="97">
        <v>1540</v>
      </c>
      <c r="R11" s="97">
        <v>4265</v>
      </c>
      <c r="S11" s="97">
        <v>4115</v>
      </c>
      <c r="T11" s="97">
        <v>3035</v>
      </c>
      <c r="U11" s="97">
        <v>1540</v>
      </c>
      <c r="V11" s="97"/>
      <c r="W11" s="97"/>
      <c r="X11" s="97"/>
      <c r="Y11" s="9"/>
      <c r="Z11" s="9"/>
      <c r="AA11" s="9"/>
      <c r="AB11" s="9"/>
      <c r="AC11" s="9"/>
      <c r="AD11" s="9"/>
      <c r="AE11" s="9"/>
      <c r="AF11" s="9"/>
      <c r="AG11" s="9"/>
    </row>
    <row r="12" spans="1:33" s="10" customFormat="1" ht="16.5" customHeight="1">
      <c r="A12" s="219"/>
      <c r="B12" s="219"/>
      <c r="C12" s="128">
        <v>803869</v>
      </c>
      <c r="D12" s="128" t="s">
        <v>101</v>
      </c>
      <c r="E12" s="128">
        <v>50</v>
      </c>
      <c r="F12" s="128">
        <v>85</v>
      </c>
      <c r="G12" s="128">
        <v>235</v>
      </c>
      <c r="H12" s="128">
        <v>230</v>
      </c>
      <c r="I12" s="128">
        <v>170</v>
      </c>
      <c r="J12" s="128">
        <v>85</v>
      </c>
      <c r="K12" s="128"/>
      <c r="L12" s="128"/>
      <c r="M12" s="128"/>
      <c r="N12" s="128">
        <f t="shared" si="0"/>
        <v>855</v>
      </c>
      <c r="Q12" s="97"/>
      <c r="R12" s="97"/>
      <c r="S12" s="97"/>
      <c r="T12" s="97"/>
      <c r="U12" s="97"/>
      <c r="V12" s="97"/>
      <c r="W12" s="97"/>
      <c r="X12" s="97"/>
      <c r="Y12" s="9"/>
      <c r="Z12" s="9"/>
      <c r="AA12" s="9"/>
      <c r="AB12" s="9"/>
      <c r="AC12" s="9"/>
      <c r="AD12" s="9"/>
      <c r="AE12" s="9"/>
      <c r="AF12" s="9"/>
      <c r="AG12" s="9"/>
    </row>
    <row r="13" spans="1:33" s="10" customFormat="1">
      <c r="A13" s="9"/>
      <c r="B13" s="9"/>
      <c r="C13" s="9"/>
      <c r="D13" s="128" t="s">
        <v>96</v>
      </c>
      <c r="E13" s="128">
        <f t="shared" ref="E13:N13" si="1">SUM(E3:E12)</f>
        <v>765</v>
      </c>
      <c r="F13" s="128">
        <f t="shared" si="1"/>
        <v>1540</v>
      </c>
      <c r="G13" s="128">
        <f t="shared" si="1"/>
        <v>4265</v>
      </c>
      <c r="H13" s="128">
        <f t="shared" si="1"/>
        <v>4115</v>
      </c>
      <c r="I13" s="128">
        <f t="shared" si="1"/>
        <v>3035</v>
      </c>
      <c r="J13" s="128">
        <f t="shared" si="1"/>
        <v>1540</v>
      </c>
      <c r="K13" s="128">
        <f t="shared" si="1"/>
        <v>0</v>
      </c>
      <c r="L13" s="128">
        <f t="shared" si="1"/>
        <v>0</v>
      </c>
      <c r="M13" s="128">
        <f t="shared" si="1"/>
        <v>0</v>
      </c>
      <c r="N13" s="128">
        <f t="shared" si="1"/>
        <v>15260</v>
      </c>
      <c r="O13" s="103"/>
      <c r="P13" s="103"/>
      <c r="Q13" s="101"/>
      <c r="R13" s="101"/>
      <c r="S13" s="101"/>
      <c r="T13" s="101"/>
      <c r="U13" s="101"/>
      <c r="V13" s="101"/>
      <c r="W13" s="101"/>
      <c r="X13" s="101"/>
      <c r="Y13" s="102"/>
      <c r="Z13" s="9"/>
      <c r="AA13" s="9"/>
      <c r="AB13" s="9"/>
      <c r="AC13" s="9"/>
      <c r="AD13" s="9"/>
      <c r="AE13" s="9"/>
      <c r="AF13" s="9"/>
      <c r="AG13" s="9"/>
    </row>
    <row r="14" spans="1:33" s="10" customFormat="1" ht="19.5" customHeight="1">
      <c r="A14" s="246" t="s">
        <v>0</v>
      </c>
      <c r="B14" s="246"/>
      <c r="C14" s="1" t="s">
        <v>107</v>
      </c>
      <c r="D14" s="1">
        <v>803847</v>
      </c>
      <c r="E14" s="1">
        <v>803857</v>
      </c>
      <c r="F14" s="1">
        <v>803864</v>
      </c>
      <c r="G14" s="1">
        <v>803875</v>
      </c>
      <c r="H14" s="1">
        <v>803869</v>
      </c>
      <c r="I14" s="1"/>
      <c r="J14" s="2"/>
      <c r="K14" s="2"/>
      <c r="L14" s="2"/>
      <c r="M14" s="2"/>
      <c r="N14" s="2"/>
      <c r="O14" s="2"/>
      <c r="P14" s="2"/>
      <c r="Q14" s="2"/>
      <c r="R14" s="2"/>
      <c r="S14" s="4"/>
      <c r="T14" s="4"/>
      <c r="U14" s="4"/>
      <c r="V14" s="4"/>
      <c r="W14" s="4"/>
      <c r="X14" s="4"/>
      <c r="Y14" s="5"/>
      <c r="Z14" s="6"/>
      <c r="AA14" s="7"/>
      <c r="AB14" s="8"/>
      <c r="AC14" s="8"/>
      <c r="AD14" s="8"/>
      <c r="AE14" s="8"/>
      <c r="AF14" s="9"/>
      <c r="AG14" s="9"/>
    </row>
    <row r="15" spans="1:33" s="10" customFormat="1" ht="20.25" customHeight="1">
      <c r="A15" s="246" t="s">
        <v>1</v>
      </c>
      <c r="B15" s="246"/>
      <c r="C15" s="8" t="s">
        <v>203</v>
      </c>
      <c r="D15" s="8"/>
      <c r="E15" s="8"/>
      <c r="F15" s="8"/>
      <c r="G15" s="8"/>
      <c r="H15" s="8"/>
      <c r="I15" s="8"/>
      <c r="J15" s="8"/>
      <c r="K15" s="105"/>
      <c r="L15" s="11"/>
      <c r="M15" s="11"/>
      <c r="N15" s="11"/>
      <c r="O15" s="3"/>
      <c r="P15" s="3"/>
      <c r="Q15" s="3"/>
      <c r="R15" s="3"/>
      <c r="S15" s="3"/>
      <c r="T15" s="3"/>
      <c r="U15" s="3"/>
      <c r="V15" s="3"/>
      <c r="W15" s="3"/>
      <c r="X15" s="4"/>
      <c r="Y15" s="4"/>
      <c r="Z15" s="12"/>
      <c r="AA15" s="13"/>
      <c r="AB15" s="14"/>
      <c r="AC15" s="14"/>
      <c r="AD15" s="9"/>
      <c r="AE15" s="9"/>
      <c r="AF15" s="9"/>
      <c r="AG15" s="9"/>
    </row>
    <row r="16" spans="1:33" s="10" customFormat="1">
      <c r="A16" s="246" t="s">
        <v>2</v>
      </c>
      <c r="B16" s="246"/>
      <c r="C16" s="15">
        <f>N13</f>
        <v>15260</v>
      </c>
      <c r="D16" s="16"/>
      <c r="E16" s="16"/>
      <c r="F16" s="16"/>
      <c r="G16" s="16"/>
      <c r="H16" s="16"/>
      <c r="I16" s="16"/>
      <c r="J16" s="16"/>
      <c r="K16" s="106"/>
      <c r="L16" s="17"/>
      <c r="M16" s="17"/>
      <c r="N16" s="17"/>
      <c r="O16" s="18" t="s">
        <v>100</v>
      </c>
      <c r="P16" s="18" t="s">
        <v>100</v>
      </c>
      <c r="Q16" s="18" t="s">
        <v>100</v>
      </c>
      <c r="R16" s="18" t="s">
        <v>100</v>
      </c>
      <c r="S16" s="18" t="s">
        <v>100</v>
      </c>
      <c r="T16" s="18" t="s">
        <v>100</v>
      </c>
      <c r="U16" s="18" t="s">
        <v>100</v>
      </c>
      <c r="V16" s="18" t="s">
        <v>100</v>
      </c>
      <c r="W16" s="19"/>
      <c r="X16" s="19"/>
      <c r="Y16" s="12"/>
      <c r="Z16" s="13"/>
      <c r="AA16" s="20"/>
      <c r="AB16" s="20"/>
      <c r="AC16" s="8"/>
      <c r="AD16" s="8"/>
      <c r="AE16" s="8"/>
      <c r="AF16" s="9"/>
      <c r="AG16" s="9"/>
    </row>
    <row r="17" spans="1:33" s="10" customFormat="1">
      <c r="A17" s="246" t="s">
        <v>3</v>
      </c>
      <c r="B17" s="246"/>
      <c r="C17" s="21" t="s">
        <v>4</v>
      </c>
      <c r="D17" s="13"/>
      <c r="E17" s="13"/>
      <c r="F17" s="13"/>
      <c r="G17" s="13"/>
      <c r="H17" s="13"/>
      <c r="I17" s="13"/>
      <c r="J17" s="13"/>
      <c r="K17" s="107"/>
      <c r="L17" s="17"/>
      <c r="M17" s="17"/>
      <c r="N17" s="17"/>
      <c r="O17" s="18" t="s">
        <v>5</v>
      </c>
      <c r="P17" s="18" t="s">
        <v>6</v>
      </c>
      <c r="Q17" s="18" t="s">
        <v>7</v>
      </c>
      <c r="R17" s="18" t="s">
        <v>6</v>
      </c>
      <c r="S17" s="18" t="s">
        <v>7</v>
      </c>
      <c r="T17" s="18" t="s">
        <v>8</v>
      </c>
      <c r="U17" s="18" t="s">
        <v>9</v>
      </c>
      <c r="V17" s="18" t="s">
        <v>10</v>
      </c>
      <c r="W17" s="19"/>
      <c r="X17" s="19"/>
      <c r="Y17" s="12"/>
      <c r="Z17" s="13"/>
      <c r="AA17" s="20"/>
      <c r="AB17" s="20"/>
      <c r="AC17" s="8"/>
      <c r="AD17" s="8"/>
      <c r="AE17" s="8"/>
      <c r="AF17" s="9"/>
      <c r="AG17" s="9"/>
    </row>
    <row r="18" spans="1:33" s="10" customFormat="1">
      <c r="A18" s="247" t="s">
        <v>11</v>
      </c>
      <c r="B18" s="247"/>
      <c r="C18" s="21" t="s">
        <v>46</v>
      </c>
      <c r="D18" s="13"/>
      <c r="E18" s="13"/>
      <c r="F18" s="13"/>
      <c r="G18" s="13"/>
      <c r="H18" s="13"/>
      <c r="I18" s="13"/>
      <c r="J18" s="13"/>
      <c r="K18" s="108"/>
      <c r="L18" s="17"/>
      <c r="M18" s="17"/>
      <c r="N18" s="17"/>
      <c r="O18" s="22" t="s">
        <v>12</v>
      </c>
      <c r="P18" s="22" t="s">
        <v>12</v>
      </c>
      <c r="Q18" s="22" t="s">
        <v>12</v>
      </c>
      <c r="R18" s="22" t="s">
        <v>12</v>
      </c>
      <c r="S18" s="22" t="s">
        <v>13</v>
      </c>
      <c r="T18" s="22" t="s">
        <v>12</v>
      </c>
      <c r="U18" s="22" t="s">
        <v>14</v>
      </c>
      <c r="V18" s="22" t="s">
        <v>15</v>
      </c>
      <c r="W18" s="23"/>
      <c r="X18" s="23"/>
      <c r="Y18" s="12"/>
      <c r="Z18" s="24"/>
      <c r="AA18" s="20"/>
      <c r="AB18" s="240" t="s">
        <v>16</v>
      </c>
      <c r="AC18" s="241"/>
      <c r="AD18" s="241"/>
      <c r="AE18" s="241"/>
      <c r="AF18" s="242"/>
      <c r="AG18" s="9"/>
    </row>
    <row r="19" spans="1:33" s="10" customFormat="1">
      <c r="A19" s="25" t="s">
        <v>17</v>
      </c>
      <c r="B19" s="25" t="s">
        <v>18</v>
      </c>
      <c r="C19" s="26" t="s">
        <v>19</v>
      </c>
      <c r="D19" s="254" t="s">
        <v>20</v>
      </c>
      <c r="E19" s="241"/>
      <c r="F19" s="241"/>
      <c r="G19" s="241"/>
      <c r="H19" s="242"/>
      <c r="I19" s="27" t="s">
        <v>21</v>
      </c>
      <c r="J19" s="28" t="s">
        <v>22</v>
      </c>
      <c r="K19" s="109" t="s">
        <v>23</v>
      </c>
      <c r="L19" s="28" t="s">
        <v>2</v>
      </c>
      <c r="M19" s="248" t="s">
        <v>24</v>
      </c>
      <c r="N19" s="249"/>
      <c r="O19" s="29"/>
      <c r="P19" s="29"/>
      <c r="Q19" s="30"/>
      <c r="R19" s="30"/>
      <c r="S19" s="30"/>
      <c r="T19" s="30"/>
      <c r="U19" s="30"/>
      <c r="V19" s="30"/>
      <c r="W19" s="250" t="s">
        <v>25</v>
      </c>
      <c r="X19" s="249"/>
      <c r="Y19" s="31" t="s">
        <v>26</v>
      </c>
      <c r="Z19" s="32" t="s">
        <v>27</v>
      </c>
      <c r="AA19" s="33" t="s">
        <v>28</v>
      </c>
      <c r="AB19" s="34" t="s">
        <v>24</v>
      </c>
      <c r="AC19" s="35" t="s">
        <v>29</v>
      </c>
      <c r="AD19" s="36"/>
      <c r="AE19" s="36"/>
      <c r="AF19" s="36" t="s">
        <v>30</v>
      </c>
      <c r="AG19" s="37"/>
    </row>
    <row r="20" spans="1:33" s="10" customFormat="1">
      <c r="A20" s="38" t="s">
        <v>31</v>
      </c>
      <c r="B20" s="39" t="s">
        <v>158</v>
      </c>
      <c r="C20" s="155" t="s">
        <v>157</v>
      </c>
      <c r="D20" s="155" t="s">
        <v>32</v>
      </c>
      <c r="E20" s="40" t="s">
        <v>162</v>
      </c>
      <c r="F20" s="40"/>
      <c r="G20" s="41"/>
      <c r="H20" s="155" t="s">
        <v>32</v>
      </c>
      <c r="I20" s="42" t="s">
        <v>156</v>
      </c>
      <c r="J20" s="43">
        <v>1835</v>
      </c>
      <c r="K20" s="169">
        <v>0.219</v>
      </c>
      <c r="L20" s="163">
        <f t="shared" ref="L20:L31" si="2">K20*J20</f>
        <v>401.86500000000001</v>
      </c>
      <c r="M20" s="45"/>
      <c r="N20" s="45"/>
      <c r="O20" s="46"/>
      <c r="P20" s="46"/>
      <c r="Q20" s="47"/>
      <c r="R20" s="47"/>
      <c r="S20" s="47"/>
      <c r="T20" s="47"/>
      <c r="U20" s="47"/>
      <c r="V20" s="47"/>
      <c r="W20" s="47">
        <f t="shared" ref="W20:W31" si="3">SUM(N20:U20)</f>
        <v>0</v>
      </c>
      <c r="X20" s="48" t="e">
        <f t="shared" ref="X20:X31" si="4">W20/AC20</f>
        <v>#DIV/0!</v>
      </c>
      <c r="Y20" s="49">
        <f t="shared" ref="Y20:Y31" si="5">W20-L20</f>
        <v>-401.86500000000001</v>
      </c>
      <c r="Z20" s="50"/>
      <c r="AA20" s="51"/>
      <c r="AB20" s="52"/>
      <c r="AC20" s="53"/>
      <c r="AD20" s="54"/>
      <c r="AE20" s="54"/>
      <c r="AF20" s="55">
        <f>AC20+AD20</f>
        <v>0</v>
      </c>
      <c r="AG20" s="37"/>
    </row>
    <row r="21" spans="1:33" s="10" customFormat="1">
      <c r="A21" s="38" t="s">
        <v>47</v>
      </c>
      <c r="B21" s="39" t="s">
        <v>158</v>
      </c>
      <c r="C21" s="151" t="s">
        <v>159</v>
      </c>
      <c r="D21" s="155" t="s">
        <v>74</v>
      </c>
      <c r="E21" s="40" t="s">
        <v>163</v>
      </c>
      <c r="F21" s="40"/>
      <c r="G21" s="41"/>
      <c r="H21" s="155" t="s">
        <v>74</v>
      </c>
      <c r="I21" s="42" t="s">
        <v>156</v>
      </c>
      <c r="J21" s="43">
        <v>1835</v>
      </c>
      <c r="K21" s="169">
        <v>0.219</v>
      </c>
      <c r="L21" s="163">
        <f t="shared" si="2"/>
        <v>401.86500000000001</v>
      </c>
      <c r="M21" s="45"/>
      <c r="N21" s="45"/>
      <c r="O21" s="46"/>
      <c r="P21" s="46"/>
      <c r="Q21" s="47"/>
      <c r="R21" s="47"/>
      <c r="S21" s="47"/>
      <c r="T21" s="47"/>
      <c r="U21" s="47"/>
      <c r="V21" s="47"/>
      <c r="W21" s="47">
        <f t="shared" si="3"/>
        <v>0</v>
      </c>
      <c r="X21" s="48" t="e">
        <f t="shared" si="4"/>
        <v>#DIV/0!</v>
      </c>
      <c r="Y21" s="49">
        <f t="shared" si="5"/>
        <v>-401.86500000000001</v>
      </c>
      <c r="Z21" s="50"/>
      <c r="AA21" s="51"/>
      <c r="AB21" s="52"/>
      <c r="AC21" s="53"/>
      <c r="AD21" s="54"/>
      <c r="AE21" s="54"/>
      <c r="AF21" s="55">
        <f t="shared" ref="AF21:AF73" si="6">AC21+AD21</f>
        <v>0</v>
      </c>
      <c r="AG21" s="37"/>
    </row>
    <row r="22" spans="1:33" s="10" customFormat="1">
      <c r="A22" s="38"/>
      <c r="B22" s="39"/>
      <c r="C22" s="151" t="s">
        <v>159</v>
      </c>
      <c r="D22" s="155" t="s">
        <v>68</v>
      </c>
      <c r="E22" s="40" t="s">
        <v>163</v>
      </c>
      <c r="F22" s="40"/>
      <c r="G22" s="41"/>
      <c r="H22" s="155" t="s">
        <v>68</v>
      </c>
      <c r="I22" s="42" t="s">
        <v>156</v>
      </c>
      <c r="J22" s="43">
        <v>1685</v>
      </c>
      <c r="K22" s="169">
        <v>0.219</v>
      </c>
      <c r="L22" s="163">
        <f t="shared" ref="L22:L23" si="7">K22*J22</f>
        <v>369.01499999999999</v>
      </c>
      <c r="M22" s="45"/>
      <c r="N22" s="45"/>
      <c r="O22" s="46"/>
      <c r="P22" s="46"/>
      <c r="Q22" s="47"/>
      <c r="R22" s="47"/>
      <c r="S22" s="47"/>
      <c r="T22" s="47"/>
      <c r="U22" s="47"/>
      <c r="V22" s="47"/>
      <c r="W22" s="47">
        <f t="shared" ref="W22:W23" si="8">SUM(N22:U22)</f>
        <v>0</v>
      </c>
      <c r="X22" s="48" t="e">
        <f t="shared" ref="X22:X23" si="9">W22/AC22</f>
        <v>#DIV/0!</v>
      </c>
      <c r="Y22" s="49">
        <f t="shared" ref="Y22:Y23" si="10">W22-L22</f>
        <v>-369.01499999999999</v>
      </c>
      <c r="Z22" s="50"/>
      <c r="AA22" s="51"/>
      <c r="AB22" s="52"/>
      <c r="AC22" s="53"/>
      <c r="AD22" s="54"/>
      <c r="AE22" s="54"/>
      <c r="AF22" s="55">
        <f t="shared" ref="AF22:AF23" si="11">AC22+AD22</f>
        <v>0</v>
      </c>
      <c r="AG22" s="37"/>
    </row>
    <row r="23" spans="1:33" s="10" customFormat="1">
      <c r="A23" s="38"/>
      <c r="B23" s="39"/>
      <c r="C23" s="151" t="s">
        <v>159</v>
      </c>
      <c r="D23" s="155" t="s">
        <v>67</v>
      </c>
      <c r="E23" s="40" t="s">
        <v>163</v>
      </c>
      <c r="F23" s="40"/>
      <c r="G23" s="41"/>
      <c r="H23" s="155" t="s">
        <v>67</v>
      </c>
      <c r="I23" s="42" t="s">
        <v>156</v>
      </c>
      <c r="J23" s="43">
        <v>1535</v>
      </c>
      <c r="K23" s="169">
        <v>0.219</v>
      </c>
      <c r="L23" s="163">
        <f t="shared" si="7"/>
        <v>336.16500000000002</v>
      </c>
      <c r="M23" s="45"/>
      <c r="N23" s="45"/>
      <c r="O23" s="46"/>
      <c r="P23" s="46"/>
      <c r="Q23" s="47"/>
      <c r="R23" s="47"/>
      <c r="S23" s="47"/>
      <c r="T23" s="47"/>
      <c r="U23" s="47"/>
      <c r="V23" s="47"/>
      <c r="W23" s="47">
        <f t="shared" si="8"/>
        <v>0</v>
      </c>
      <c r="X23" s="48" t="e">
        <f t="shared" si="9"/>
        <v>#DIV/0!</v>
      </c>
      <c r="Y23" s="49">
        <f t="shared" si="10"/>
        <v>-336.16500000000002</v>
      </c>
      <c r="Z23" s="50"/>
      <c r="AA23" s="51"/>
      <c r="AB23" s="52"/>
      <c r="AC23" s="53"/>
      <c r="AD23" s="54"/>
      <c r="AE23" s="54"/>
      <c r="AF23" s="55">
        <f t="shared" si="11"/>
        <v>0</v>
      </c>
      <c r="AG23" s="37"/>
    </row>
    <row r="24" spans="1:33" s="10" customFormat="1">
      <c r="A24" s="38"/>
      <c r="B24" s="39"/>
      <c r="C24" s="151" t="s">
        <v>159</v>
      </c>
      <c r="D24" s="155" t="s">
        <v>79</v>
      </c>
      <c r="E24" s="40" t="s">
        <v>163</v>
      </c>
      <c r="F24" s="40"/>
      <c r="G24" s="41"/>
      <c r="H24" s="155" t="s">
        <v>79</v>
      </c>
      <c r="I24" s="42" t="s">
        <v>156</v>
      </c>
      <c r="J24" s="43">
        <v>1380</v>
      </c>
      <c r="K24" s="169">
        <v>0.219</v>
      </c>
      <c r="L24" s="163">
        <f t="shared" si="2"/>
        <v>302.22000000000003</v>
      </c>
      <c r="M24" s="45"/>
      <c r="N24" s="45"/>
      <c r="O24" s="46"/>
      <c r="P24" s="46"/>
      <c r="Q24" s="47"/>
      <c r="R24" s="47"/>
      <c r="S24" s="47"/>
      <c r="T24" s="47"/>
      <c r="U24" s="47"/>
      <c r="V24" s="47"/>
      <c r="W24" s="47">
        <f t="shared" si="3"/>
        <v>0</v>
      </c>
      <c r="X24" s="48" t="e">
        <f t="shared" si="4"/>
        <v>#DIV/0!</v>
      </c>
      <c r="Y24" s="49">
        <f t="shared" si="5"/>
        <v>-302.22000000000003</v>
      </c>
      <c r="Z24" s="50"/>
      <c r="AA24" s="51"/>
      <c r="AB24" s="52"/>
      <c r="AC24" s="53"/>
      <c r="AD24" s="54"/>
      <c r="AE24" s="54"/>
      <c r="AF24" s="55">
        <f t="shared" si="6"/>
        <v>0</v>
      </c>
      <c r="AG24" s="37"/>
    </row>
    <row r="25" spans="1:33" s="10" customFormat="1">
      <c r="A25" s="38"/>
      <c r="B25" s="39"/>
      <c r="C25" s="151" t="s">
        <v>159</v>
      </c>
      <c r="D25" s="155" t="s">
        <v>69</v>
      </c>
      <c r="E25" s="40" t="s">
        <v>163</v>
      </c>
      <c r="F25" s="40"/>
      <c r="G25" s="41"/>
      <c r="H25" s="155" t="s">
        <v>69</v>
      </c>
      <c r="I25" s="42" t="s">
        <v>156</v>
      </c>
      <c r="J25" s="43">
        <v>1380</v>
      </c>
      <c r="K25" s="169">
        <v>0.219</v>
      </c>
      <c r="L25" s="163">
        <f t="shared" si="2"/>
        <v>302.22000000000003</v>
      </c>
      <c r="M25" s="45"/>
      <c r="N25" s="45"/>
      <c r="O25" s="46"/>
      <c r="P25" s="46"/>
      <c r="Q25" s="47"/>
      <c r="R25" s="47"/>
      <c r="S25" s="47"/>
      <c r="T25" s="47"/>
      <c r="U25" s="47"/>
      <c r="V25" s="47"/>
      <c r="W25" s="47">
        <f t="shared" si="3"/>
        <v>0</v>
      </c>
      <c r="X25" s="48" t="e">
        <f t="shared" si="4"/>
        <v>#DIV/0!</v>
      </c>
      <c r="Y25" s="49">
        <f t="shared" si="5"/>
        <v>-302.22000000000003</v>
      </c>
      <c r="Z25" s="50"/>
      <c r="AA25" s="51"/>
      <c r="AB25" s="52"/>
      <c r="AC25" s="53"/>
      <c r="AD25" s="54"/>
      <c r="AE25" s="54"/>
      <c r="AF25" s="55">
        <f t="shared" si="6"/>
        <v>0</v>
      </c>
      <c r="AG25" s="37"/>
    </row>
    <row r="26" spans="1:33" s="10" customFormat="1">
      <c r="A26" s="38" t="s">
        <v>47</v>
      </c>
      <c r="B26" s="39" t="s">
        <v>158</v>
      </c>
      <c r="C26" s="155" t="s">
        <v>157</v>
      </c>
      <c r="D26" s="155" t="s">
        <v>80</v>
      </c>
      <c r="E26" s="40" t="s">
        <v>164</v>
      </c>
      <c r="F26" s="40"/>
      <c r="G26" s="41"/>
      <c r="H26" s="155" t="s">
        <v>80</v>
      </c>
      <c r="I26" s="42" t="s">
        <v>156</v>
      </c>
      <c r="J26" s="43">
        <v>1685</v>
      </c>
      <c r="K26" s="174">
        <v>0.43099999999999999</v>
      </c>
      <c r="L26" s="163">
        <f t="shared" ref="L26:L27" si="12">K26*J26</f>
        <v>726.23500000000001</v>
      </c>
      <c r="M26" s="45"/>
      <c r="N26" s="45"/>
      <c r="O26" s="46"/>
      <c r="P26" s="46"/>
      <c r="Q26" s="47"/>
      <c r="R26" s="47"/>
      <c r="S26" s="47"/>
      <c r="T26" s="47"/>
      <c r="U26" s="47"/>
      <c r="V26" s="47"/>
      <c r="W26" s="47">
        <f t="shared" ref="W26:W27" si="13">SUM(N26:U26)</f>
        <v>0</v>
      </c>
      <c r="X26" s="48" t="e">
        <f t="shared" ref="X26:X27" si="14">W26/AC26</f>
        <v>#DIV/0!</v>
      </c>
      <c r="Y26" s="49">
        <f t="shared" ref="Y26:Y27" si="15">W26-L26</f>
        <v>-726.23500000000001</v>
      </c>
      <c r="Z26" s="50"/>
      <c r="AA26" s="51"/>
      <c r="AB26" s="52"/>
      <c r="AC26" s="53"/>
      <c r="AD26" s="54"/>
      <c r="AE26" s="54"/>
      <c r="AF26" s="55">
        <f t="shared" ref="AF26:AF27" si="16">AC26+AD26</f>
        <v>0</v>
      </c>
      <c r="AG26" s="37"/>
    </row>
    <row r="27" spans="1:33" s="10" customFormat="1">
      <c r="A27" s="38"/>
      <c r="B27" s="39"/>
      <c r="C27" s="155" t="s">
        <v>157</v>
      </c>
      <c r="D27" s="155" t="s">
        <v>70</v>
      </c>
      <c r="E27" s="40" t="s">
        <v>164</v>
      </c>
      <c r="F27" s="40"/>
      <c r="G27" s="41"/>
      <c r="H27" s="155" t="s">
        <v>70</v>
      </c>
      <c r="I27" s="42" t="s">
        <v>156</v>
      </c>
      <c r="J27" s="43">
        <v>1535</v>
      </c>
      <c r="K27" s="169">
        <v>0.219</v>
      </c>
      <c r="L27" s="163">
        <f t="shared" si="12"/>
        <v>336.16500000000002</v>
      </c>
      <c r="M27" s="45"/>
      <c r="N27" s="45"/>
      <c r="O27" s="46"/>
      <c r="P27" s="46"/>
      <c r="Q27" s="47"/>
      <c r="R27" s="47"/>
      <c r="S27" s="47"/>
      <c r="T27" s="47"/>
      <c r="U27" s="47"/>
      <c r="V27" s="47"/>
      <c r="W27" s="47">
        <f t="shared" si="13"/>
        <v>0</v>
      </c>
      <c r="X27" s="48" t="e">
        <f t="shared" si="14"/>
        <v>#DIV/0!</v>
      </c>
      <c r="Y27" s="49">
        <f t="shared" si="15"/>
        <v>-336.16500000000002</v>
      </c>
      <c r="Z27" s="50"/>
      <c r="AA27" s="51"/>
      <c r="AB27" s="52"/>
      <c r="AC27" s="53"/>
      <c r="AD27" s="54"/>
      <c r="AE27" s="54"/>
      <c r="AF27" s="55">
        <f t="shared" si="16"/>
        <v>0</v>
      </c>
      <c r="AG27" s="37"/>
    </row>
    <row r="28" spans="1:33" s="10" customFormat="1">
      <c r="A28" s="38"/>
      <c r="B28" s="39" t="s">
        <v>158</v>
      </c>
      <c r="C28" s="155" t="s">
        <v>157</v>
      </c>
      <c r="D28" s="155" t="s">
        <v>71</v>
      </c>
      <c r="E28" s="40" t="s">
        <v>164</v>
      </c>
      <c r="F28" s="40"/>
      <c r="G28" s="41"/>
      <c r="H28" s="155" t="s">
        <v>71</v>
      </c>
      <c r="I28" s="42" t="s">
        <v>156</v>
      </c>
      <c r="J28" s="43">
        <v>1535</v>
      </c>
      <c r="K28" s="169">
        <v>0.219</v>
      </c>
      <c r="L28" s="163">
        <f t="shared" si="2"/>
        <v>336.16500000000002</v>
      </c>
      <c r="M28" s="45"/>
      <c r="N28" s="45"/>
      <c r="O28" s="46"/>
      <c r="P28" s="46"/>
      <c r="Q28" s="47"/>
      <c r="R28" s="47"/>
      <c r="S28" s="47"/>
      <c r="T28" s="47"/>
      <c r="U28" s="47"/>
      <c r="V28" s="47"/>
      <c r="W28" s="47">
        <f t="shared" si="3"/>
        <v>0</v>
      </c>
      <c r="X28" s="48" t="e">
        <f t="shared" si="4"/>
        <v>#DIV/0!</v>
      </c>
      <c r="Y28" s="49">
        <f t="shared" si="5"/>
        <v>-336.16500000000002</v>
      </c>
      <c r="Z28" s="50"/>
      <c r="AA28" s="51"/>
      <c r="AB28" s="52"/>
      <c r="AC28" s="53"/>
      <c r="AD28" s="54"/>
      <c r="AE28" s="54"/>
      <c r="AF28" s="55">
        <f t="shared" si="6"/>
        <v>0</v>
      </c>
      <c r="AG28" s="37"/>
    </row>
    <row r="29" spans="1:33" s="10" customFormat="1">
      <c r="A29" s="38"/>
      <c r="B29" s="39"/>
      <c r="C29" s="155" t="s">
        <v>157</v>
      </c>
      <c r="D29" s="155" t="s">
        <v>257</v>
      </c>
      <c r="E29" s="40" t="s">
        <v>164</v>
      </c>
      <c r="F29" s="40"/>
      <c r="G29" s="41"/>
      <c r="H29" s="155" t="s">
        <v>257</v>
      </c>
      <c r="I29" s="42" t="s">
        <v>156</v>
      </c>
      <c r="J29" s="43">
        <v>855</v>
      </c>
      <c r="K29" s="169">
        <v>0.219</v>
      </c>
      <c r="L29" s="163">
        <f t="shared" si="2"/>
        <v>187.245</v>
      </c>
      <c r="M29" s="45"/>
      <c r="N29" s="45"/>
      <c r="O29" s="46"/>
      <c r="P29" s="46"/>
      <c r="Q29" s="47"/>
      <c r="R29" s="47"/>
      <c r="S29" s="47"/>
      <c r="T29" s="47"/>
      <c r="U29" s="47"/>
      <c r="V29" s="47"/>
      <c r="W29" s="47">
        <f t="shared" si="3"/>
        <v>0</v>
      </c>
      <c r="X29" s="48" t="e">
        <f t="shared" si="4"/>
        <v>#DIV/0!</v>
      </c>
      <c r="Y29" s="49">
        <f t="shared" si="5"/>
        <v>-187.245</v>
      </c>
      <c r="Z29" s="50"/>
      <c r="AA29" s="51"/>
      <c r="AB29" s="52"/>
      <c r="AC29" s="53"/>
      <c r="AD29" s="54"/>
      <c r="AE29" s="54"/>
      <c r="AF29" s="55">
        <f t="shared" si="6"/>
        <v>0</v>
      </c>
      <c r="AG29" s="37"/>
    </row>
    <row r="30" spans="1:33" s="10" customFormat="1">
      <c r="A30" s="38" t="s">
        <v>33</v>
      </c>
      <c r="B30" s="39" t="s">
        <v>166</v>
      </c>
      <c r="C30" s="155" t="s">
        <v>167</v>
      </c>
      <c r="D30" s="155"/>
      <c r="E30" s="40" t="s">
        <v>165</v>
      </c>
      <c r="F30" s="40"/>
      <c r="G30" s="41"/>
      <c r="H30" s="155" t="s">
        <v>49</v>
      </c>
      <c r="I30" s="42" t="s">
        <v>168</v>
      </c>
      <c r="J30" s="43">
        <v>4905</v>
      </c>
      <c r="K30" s="169">
        <v>0.183</v>
      </c>
      <c r="L30" s="163">
        <f t="shared" si="2"/>
        <v>897.61500000000001</v>
      </c>
      <c r="M30" s="45"/>
      <c r="N30" s="45"/>
      <c r="O30" s="46"/>
      <c r="P30" s="46"/>
      <c r="Q30" s="47"/>
      <c r="R30" s="47"/>
      <c r="S30" s="47"/>
      <c r="T30" s="47"/>
      <c r="U30" s="47"/>
      <c r="V30" s="47"/>
      <c r="W30" s="47">
        <f t="shared" si="3"/>
        <v>0</v>
      </c>
      <c r="X30" s="48" t="e">
        <f t="shared" si="4"/>
        <v>#DIV/0!</v>
      </c>
      <c r="Y30" s="49">
        <f t="shared" si="5"/>
        <v>-897.61500000000001</v>
      </c>
      <c r="Z30" s="50"/>
      <c r="AA30" s="51"/>
      <c r="AB30" s="52"/>
      <c r="AC30" s="53"/>
      <c r="AD30" s="54"/>
      <c r="AE30" s="54"/>
      <c r="AF30" s="55">
        <f t="shared" si="6"/>
        <v>0</v>
      </c>
      <c r="AG30" s="37"/>
    </row>
    <row r="31" spans="1:33" s="10" customFormat="1">
      <c r="A31" s="38"/>
      <c r="B31" s="39"/>
      <c r="C31" s="155"/>
      <c r="D31" s="155"/>
      <c r="E31" s="40" t="s">
        <v>165</v>
      </c>
      <c r="F31" s="40"/>
      <c r="G31" s="41"/>
      <c r="H31" s="155" t="s">
        <v>48</v>
      </c>
      <c r="I31" s="42" t="s">
        <v>168</v>
      </c>
      <c r="J31" s="43">
        <v>10355</v>
      </c>
      <c r="K31" s="169">
        <v>0.183</v>
      </c>
      <c r="L31" s="163">
        <f t="shared" si="2"/>
        <v>1894.9649999999999</v>
      </c>
      <c r="M31" s="45"/>
      <c r="N31" s="45"/>
      <c r="O31" s="46"/>
      <c r="P31" s="46"/>
      <c r="Q31" s="47"/>
      <c r="R31" s="47"/>
      <c r="S31" s="47"/>
      <c r="T31" s="47"/>
      <c r="U31" s="47"/>
      <c r="V31" s="47"/>
      <c r="W31" s="47">
        <f t="shared" si="3"/>
        <v>0</v>
      </c>
      <c r="X31" s="48" t="e">
        <f t="shared" si="4"/>
        <v>#DIV/0!</v>
      </c>
      <c r="Y31" s="49">
        <f t="shared" si="5"/>
        <v>-1894.9649999999999</v>
      </c>
      <c r="Z31" s="50"/>
      <c r="AA31" s="51"/>
      <c r="AB31" s="52"/>
      <c r="AC31" s="53"/>
      <c r="AD31" s="54"/>
      <c r="AE31" s="54"/>
      <c r="AF31" s="55">
        <f t="shared" si="6"/>
        <v>0</v>
      </c>
      <c r="AG31" s="37"/>
    </row>
    <row r="32" spans="1:33" s="10" customFormat="1">
      <c r="A32" s="38"/>
      <c r="B32" s="57"/>
      <c r="C32" s="155"/>
      <c r="D32" s="155"/>
      <c r="E32" s="40"/>
      <c r="F32" s="40"/>
      <c r="G32" s="41"/>
      <c r="H32" s="41"/>
      <c r="I32" s="42"/>
      <c r="J32" s="43"/>
      <c r="K32" s="110"/>
      <c r="L32" s="44"/>
      <c r="M32" s="45"/>
      <c r="N32" s="45"/>
      <c r="O32" s="46"/>
      <c r="P32" s="46"/>
      <c r="Q32" s="47"/>
      <c r="R32" s="47"/>
      <c r="S32" s="47"/>
      <c r="T32" s="47"/>
      <c r="U32" s="47"/>
      <c r="V32" s="47"/>
      <c r="W32" s="47"/>
      <c r="X32" s="48"/>
      <c r="Y32" s="49"/>
      <c r="Z32" s="50"/>
      <c r="AA32" s="51"/>
      <c r="AB32" s="52"/>
      <c r="AC32" s="53"/>
      <c r="AD32" s="54"/>
      <c r="AE32" s="54"/>
      <c r="AF32" s="55">
        <f t="shared" si="6"/>
        <v>0</v>
      </c>
      <c r="AG32" s="37"/>
    </row>
    <row r="33" spans="1:33" s="10" customFormat="1">
      <c r="A33" s="38" t="s">
        <v>34</v>
      </c>
      <c r="B33" s="57"/>
      <c r="C33" s="155" t="s">
        <v>36</v>
      </c>
      <c r="D33" s="155" t="s">
        <v>32</v>
      </c>
      <c r="E33" s="40"/>
      <c r="F33" s="40"/>
      <c r="G33" s="41"/>
      <c r="H33" s="155" t="s">
        <v>32</v>
      </c>
      <c r="I33" s="42"/>
      <c r="J33" s="43">
        <v>1835</v>
      </c>
      <c r="K33" s="152">
        <v>65</v>
      </c>
      <c r="L33" s="44">
        <f>K33*J33/5000</f>
        <v>23.855</v>
      </c>
      <c r="M33" s="45"/>
      <c r="N33" s="45"/>
      <c r="O33" s="46"/>
      <c r="P33" s="46"/>
      <c r="Q33" s="47"/>
      <c r="R33" s="47"/>
      <c r="S33" s="47"/>
      <c r="T33" s="47"/>
      <c r="U33" s="47"/>
      <c r="V33" s="47"/>
      <c r="W33" s="47">
        <f>SUM(N33:U33)</f>
        <v>0</v>
      </c>
      <c r="X33" s="48" t="e">
        <f>W33/AC33</f>
        <v>#DIV/0!</v>
      </c>
      <c r="Y33" s="49">
        <f>W33-L33</f>
        <v>-23.855</v>
      </c>
      <c r="Z33" s="50"/>
      <c r="AA33" s="51"/>
      <c r="AB33" s="52"/>
      <c r="AC33" s="53"/>
      <c r="AD33" s="54"/>
      <c r="AE33" s="54"/>
      <c r="AF33" s="55">
        <f t="shared" si="6"/>
        <v>0</v>
      </c>
      <c r="AG33" s="37"/>
    </row>
    <row r="34" spans="1:33" s="10" customFormat="1">
      <c r="A34" s="38"/>
      <c r="B34" s="57"/>
      <c r="C34" s="155" t="s">
        <v>35</v>
      </c>
      <c r="D34" s="155" t="s">
        <v>32</v>
      </c>
      <c r="E34" s="40"/>
      <c r="F34" s="40"/>
      <c r="G34" s="41"/>
      <c r="H34" s="155" t="s">
        <v>32</v>
      </c>
      <c r="I34" s="42"/>
      <c r="J34" s="43">
        <v>1835</v>
      </c>
      <c r="K34" s="152">
        <v>140</v>
      </c>
      <c r="L34" s="44">
        <f t="shared" ref="L34:L48" si="17">K34*J34/5000</f>
        <v>51.38</v>
      </c>
      <c r="M34" s="45"/>
      <c r="N34" s="45"/>
      <c r="O34" s="46"/>
      <c r="P34" s="46"/>
      <c r="Q34" s="47"/>
      <c r="R34" s="47"/>
      <c r="S34" s="47"/>
      <c r="T34" s="47"/>
      <c r="U34" s="47"/>
      <c r="V34" s="47"/>
      <c r="W34" s="47">
        <f t="shared" ref="W34:W48" si="18">SUM(N34:U34)</f>
        <v>0</v>
      </c>
      <c r="X34" s="48" t="e">
        <f t="shared" ref="X34:X48" si="19">W34/AC34</f>
        <v>#DIV/0!</v>
      </c>
      <c r="Y34" s="49">
        <f t="shared" ref="Y34:Y48" si="20">W34-L34</f>
        <v>-51.38</v>
      </c>
      <c r="Z34" s="50"/>
      <c r="AA34" s="51"/>
      <c r="AB34" s="52"/>
      <c r="AC34" s="53"/>
      <c r="AD34" s="54"/>
      <c r="AE34" s="54"/>
      <c r="AF34" s="55">
        <f t="shared" si="6"/>
        <v>0</v>
      </c>
      <c r="AG34" s="37"/>
    </row>
    <row r="35" spans="1:33" s="10" customFormat="1">
      <c r="A35" s="38"/>
      <c r="B35" s="57"/>
      <c r="C35" s="155" t="s">
        <v>36</v>
      </c>
      <c r="D35" s="155" t="s">
        <v>67</v>
      </c>
      <c r="E35" s="40"/>
      <c r="F35" s="40"/>
      <c r="G35" s="41"/>
      <c r="H35" s="155" t="s">
        <v>67</v>
      </c>
      <c r="I35" s="57"/>
      <c r="J35" s="43">
        <v>1835</v>
      </c>
      <c r="K35" s="152">
        <v>65</v>
      </c>
      <c r="L35" s="44">
        <f t="shared" si="17"/>
        <v>23.855</v>
      </c>
      <c r="M35" s="45"/>
      <c r="N35" s="45"/>
      <c r="O35" s="46"/>
      <c r="P35" s="46"/>
      <c r="Q35" s="47"/>
      <c r="R35" s="47"/>
      <c r="S35" s="47"/>
      <c r="T35" s="47"/>
      <c r="U35" s="47"/>
      <c r="V35" s="47"/>
      <c r="W35" s="47">
        <f t="shared" si="18"/>
        <v>0</v>
      </c>
      <c r="X35" s="48" t="e">
        <f t="shared" si="19"/>
        <v>#DIV/0!</v>
      </c>
      <c r="Y35" s="49">
        <f t="shared" si="20"/>
        <v>-23.855</v>
      </c>
      <c r="Z35" s="50"/>
      <c r="AA35" s="51"/>
      <c r="AB35" s="52"/>
      <c r="AC35" s="53"/>
      <c r="AD35" s="54"/>
      <c r="AE35" s="54"/>
      <c r="AF35" s="55">
        <f t="shared" si="6"/>
        <v>0</v>
      </c>
      <c r="AG35" s="37"/>
    </row>
    <row r="36" spans="1:33" s="10" customFormat="1">
      <c r="A36" s="38"/>
      <c r="B36" s="58"/>
      <c r="C36" s="155" t="s">
        <v>35</v>
      </c>
      <c r="D36" s="155" t="s">
        <v>67</v>
      </c>
      <c r="E36" s="40"/>
      <c r="F36" s="40"/>
      <c r="G36" s="41"/>
      <c r="H36" s="155" t="s">
        <v>67</v>
      </c>
      <c r="I36" s="59"/>
      <c r="J36" s="43">
        <v>1835</v>
      </c>
      <c r="K36" s="152">
        <v>140</v>
      </c>
      <c r="L36" s="44">
        <f t="shared" si="17"/>
        <v>51.38</v>
      </c>
      <c r="M36" s="45"/>
      <c r="N36" s="45"/>
      <c r="O36" s="46"/>
      <c r="P36" s="46"/>
      <c r="Q36" s="47"/>
      <c r="R36" s="47"/>
      <c r="S36" s="47"/>
      <c r="T36" s="47"/>
      <c r="U36" s="47"/>
      <c r="V36" s="47"/>
      <c r="W36" s="47">
        <f t="shared" si="18"/>
        <v>0</v>
      </c>
      <c r="X36" s="48" t="e">
        <f t="shared" si="19"/>
        <v>#DIV/0!</v>
      </c>
      <c r="Y36" s="49">
        <f t="shared" si="20"/>
        <v>-51.38</v>
      </c>
      <c r="Z36" s="50"/>
      <c r="AA36" s="51"/>
      <c r="AB36" s="52"/>
      <c r="AC36" s="53"/>
      <c r="AD36" s="54"/>
      <c r="AE36" s="54"/>
      <c r="AF36" s="55">
        <f t="shared" si="6"/>
        <v>0</v>
      </c>
      <c r="AG36" s="37"/>
    </row>
    <row r="37" spans="1:33" s="10" customFormat="1">
      <c r="A37" s="38"/>
      <c r="B37" s="57"/>
      <c r="C37" s="155" t="s">
        <v>36</v>
      </c>
      <c r="D37" s="155" t="s">
        <v>68</v>
      </c>
      <c r="E37" s="40"/>
      <c r="F37" s="40"/>
      <c r="G37" s="41"/>
      <c r="H37" s="155" t="s">
        <v>68</v>
      </c>
      <c r="I37" s="57"/>
      <c r="J37" s="43">
        <v>1685</v>
      </c>
      <c r="K37" s="152">
        <v>65</v>
      </c>
      <c r="L37" s="44">
        <f t="shared" si="17"/>
        <v>21.905000000000001</v>
      </c>
      <c r="M37" s="45"/>
      <c r="N37" s="45"/>
      <c r="O37" s="46"/>
      <c r="P37" s="46"/>
      <c r="Q37" s="47"/>
      <c r="R37" s="47"/>
      <c r="S37" s="47"/>
      <c r="T37" s="47"/>
      <c r="U37" s="47"/>
      <c r="V37" s="47"/>
      <c r="W37" s="47">
        <f t="shared" si="18"/>
        <v>0</v>
      </c>
      <c r="X37" s="48" t="e">
        <f t="shared" si="19"/>
        <v>#DIV/0!</v>
      </c>
      <c r="Y37" s="49">
        <f t="shared" si="20"/>
        <v>-21.905000000000001</v>
      </c>
      <c r="Z37" s="50"/>
      <c r="AA37" s="51"/>
      <c r="AB37" s="52"/>
      <c r="AC37" s="53"/>
      <c r="AD37" s="54"/>
      <c r="AE37" s="54"/>
      <c r="AF37" s="55">
        <f t="shared" si="6"/>
        <v>0</v>
      </c>
      <c r="AG37" s="37"/>
    </row>
    <row r="38" spans="1:33" s="10" customFormat="1">
      <c r="A38" s="38"/>
      <c r="B38" s="58"/>
      <c r="C38" s="155" t="s">
        <v>35</v>
      </c>
      <c r="D38" s="155" t="s">
        <v>68</v>
      </c>
      <c r="E38" s="40"/>
      <c r="F38" s="40"/>
      <c r="G38" s="41"/>
      <c r="H38" s="155" t="s">
        <v>68</v>
      </c>
      <c r="I38" s="59"/>
      <c r="J38" s="43">
        <v>1685</v>
      </c>
      <c r="K38" s="152">
        <v>140</v>
      </c>
      <c r="L38" s="44">
        <f t="shared" si="17"/>
        <v>47.18</v>
      </c>
      <c r="M38" s="45"/>
      <c r="N38" s="45"/>
      <c r="O38" s="46"/>
      <c r="P38" s="46"/>
      <c r="Q38" s="47"/>
      <c r="R38" s="47"/>
      <c r="S38" s="47"/>
      <c r="T38" s="47"/>
      <c r="U38" s="47"/>
      <c r="V38" s="47"/>
      <c r="W38" s="47">
        <f t="shared" si="18"/>
        <v>0</v>
      </c>
      <c r="X38" s="48" t="e">
        <f t="shared" si="19"/>
        <v>#DIV/0!</v>
      </c>
      <c r="Y38" s="49">
        <f t="shared" si="20"/>
        <v>-47.18</v>
      </c>
      <c r="Z38" s="50"/>
      <c r="AA38" s="51"/>
      <c r="AB38" s="52"/>
      <c r="AC38" s="53"/>
      <c r="AD38" s="54"/>
      <c r="AE38" s="54"/>
      <c r="AF38" s="55">
        <f t="shared" si="6"/>
        <v>0</v>
      </c>
      <c r="AG38" s="37"/>
    </row>
    <row r="39" spans="1:33" s="10" customFormat="1">
      <c r="A39" s="38"/>
      <c r="B39" s="57"/>
      <c r="C39" s="155" t="s">
        <v>36</v>
      </c>
      <c r="D39" s="155" t="s">
        <v>67</v>
      </c>
      <c r="E39" s="40"/>
      <c r="F39" s="40"/>
      <c r="G39" s="41"/>
      <c r="H39" s="155" t="s">
        <v>67</v>
      </c>
      <c r="I39" s="57"/>
      <c r="J39" s="43">
        <v>1535</v>
      </c>
      <c r="K39" s="152">
        <v>65</v>
      </c>
      <c r="L39" s="44">
        <f t="shared" ref="L39:L42" si="21">K39*J39/5000</f>
        <v>19.954999999999998</v>
      </c>
      <c r="M39" s="45"/>
      <c r="N39" s="45"/>
      <c r="O39" s="46"/>
      <c r="P39" s="46"/>
      <c r="Q39" s="47"/>
      <c r="R39" s="47"/>
      <c r="S39" s="47"/>
      <c r="T39" s="47"/>
      <c r="U39" s="47"/>
      <c r="V39" s="47"/>
      <c r="W39" s="47">
        <f t="shared" ref="W39:W42" si="22">SUM(N39:U39)</f>
        <v>0</v>
      </c>
      <c r="X39" s="48" t="e">
        <f t="shared" ref="X39:X42" si="23">W39/AC39</f>
        <v>#DIV/0!</v>
      </c>
      <c r="Y39" s="49">
        <f t="shared" ref="Y39:Y42" si="24">W39-L39</f>
        <v>-19.954999999999998</v>
      </c>
      <c r="Z39" s="50"/>
      <c r="AA39" s="51"/>
      <c r="AB39" s="52"/>
      <c r="AC39" s="53"/>
      <c r="AD39" s="54"/>
      <c r="AE39" s="54"/>
      <c r="AF39" s="55">
        <f t="shared" ref="AF39:AF42" si="25">AC39+AD39</f>
        <v>0</v>
      </c>
      <c r="AG39" s="37"/>
    </row>
    <row r="40" spans="1:33" s="10" customFormat="1">
      <c r="A40" s="38"/>
      <c r="B40" s="58"/>
      <c r="C40" s="155" t="s">
        <v>35</v>
      </c>
      <c r="D40" s="155" t="s">
        <v>67</v>
      </c>
      <c r="E40" s="40"/>
      <c r="F40" s="40"/>
      <c r="G40" s="41"/>
      <c r="H40" s="155" t="s">
        <v>67</v>
      </c>
      <c r="I40" s="59"/>
      <c r="J40" s="43">
        <v>1535</v>
      </c>
      <c r="K40" s="152">
        <v>140</v>
      </c>
      <c r="L40" s="44">
        <f t="shared" si="21"/>
        <v>42.98</v>
      </c>
      <c r="M40" s="45"/>
      <c r="N40" s="45"/>
      <c r="O40" s="46"/>
      <c r="P40" s="46"/>
      <c r="Q40" s="47"/>
      <c r="R40" s="47"/>
      <c r="S40" s="47"/>
      <c r="T40" s="47"/>
      <c r="U40" s="47"/>
      <c r="V40" s="47"/>
      <c r="W40" s="47">
        <f t="shared" si="22"/>
        <v>0</v>
      </c>
      <c r="X40" s="48" t="e">
        <f t="shared" si="23"/>
        <v>#DIV/0!</v>
      </c>
      <c r="Y40" s="49">
        <f t="shared" si="24"/>
        <v>-42.98</v>
      </c>
      <c r="Z40" s="50"/>
      <c r="AA40" s="51"/>
      <c r="AB40" s="52"/>
      <c r="AC40" s="53"/>
      <c r="AD40" s="54"/>
      <c r="AE40" s="54"/>
      <c r="AF40" s="55">
        <f t="shared" si="25"/>
        <v>0</v>
      </c>
      <c r="AG40" s="37"/>
    </row>
    <row r="41" spans="1:33" s="10" customFormat="1">
      <c r="A41" s="38"/>
      <c r="B41" s="57"/>
      <c r="C41" s="155" t="s">
        <v>36</v>
      </c>
      <c r="D41" s="155" t="s">
        <v>69</v>
      </c>
      <c r="E41" s="40"/>
      <c r="F41" s="40"/>
      <c r="G41" s="41"/>
      <c r="H41" s="155" t="s">
        <v>69</v>
      </c>
      <c r="I41" s="57"/>
      <c r="J41" s="43">
        <v>1380</v>
      </c>
      <c r="K41" s="152">
        <v>65</v>
      </c>
      <c r="L41" s="44">
        <f t="shared" si="21"/>
        <v>17.940000000000001</v>
      </c>
      <c r="M41" s="45"/>
      <c r="N41" s="45"/>
      <c r="O41" s="46"/>
      <c r="P41" s="46"/>
      <c r="Q41" s="47"/>
      <c r="R41" s="47"/>
      <c r="S41" s="47"/>
      <c r="T41" s="47"/>
      <c r="U41" s="47"/>
      <c r="V41" s="47"/>
      <c r="W41" s="47">
        <f t="shared" si="22"/>
        <v>0</v>
      </c>
      <c r="X41" s="48" t="e">
        <f t="shared" si="23"/>
        <v>#DIV/0!</v>
      </c>
      <c r="Y41" s="49">
        <f t="shared" si="24"/>
        <v>-17.940000000000001</v>
      </c>
      <c r="Z41" s="50"/>
      <c r="AA41" s="51"/>
      <c r="AB41" s="52"/>
      <c r="AC41" s="53"/>
      <c r="AD41" s="54"/>
      <c r="AE41" s="54"/>
      <c r="AF41" s="55">
        <f t="shared" si="25"/>
        <v>0</v>
      </c>
      <c r="AG41" s="37"/>
    </row>
    <row r="42" spans="1:33" s="10" customFormat="1">
      <c r="A42" s="38"/>
      <c r="B42" s="58"/>
      <c r="C42" s="155" t="s">
        <v>35</v>
      </c>
      <c r="D42" s="155" t="s">
        <v>69</v>
      </c>
      <c r="E42" s="40"/>
      <c r="F42" s="40"/>
      <c r="G42" s="41"/>
      <c r="H42" s="155" t="s">
        <v>69</v>
      </c>
      <c r="I42" s="59"/>
      <c r="J42" s="43">
        <v>1380</v>
      </c>
      <c r="K42" s="152">
        <v>140</v>
      </c>
      <c r="L42" s="44">
        <f t="shared" si="21"/>
        <v>38.64</v>
      </c>
      <c r="M42" s="45"/>
      <c r="N42" s="45"/>
      <c r="O42" s="46"/>
      <c r="P42" s="46"/>
      <c r="Q42" s="47"/>
      <c r="R42" s="47"/>
      <c r="S42" s="47"/>
      <c r="T42" s="47"/>
      <c r="U42" s="47"/>
      <c r="V42" s="47"/>
      <c r="W42" s="47">
        <f t="shared" si="22"/>
        <v>0</v>
      </c>
      <c r="X42" s="48" t="e">
        <f t="shared" si="23"/>
        <v>#DIV/0!</v>
      </c>
      <c r="Y42" s="49">
        <f t="shared" si="24"/>
        <v>-38.64</v>
      </c>
      <c r="Z42" s="50"/>
      <c r="AA42" s="51"/>
      <c r="AB42" s="52"/>
      <c r="AC42" s="53"/>
      <c r="AD42" s="54"/>
      <c r="AE42" s="54"/>
      <c r="AF42" s="55">
        <f t="shared" si="25"/>
        <v>0</v>
      </c>
      <c r="AG42" s="37"/>
    </row>
    <row r="43" spans="1:33" s="10" customFormat="1">
      <c r="A43" s="38"/>
      <c r="B43" s="57"/>
      <c r="C43" s="155" t="s">
        <v>36</v>
      </c>
      <c r="D43" s="155" t="s">
        <v>79</v>
      </c>
      <c r="E43" s="40"/>
      <c r="F43" s="40"/>
      <c r="G43" s="41"/>
      <c r="H43" s="155" t="s">
        <v>79</v>
      </c>
      <c r="I43" s="57"/>
      <c r="J43" s="43">
        <v>1380</v>
      </c>
      <c r="K43" s="152">
        <v>65</v>
      </c>
      <c r="L43" s="44">
        <f t="shared" si="17"/>
        <v>17.940000000000001</v>
      </c>
      <c r="M43" s="45"/>
      <c r="N43" s="45"/>
      <c r="O43" s="46"/>
      <c r="P43" s="46"/>
      <c r="Q43" s="47"/>
      <c r="R43" s="47"/>
      <c r="S43" s="47"/>
      <c r="T43" s="47"/>
      <c r="U43" s="47"/>
      <c r="V43" s="47"/>
      <c r="W43" s="47">
        <f t="shared" si="18"/>
        <v>0</v>
      </c>
      <c r="X43" s="48" t="e">
        <f t="shared" si="19"/>
        <v>#DIV/0!</v>
      </c>
      <c r="Y43" s="49">
        <f t="shared" si="20"/>
        <v>-17.940000000000001</v>
      </c>
      <c r="Z43" s="50"/>
      <c r="AA43" s="51"/>
      <c r="AB43" s="52"/>
      <c r="AC43" s="53"/>
      <c r="AD43" s="54"/>
      <c r="AE43" s="54"/>
      <c r="AF43" s="55">
        <f t="shared" si="6"/>
        <v>0</v>
      </c>
      <c r="AG43" s="37"/>
    </row>
    <row r="44" spans="1:33" s="10" customFormat="1">
      <c r="A44" s="38"/>
      <c r="B44" s="58"/>
      <c r="C44" s="155" t="s">
        <v>35</v>
      </c>
      <c r="D44" s="155" t="s">
        <v>79</v>
      </c>
      <c r="E44" s="40"/>
      <c r="F44" s="40"/>
      <c r="G44" s="41"/>
      <c r="H44" s="155" t="s">
        <v>79</v>
      </c>
      <c r="I44" s="59"/>
      <c r="J44" s="43">
        <v>1380</v>
      </c>
      <c r="K44" s="152">
        <v>140</v>
      </c>
      <c r="L44" s="44">
        <f t="shared" si="17"/>
        <v>38.64</v>
      </c>
      <c r="M44" s="45"/>
      <c r="N44" s="45"/>
      <c r="O44" s="46"/>
      <c r="P44" s="46"/>
      <c r="Q44" s="47"/>
      <c r="R44" s="47"/>
      <c r="S44" s="47"/>
      <c r="T44" s="47"/>
      <c r="U44" s="47"/>
      <c r="V44" s="47"/>
      <c r="W44" s="47">
        <f t="shared" si="18"/>
        <v>0</v>
      </c>
      <c r="X44" s="48" t="e">
        <f t="shared" si="19"/>
        <v>#DIV/0!</v>
      </c>
      <c r="Y44" s="49">
        <f t="shared" si="20"/>
        <v>-38.64</v>
      </c>
      <c r="Z44" s="50"/>
      <c r="AA44" s="51"/>
      <c r="AB44" s="52"/>
      <c r="AC44" s="53"/>
      <c r="AD44" s="54"/>
      <c r="AE44" s="54"/>
      <c r="AF44" s="55">
        <f t="shared" si="6"/>
        <v>0</v>
      </c>
      <c r="AG44" s="37"/>
    </row>
    <row r="45" spans="1:33" s="10" customFormat="1">
      <c r="A45" s="38"/>
      <c r="B45" s="57"/>
      <c r="C45" s="155" t="s">
        <v>36</v>
      </c>
      <c r="D45" s="155" t="s">
        <v>80</v>
      </c>
      <c r="E45" s="40"/>
      <c r="F45" s="40"/>
      <c r="G45" s="41"/>
      <c r="H45" s="155" t="s">
        <v>262</v>
      </c>
      <c r="I45" s="57"/>
      <c r="J45" s="43">
        <v>1685</v>
      </c>
      <c r="K45" s="152">
        <v>65</v>
      </c>
      <c r="L45" s="44">
        <f t="shared" si="17"/>
        <v>21.905000000000001</v>
      </c>
      <c r="M45" s="45"/>
      <c r="N45" s="45"/>
      <c r="O45" s="46"/>
      <c r="P45" s="46"/>
      <c r="Q45" s="47"/>
      <c r="R45" s="47"/>
      <c r="S45" s="47"/>
      <c r="T45" s="47"/>
      <c r="U45" s="47"/>
      <c r="V45" s="47"/>
      <c r="W45" s="47">
        <f t="shared" si="18"/>
        <v>0</v>
      </c>
      <c r="X45" s="48" t="e">
        <f t="shared" si="19"/>
        <v>#DIV/0!</v>
      </c>
      <c r="Y45" s="49">
        <f t="shared" si="20"/>
        <v>-21.905000000000001</v>
      </c>
      <c r="Z45" s="50"/>
      <c r="AA45" s="51"/>
      <c r="AB45" s="52"/>
      <c r="AC45" s="53"/>
      <c r="AD45" s="54"/>
      <c r="AE45" s="54"/>
      <c r="AF45" s="55">
        <f t="shared" si="6"/>
        <v>0</v>
      </c>
      <c r="AG45" s="37"/>
    </row>
    <row r="46" spans="1:33" s="10" customFormat="1">
      <c r="A46" s="38"/>
      <c r="B46" s="58"/>
      <c r="C46" s="155" t="s">
        <v>35</v>
      </c>
      <c r="D46" s="155" t="s">
        <v>80</v>
      </c>
      <c r="E46" s="40"/>
      <c r="F46" s="40"/>
      <c r="G46" s="41"/>
      <c r="H46" s="155" t="s">
        <v>262</v>
      </c>
      <c r="I46" s="59"/>
      <c r="J46" s="43">
        <v>1685</v>
      </c>
      <c r="K46" s="152">
        <v>140</v>
      </c>
      <c r="L46" s="44">
        <f t="shared" si="17"/>
        <v>47.18</v>
      </c>
      <c r="M46" s="45"/>
      <c r="N46" s="45"/>
      <c r="O46" s="46"/>
      <c r="P46" s="46"/>
      <c r="Q46" s="47"/>
      <c r="R46" s="47"/>
      <c r="S46" s="47"/>
      <c r="T46" s="47"/>
      <c r="U46" s="47"/>
      <c r="V46" s="47"/>
      <c r="W46" s="47">
        <f t="shared" si="18"/>
        <v>0</v>
      </c>
      <c r="X46" s="48" t="e">
        <f t="shared" si="19"/>
        <v>#DIV/0!</v>
      </c>
      <c r="Y46" s="49">
        <f t="shared" si="20"/>
        <v>-47.18</v>
      </c>
      <c r="Z46" s="50"/>
      <c r="AA46" s="51"/>
      <c r="AB46" s="52"/>
      <c r="AC46" s="53"/>
      <c r="AD46" s="54"/>
      <c r="AE46" s="54"/>
      <c r="AF46" s="55">
        <f t="shared" si="6"/>
        <v>0</v>
      </c>
      <c r="AG46" s="37"/>
    </row>
    <row r="47" spans="1:33" s="10" customFormat="1">
      <c r="A47" s="38"/>
      <c r="B47" s="57"/>
      <c r="C47" s="155" t="s">
        <v>36</v>
      </c>
      <c r="D47" s="155" t="s">
        <v>70</v>
      </c>
      <c r="E47" s="40"/>
      <c r="F47" s="40"/>
      <c r="G47" s="41"/>
      <c r="H47" s="155" t="s">
        <v>32</v>
      </c>
      <c r="I47" s="57"/>
      <c r="J47" s="43">
        <v>1535</v>
      </c>
      <c r="K47" s="152">
        <v>65</v>
      </c>
      <c r="L47" s="44">
        <f t="shared" si="17"/>
        <v>19.954999999999998</v>
      </c>
      <c r="M47" s="45"/>
      <c r="N47" s="45"/>
      <c r="O47" s="46"/>
      <c r="P47" s="46"/>
      <c r="Q47" s="47"/>
      <c r="R47" s="47"/>
      <c r="S47" s="47"/>
      <c r="T47" s="47"/>
      <c r="U47" s="47"/>
      <c r="V47" s="47"/>
      <c r="W47" s="47">
        <f t="shared" si="18"/>
        <v>0</v>
      </c>
      <c r="X47" s="48" t="e">
        <f t="shared" si="19"/>
        <v>#DIV/0!</v>
      </c>
      <c r="Y47" s="49">
        <f t="shared" si="20"/>
        <v>-19.954999999999998</v>
      </c>
      <c r="Z47" s="50"/>
      <c r="AA47" s="51"/>
      <c r="AB47" s="52"/>
      <c r="AC47" s="53"/>
      <c r="AD47" s="54"/>
      <c r="AE47" s="54"/>
      <c r="AF47" s="55">
        <f t="shared" si="6"/>
        <v>0</v>
      </c>
      <c r="AG47" s="37"/>
    </row>
    <row r="48" spans="1:33" s="10" customFormat="1">
      <c r="A48" s="38"/>
      <c r="B48" s="58"/>
      <c r="C48" s="155" t="s">
        <v>189</v>
      </c>
      <c r="D48" s="155" t="s">
        <v>70</v>
      </c>
      <c r="E48" s="40"/>
      <c r="F48" s="40"/>
      <c r="G48" s="41"/>
      <c r="H48" s="155" t="s">
        <v>32</v>
      </c>
      <c r="I48" s="59"/>
      <c r="J48" s="43">
        <v>1535</v>
      </c>
      <c r="K48" s="152">
        <v>140</v>
      </c>
      <c r="L48" s="44">
        <f t="shared" si="17"/>
        <v>42.98</v>
      </c>
      <c r="M48" s="45"/>
      <c r="N48" s="45"/>
      <c r="O48" s="46"/>
      <c r="P48" s="46"/>
      <c r="Q48" s="47"/>
      <c r="R48" s="47"/>
      <c r="S48" s="47"/>
      <c r="T48" s="47"/>
      <c r="U48" s="47"/>
      <c r="V48" s="47"/>
      <c r="W48" s="47">
        <f t="shared" si="18"/>
        <v>0</v>
      </c>
      <c r="X48" s="48" t="e">
        <f t="shared" si="19"/>
        <v>#DIV/0!</v>
      </c>
      <c r="Y48" s="49">
        <f t="shared" si="20"/>
        <v>-42.98</v>
      </c>
      <c r="Z48" s="50"/>
      <c r="AA48" s="51"/>
      <c r="AB48" s="52"/>
      <c r="AC48" s="53"/>
      <c r="AD48" s="54"/>
      <c r="AE48" s="54"/>
      <c r="AF48" s="55">
        <f t="shared" si="6"/>
        <v>0</v>
      </c>
      <c r="AG48" s="37"/>
    </row>
    <row r="49" spans="1:33" s="10" customFormat="1">
      <c r="A49" s="38"/>
      <c r="B49" s="57"/>
      <c r="C49" s="155" t="s">
        <v>36</v>
      </c>
      <c r="D49" s="155" t="s">
        <v>71</v>
      </c>
      <c r="E49" s="40"/>
      <c r="F49" s="40"/>
      <c r="G49" s="41"/>
      <c r="H49" s="155" t="s">
        <v>264</v>
      </c>
      <c r="I49" s="57"/>
      <c r="J49" s="43">
        <v>1535</v>
      </c>
      <c r="K49" s="152">
        <v>65</v>
      </c>
      <c r="L49" s="44">
        <f t="shared" ref="L49:L52" si="26">K49*J49/5000</f>
        <v>19.954999999999998</v>
      </c>
      <c r="M49" s="45"/>
      <c r="N49" s="45"/>
      <c r="O49" s="46"/>
      <c r="P49" s="46"/>
      <c r="Q49" s="47"/>
      <c r="R49" s="47"/>
      <c r="S49" s="47"/>
      <c r="T49" s="47"/>
      <c r="U49" s="47"/>
      <c r="V49" s="47"/>
      <c r="W49" s="47">
        <f t="shared" ref="W49:W52" si="27">SUM(N49:U49)</f>
        <v>0</v>
      </c>
      <c r="X49" s="48" t="e">
        <f t="shared" ref="X49:X52" si="28">W49/AC49</f>
        <v>#DIV/0!</v>
      </c>
      <c r="Y49" s="49">
        <f t="shared" ref="Y49:Y52" si="29">W49-L49</f>
        <v>-19.954999999999998</v>
      </c>
      <c r="Z49" s="50"/>
      <c r="AA49" s="51"/>
      <c r="AB49" s="52"/>
      <c r="AC49" s="53"/>
      <c r="AD49" s="54"/>
      <c r="AE49" s="54"/>
      <c r="AF49" s="55">
        <f t="shared" ref="AF49:AF52" si="30">AC49+AD49</f>
        <v>0</v>
      </c>
      <c r="AG49" s="37"/>
    </row>
    <row r="50" spans="1:33" s="10" customFormat="1">
      <c r="A50" s="38"/>
      <c r="B50" s="58"/>
      <c r="C50" s="155" t="s">
        <v>35</v>
      </c>
      <c r="D50" s="155" t="s">
        <v>71</v>
      </c>
      <c r="E50" s="40"/>
      <c r="F50" s="40"/>
      <c r="G50" s="41"/>
      <c r="H50" s="155" t="s">
        <v>264</v>
      </c>
      <c r="I50" s="59"/>
      <c r="J50" s="43">
        <v>1535</v>
      </c>
      <c r="K50" s="152">
        <v>140</v>
      </c>
      <c r="L50" s="44">
        <f t="shared" si="26"/>
        <v>42.98</v>
      </c>
      <c r="M50" s="45"/>
      <c r="N50" s="45"/>
      <c r="O50" s="46"/>
      <c r="P50" s="46"/>
      <c r="Q50" s="47"/>
      <c r="R50" s="47"/>
      <c r="S50" s="47"/>
      <c r="T50" s="47"/>
      <c r="U50" s="47"/>
      <c r="V50" s="47"/>
      <c r="W50" s="47">
        <f t="shared" si="27"/>
        <v>0</v>
      </c>
      <c r="X50" s="48" t="e">
        <f t="shared" si="28"/>
        <v>#DIV/0!</v>
      </c>
      <c r="Y50" s="49">
        <f t="shared" si="29"/>
        <v>-42.98</v>
      </c>
      <c r="Z50" s="50"/>
      <c r="AA50" s="51"/>
      <c r="AB50" s="52"/>
      <c r="AC50" s="53"/>
      <c r="AD50" s="54"/>
      <c r="AE50" s="54"/>
      <c r="AF50" s="55">
        <f t="shared" si="30"/>
        <v>0</v>
      </c>
      <c r="AG50" s="37"/>
    </row>
    <row r="51" spans="1:33" s="10" customFormat="1">
      <c r="A51" s="38"/>
      <c r="B51" s="57"/>
      <c r="C51" s="155" t="s">
        <v>36</v>
      </c>
      <c r="D51" s="155" t="s">
        <v>257</v>
      </c>
      <c r="E51" s="40"/>
      <c r="F51" s="40"/>
      <c r="G51" s="41"/>
      <c r="H51" s="155" t="s">
        <v>261</v>
      </c>
      <c r="I51" s="57"/>
      <c r="J51" s="43">
        <v>855</v>
      </c>
      <c r="K51" s="152">
        <v>65</v>
      </c>
      <c r="L51" s="44">
        <f t="shared" si="26"/>
        <v>11.115</v>
      </c>
      <c r="M51" s="45"/>
      <c r="N51" s="45"/>
      <c r="O51" s="46"/>
      <c r="P51" s="46"/>
      <c r="Q51" s="47"/>
      <c r="R51" s="47"/>
      <c r="S51" s="47"/>
      <c r="T51" s="47"/>
      <c r="U51" s="47"/>
      <c r="V51" s="47"/>
      <c r="W51" s="47">
        <f t="shared" si="27"/>
        <v>0</v>
      </c>
      <c r="X51" s="48" t="e">
        <f t="shared" si="28"/>
        <v>#DIV/0!</v>
      </c>
      <c r="Y51" s="49">
        <f t="shared" si="29"/>
        <v>-11.115</v>
      </c>
      <c r="Z51" s="50"/>
      <c r="AA51" s="51"/>
      <c r="AB51" s="52"/>
      <c r="AC51" s="53"/>
      <c r="AD51" s="54"/>
      <c r="AE51" s="54"/>
      <c r="AF51" s="55">
        <f t="shared" si="30"/>
        <v>0</v>
      </c>
      <c r="AG51" s="37"/>
    </row>
    <row r="52" spans="1:33" s="10" customFormat="1">
      <c r="A52" s="38"/>
      <c r="B52" s="58"/>
      <c r="C52" s="155" t="s">
        <v>189</v>
      </c>
      <c r="D52" s="155" t="s">
        <v>257</v>
      </c>
      <c r="E52" s="40"/>
      <c r="F52" s="40"/>
      <c r="G52" s="41"/>
      <c r="H52" s="155" t="s">
        <v>261</v>
      </c>
      <c r="I52" s="59"/>
      <c r="J52" s="43">
        <v>855</v>
      </c>
      <c r="K52" s="152">
        <v>140</v>
      </c>
      <c r="L52" s="44">
        <f t="shared" si="26"/>
        <v>23.94</v>
      </c>
      <c r="M52" s="45"/>
      <c r="N52" s="45"/>
      <c r="O52" s="46"/>
      <c r="P52" s="46"/>
      <c r="Q52" s="47"/>
      <c r="R52" s="47"/>
      <c r="S52" s="47"/>
      <c r="T52" s="47"/>
      <c r="U52" s="47"/>
      <c r="V52" s="47"/>
      <c r="W52" s="47">
        <f t="shared" si="27"/>
        <v>0</v>
      </c>
      <c r="X52" s="48" t="e">
        <f t="shared" si="28"/>
        <v>#DIV/0!</v>
      </c>
      <c r="Y52" s="49">
        <f t="shared" si="29"/>
        <v>-23.94</v>
      </c>
      <c r="Z52" s="50"/>
      <c r="AA52" s="51"/>
      <c r="AB52" s="52"/>
      <c r="AC52" s="53"/>
      <c r="AD52" s="54"/>
      <c r="AE52" s="54"/>
      <c r="AF52" s="55">
        <f t="shared" si="30"/>
        <v>0</v>
      </c>
      <c r="AG52" s="37"/>
    </row>
    <row r="53" spans="1:33" s="10" customFormat="1">
      <c r="A53" s="38"/>
      <c r="B53" s="58"/>
      <c r="C53" s="155"/>
      <c r="D53" s="155"/>
      <c r="E53" s="40"/>
      <c r="F53" s="40"/>
      <c r="G53" s="41"/>
      <c r="H53" s="41"/>
      <c r="I53" s="59"/>
      <c r="J53" s="43"/>
      <c r="K53" s="111"/>
      <c r="L53" s="44"/>
      <c r="M53" s="45"/>
      <c r="N53" s="45"/>
      <c r="O53" s="46"/>
      <c r="P53" s="46"/>
      <c r="Q53" s="47"/>
      <c r="R53" s="47"/>
      <c r="S53" s="47"/>
      <c r="T53" s="47"/>
      <c r="U53" s="47"/>
      <c r="V53" s="47"/>
      <c r="W53" s="47"/>
      <c r="X53" s="48"/>
      <c r="Y53" s="49"/>
      <c r="Z53" s="50"/>
      <c r="AA53" s="51"/>
      <c r="AB53" s="52"/>
      <c r="AC53" s="53"/>
      <c r="AD53" s="54"/>
      <c r="AE53" s="54"/>
      <c r="AF53" s="55">
        <f t="shared" si="6"/>
        <v>0</v>
      </c>
      <c r="AG53" s="37"/>
    </row>
    <row r="54" spans="1:33" s="10" customFormat="1">
      <c r="A54" s="38" t="s">
        <v>38</v>
      </c>
      <c r="B54" s="57"/>
      <c r="C54" s="155" t="s">
        <v>219</v>
      </c>
      <c r="D54" s="155" t="s">
        <v>49</v>
      </c>
      <c r="E54" s="40"/>
      <c r="F54" s="40"/>
      <c r="G54" s="41"/>
      <c r="H54" s="155" t="s">
        <v>49</v>
      </c>
      <c r="I54" s="51" t="s">
        <v>181</v>
      </c>
      <c r="J54" s="43">
        <v>4905</v>
      </c>
      <c r="K54" s="163">
        <v>1.29</v>
      </c>
      <c r="L54" s="163">
        <f>K54*J54</f>
        <v>6327.45</v>
      </c>
      <c r="M54" s="45"/>
      <c r="N54" s="45"/>
      <c r="O54" s="46"/>
      <c r="P54" s="46"/>
      <c r="Q54" s="47"/>
      <c r="R54" s="47"/>
      <c r="S54" s="47"/>
      <c r="T54" s="47"/>
      <c r="U54" s="47"/>
      <c r="V54" s="47"/>
      <c r="W54" s="47">
        <f>SUM(N54:U54)</f>
        <v>0</v>
      </c>
      <c r="X54" s="48" t="e">
        <f>W54/AC54</f>
        <v>#DIV/0!</v>
      </c>
      <c r="Y54" s="49">
        <f>W54-L54</f>
        <v>-6327.45</v>
      </c>
      <c r="Z54" s="50"/>
      <c r="AA54" s="51"/>
      <c r="AB54" s="52"/>
      <c r="AC54" s="53"/>
      <c r="AD54" s="54"/>
      <c r="AE54" s="54"/>
      <c r="AF54" s="55">
        <f t="shared" si="6"/>
        <v>0</v>
      </c>
      <c r="AG54" s="37"/>
    </row>
    <row r="55" spans="1:33" s="10" customFormat="1">
      <c r="A55" s="38"/>
      <c r="B55" s="57"/>
      <c r="C55" s="155" t="s">
        <v>219</v>
      </c>
      <c r="D55" s="155" t="s">
        <v>48</v>
      </c>
      <c r="E55" s="40"/>
      <c r="F55" s="40"/>
      <c r="G55" s="41"/>
      <c r="H55" s="155" t="s">
        <v>48</v>
      </c>
      <c r="I55" s="51" t="s">
        <v>181</v>
      </c>
      <c r="J55" s="43">
        <v>10355</v>
      </c>
      <c r="K55" s="163">
        <v>1.29</v>
      </c>
      <c r="L55" s="163">
        <f>K55*J55</f>
        <v>13357.95</v>
      </c>
      <c r="M55" s="45"/>
      <c r="N55" s="45"/>
      <c r="O55" s="46"/>
      <c r="P55" s="46"/>
      <c r="Q55" s="47"/>
      <c r="R55" s="47"/>
      <c r="S55" s="47"/>
      <c r="T55" s="47"/>
      <c r="U55" s="47"/>
      <c r="V55" s="47"/>
      <c r="W55" s="47">
        <f>SUM(N55:U55)</f>
        <v>0</v>
      </c>
      <c r="X55" s="48" t="e">
        <f>W55/AC55</f>
        <v>#DIV/0!</v>
      </c>
      <c r="Y55" s="49">
        <f>W55-L55</f>
        <v>-13357.95</v>
      </c>
      <c r="Z55" s="50"/>
      <c r="AA55" s="51"/>
      <c r="AB55" s="52"/>
      <c r="AC55" s="53"/>
      <c r="AD55" s="54"/>
      <c r="AE55" s="54"/>
      <c r="AF55" s="55">
        <f t="shared" si="6"/>
        <v>0</v>
      </c>
      <c r="AG55" s="37"/>
    </row>
    <row r="56" spans="1:33" s="10" customFormat="1">
      <c r="A56" s="38"/>
      <c r="B56" s="57"/>
      <c r="C56" s="155"/>
      <c r="D56" s="155"/>
      <c r="E56" s="40"/>
      <c r="F56" s="40"/>
      <c r="G56" s="41"/>
      <c r="H56" s="41"/>
      <c r="I56" s="42"/>
      <c r="J56" s="66"/>
      <c r="K56" s="114"/>
      <c r="L56" s="44"/>
      <c r="M56" s="45"/>
      <c r="N56" s="45"/>
      <c r="O56" s="46"/>
      <c r="P56" s="46"/>
      <c r="Q56" s="63"/>
      <c r="R56" s="63"/>
      <c r="S56" s="63"/>
      <c r="T56" s="63"/>
      <c r="U56" s="47"/>
      <c r="V56" s="47"/>
      <c r="W56" s="47"/>
      <c r="X56" s="48"/>
      <c r="Y56" s="49"/>
      <c r="Z56" s="50"/>
      <c r="AA56" s="51"/>
      <c r="AB56" s="52"/>
      <c r="AC56" s="53"/>
      <c r="AD56" s="54"/>
      <c r="AE56" s="54"/>
      <c r="AF56" s="55">
        <f t="shared" si="6"/>
        <v>0</v>
      </c>
      <c r="AG56" s="37"/>
    </row>
    <row r="57" spans="1:33" s="10" customFormat="1">
      <c r="A57" s="38" t="s">
        <v>228</v>
      </c>
      <c r="B57" s="57"/>
      <c r="C57" s="68" t="s">
        <v>230</v>
      </c>
      <c r="D57" s="155" t="s">
        <v>302</v>
      </c>
      <c r="E57" s="40"/>
      <c r="F57" s="40"/>
      <c r="G57" s="41"/>
      <c r="H57" s="155" t="s">
        <v>49</v>
      </c>
      <c r="I57" s="42" t="s">
        <v>301</v>
      </c>
      <c r="J57" s="43">
        <v>4905</v>
      </c>
      <c r="K57" s="163">
        <f>0.86*1.1</f>
        <v>0.94600000000000006</v>
      </c>
      <c r="L57" s="163">
        <f t="shared" ref="L57:L62" si="31">K57*J57</f>
        <v>4640.13</v>
      </c>
      <c r="M57" s="45"/>
      <c r="N57" s="45"/>
      <c r="O57" s="46"/>
      <c r="P57" s="46"/>
      <c r="Q57" s="47"/>
      <c r="R57" s="47"/>
      <c r="S57" s="47"/>
      <c r="T57" s="47"/>
      <c r="U57" s="47"/>
      <c r="V57" s="47"/>
      <c r="W57" s="47">
        <f>SUM(N57:U57)</f>
        <v>0</v>
      </c>
      <c r="X57" s="48" t="e">
        <f>W57/AC57</f>
        <v>#DIV/0!</v>
      </c>
      <c r="Y57" s="49">
        <f>W57-L57</f>
        <v>-4640.13</v>
      </c>
      <c r="Z57" s="50"/>
      <c r="AA57" s="51"/>
      <c r="AB57" s="52"/>
      <c r="AC57" s="53"/>
      <c r="AD57" s="54"/>
      <c r="AE57" s="54"/>
      <c r="AF57" s="55">
        <f t="shared" ref="AF57:AF62" si="32">AC57+AD57</f>
        <v>0</v>
      </c>
      <c r="AG57" s="56">
        <f>AF57-L57</f>
        <v>-4640.13</v>
      </c>
    </row>
    <row r="58" spans="1:33" s="10" customFormat="1">
      <c r="A58" s="38"/>
      <c r="B58" s="57"/>
      <c r="C58" s="68" t="s">
        <v>230</v>
      </c>
      <c r="D58" s="155" t="s">
        <v>302</v>
      </c>
      <c r="E58" s="40"/>
      <c r="F58" s="40"/>
      <c r="G58" s="41"/>
      <c r="H58" s="155" t="s">
        <v>48</v>
      </c>
      <c r="I58" s="42" t="s">
        <v>301</v>
      </c>
      <c r="J58" s="43">
        <v>10355</v>
      </c>
      <c r="K58" s="163">
        <f>0.86*1.1</f>
        <v>0.94600000000000006</v>
      </c>
      <c r="L58" s="163">
        <f t="shared" si="31"/>
        <v>9795.83</v>
      </c>
      <c r="M58" s="45"/>
      <c r="N58" s="45"/>
      <c r="O58" s="46"/>
      <c r="P58" s="46"/>
      <c r="Q58" s="47"/>
      <c r="R58" s="47"/>
      <c r="S58" s="47"/>
      <c r="T58" s="47"/>
      <c r="U58" s="47"/>
      <c r="V58" s="47"/>
      <c r="W58" s="47">
        <f>SUM(N58:U58)</f>
        <v>0</v>
      </c>
      <c r="X58" s="48" t="e">
        <f>W58/AC58</f>
        <v>#DIV/0!</v>
      </c>
      <c r="Y58" s="49">
        <f>W58-L58</f>
        <v>-9795.83</v>
      </c>
      <c r="Z58" s="50"/>
      <c r="AA58" s="51"/>
      <c r="AB58" s="52"/>
      <c r="AC58" s="53"/>
      <c r="AD58" s="54"/>
      <c r="AE58" s="54"/>
      <c r="AF58" s="55">
        <f t="shared" si="32"/>
        <v>0</v>
      </c>
      <c r="AG58" s="56">
        <f>AF58-L58</f>
        <v>-9795.83</v>
      </c>
    </row>
    <row r="59" spans="1:33" s="10" customFormat="1">
      <c r="A59" s="38"/>
      <c r="B59" s="58"/>
      <c r="C59" s="155"/>
      <c r="D59" s="155"/>
      <c r="E59" s="40"/>
      <c r="F59" s="40"/>
      <c r="G59" s="41"/>
      <c r="H59" s="41"/>
      <c r="I59" s="59"/>
      <c r="J59" s="43"/>
      <c r="K59" s="112"/>
      <c r="L59" s="44">
        <f t="shared" si="31"/>
        <v>0</v>
      </c>
      <c r="M59" s="45"/>
      <c r="N59" s="45"/>
      <c r="O59" s="46"/>
      <c r="P59" s="46"/>
      <c r="Q59" s="47"/>
      <c r="R59" s="47"/>
      <c r="S59" s="47"/>
      <c r="T59" s="47"/>
      <c r="U59" s="47"/>
      <c r="V59" s="47"/>
      <c r="W59" s="47"/>
      <c r="X59" s="48"/>
      <c r="Y59" s="49"/>
      <c r="Z59" s="50"/>
      <c r="AA59" s="51"/>
      <c r="AB59" s="52"/>
      <c r="AC59" s="53"/>
      <c r="AD59" s="54"/>
      <c r="AE59" s="54"/>
      <c r="AF59" s="55">
        <f t="shared" si="32"/>
        <v>0</v>
      </c>
      <c r="AG59" s="37"/>
    </row>
    <row r="60" spans="1:33" s="10" customFormat="1">
      <c r="A60" s="38" t="s">
        <v>252</v>
      </c>
      <c r="B60" s="57"/>
      <c r="C60" s="68" t="s">
        <v>303</v>
      </c>
      <c r="D60" s="155" t="s">
        <v>304</v>
      </c>
      <c r="E60" s="40"/>
      <c r="F60" s="40"/>
      <c r="G60" s="41"/>
      <c r="H60" s="155" t="s">
        <v>49</v>
      </c>
      <c r="I60" s="42"/>
      <c r="J60" s="43">
        <v>4905</v>
      </c>
      <c r="K60" s="163">
        <v>0.24199999999999999</v>
      </c>
      <c r="L60" s="163">
        <f t="shared" si="31"/>
        <v>1187.01</v>
      </c>
      <c r="M60" s="45"/>
      <c r="N60" s="45"/>
      <c r="O60" s="46"/>
      <c r="P60" s="46"/>
      <c r="Q60" s="47"/>
      <c r="R60" s="47"/>
      <c r="S60" s="47"/>
      <c r="T60" s="47"/>
      <c r="U60" s="47"/>
      <c r="V60" s="47"/>
      <c r="W60" s="47">
        <f>SUM(N60:U60)</f>
        <v>0</v>
      </c>
      <c r="X60" s="48" t="e">
        <f>W60/AC60</f>
        <v>#DIV/0!</v>
      </c>
      <c r="Y60" s="49">
        <f>W60-L60</f>
        <v>-1187.01</v>
      </c>
      <c r="Z60" s="50"/>
      <c r="AA60" s="51"/>
      <c r="AB60" s="52"/>
      <c r="AC60" s="53"/>
      <c r="AD60" s="54"/>
      <c r="AE60" s="54"/>
      <c r="AF60" s="55">
        <f t="shared" si="32"/>
        <v>0</v>
      </c>
      <c r="AG60" s="37"/>
    </row>
    <row r="61" spans="1:33" s="10" customFormat="1">
      <c r="A61" s="38"/>
      <c r="B61" s="57"/>
      <c r="C61" s="68" t="s">
        <v>303</v>
      </c>
      <c r="D61" s="155" t="s">
        <v>304</v>
      </c>
      <c r="E61" s="40"/>
      <c r="F61" s="40"/>
      <c r="G61" s="41"/>
      <c r="H61" s="155" t="s">
        <v>48</v>
      </c>
      <c r="I61" s="42"/>
      <c r="J61" s="43">
        <v>10355</v>
      </c>
      <c r="K61" s="163">
        <v>0.24199999999999999</v>
      </c>
      <c r="L61" s="163">
        <f t="shared" si="31"/>
        <v>2505.91</v>
      </c>
      <c r="M61" s="45"/>
      <c r="N61" s="45"/>
      <c r="O61" s="46"/>
      <c r="P61" s="46"/>
      <c r="Q61" s="47"/>
      <c r="R61" s="47"/>
      <c r="S61" s="47"/>
      <c r="T61" s="47"/>
      <c r="U61" s="47"/>
      <c r="V61" s="47"/>
      <c r="W61" s="47">
        <f>SUM(N61:U61)</f>
        <v>0</v>
      </c>
      <c r="X61" s="48" t="e">
        <f>W61/AC61</f>
        <v>#DIV/0!</v>
      </c>
      <c r="Y61" s="49">
        <f>W61-L61</f>
        <v>-2505.91</v>
      </c>
      <c r="Z61" s="50"/>
      <c r="AA61" s="51"/>
      <c r="AB61" s="52"/>
      <c r="AC61" s="53"/>
      <c r="AD61" s="54"/>
      <c r="AE61" s="54"/>
      <c r="AF61" s="55">
        <f t="shared" si="32"/>
        <v>0</v>
      </c>
      <c r="AG61" s="37"/>
    </row>
    <row r="62" spans="1:33" s="10" customFormat="1">
      <c r="A62" s="38"/>
      <c r="B62" s="58"/>
      <c r="C62" s="155"/>
      <c r="D62" s="155"/>
      <c r="E62" s="40"/>
      <c r="F62" s="40"/>
      <c r="G62" s="41"/>
      <c r="H62" s="41"/>
      <c r="I62" s="59"/>
      <c r="J62" s="43"/>
      <c r="K62" s="112"/>
      <c r="L62" s="44">
        <f t="shared" si="31"/>
        <v>0</v>
      </c>
      <c r="M62" s="45"/>
      <c r="N62" s="45"/>
      <c r="O62" s="46"/>
      <c r="P62" s="46"/>
      <c r="Q62" s="47"/>
      <c r="R62" s="47"/>
      <c r="S62" s="47"/>
      <c r="T62" s="47"/>
      <c r="U62" s="47"/>
      <c r="V62" s="47"/>
      <c r="W62" s="47"/>
      <c r="X62" s="48"/>
      <c r="Y62" s="49"/>
      <c r="Z62" s="50"/>
      <c r="AA62" s="51"/>
      <c r="AB62" s="52"/>
      <c r="AC62" s="53"/>
      <c r="AD62" s="54"/>
      <c r="AE62" s="54"/>
      <c r="AF62" s="55">
        <f t="shared" si="32"/>
        <v>0</v>
      </c>
      <c r="AG62" s="37"/>
    </row>
    <row r="63" spans="1:33" s="10" customFormat="1">
      <c r="A63" s="38" t="s">
        <v>39</v>
      </c>
      <c r="B63" s="57"/>
      <c r="C63" s="155" t="s">
        <v>182</v>
      </c>
      <c r="D63" s="155" t="s">
        <v>40</v>
      </c>
      <c r="E63" s="40"/>
      <c r="F63" s="40"/>
      <c r="G63" s="41"/>
      <c r="H63" s="41"/>
      <c r="I63" s="42" t="s">
        <v>40</v>
      </c>
      <c r="J63" s="43">
        <v>765</v>
      </c>
      <c r="K63" s="115">
        <v>1.03</v>
      </c>
      <c r="L63" s="44">
        <f t="shared" ref="L63:L70" si="33">K63*J63</f>
        <v>787.95</v>
      </c>
      <c r="M63" s="45"/>
      <c r="N63" s="45"/>
      <c r="O63" s="46"/>
      <c r="P63" s="46"/>
      <c r="Q63" s="47"/>
      <c r="R63" s="47"/>
      <c r="S63" s="67"/>
      <c r="T63" s="47"/>
      <c r="U63" s="47"/>
      <c r="V63" s="47"/>
      <c r="W63" s="47">
        <f t="shared" ref="W63:W68" si="34">SUM(N63:U63)</f>
        <v>0</v>
      </c>
      <c r="X63" s="48" t="e">
        <f t="shared" ref="X63:X68" si="35">W63/AC63</f>
        <v>#DIV/0!</v>
      </c>
      <c r="Y63" s="49">
        <f t="shared" ref="Y63:Y68" si="36">W63-L63</f>
        <v>-787.95</v>
      </c>
      <c r="Z63" s="50"/>
      <c r="AA63" s="51"/>
      <c r="AB63" s="52"/>
      <c r="AC63" s="53"/>
      <c r="AD63" s="54"/>
      <c r="AE63" s="54"/>
      <c r="AF63" s="55">
        <f t="shared" si="6"/>
        <v>0</v>
      </c>
      <c r="AG63" s="37"/>
    </row>
    <row r="64" spans="1:33" s="10" customFormat="1">
      <c r="A64" s="38"/>
      <c r="B64" s="57"/>
      <c r="C64" s="155" t="s">
        <v>182</v>
      </c>
      <c r="D64" s="69" t="s">
        <v>41</v>
      </c>
      <c r="E64" s="70"/>
      <c r="F64" s="70"/>
      <c r="G64" s="71"/>
      <c r="H64" s="68"/>
      <c r="I64" s="42" t="s">
        <v>41</v>
      </c>
      <c r="J64" s="43">
        <v>1540</v>
      </c>
      <c r="K64" s="115">
        <v>1.03</v>
      </c>
      <c r="L64" s="44">
        <f t="shared" si="33"/>
        <v>1586.2</v>
      </c>
      <c r="M64" s="45"/>
      <c r="N64" s="45"/>
      <c r="O64" s="46"/>
      <c r="P64" s="46"/>
      <c r="Q64" s="47"/>
      <c r="R64" s="47"/>
      <c r="S64" s="67"/>
      <c r="T64" s="47"/>
      <c r="U64" s="47"/>
      <c r="V64" s="47"/>
      <c r="W64" s="47">
        <f t="shared" si="34"/>
        <v>0</v>
      </c>
      <c r="X64" s="48" t="e">
        <f t="shared" si="35"/>
        <v>#DIV/0!</v>
      </c>
      <c r="Y64" s="49">
        <f t="shared" si="36"/>
        <v>-1586.2</v>
      </c>
      <c r="Z64" s="50"/>
      <c r="AA64" s="51"/>
      <c r="AB64" s="52"/>
      <c r="AC64" s="53"/>
      <c r="AD64" s="54"/>
      <c r="AE64" s="54"/>
      <c r="AF64" s="55">
        <f t="shared" si="6"/>
        <v>0</v>
      </c>
      <c r="AG64" s="37"/>
    </row>
    <row r="65" spans="1:33" s="10" customFormat="1">
      <c r="A65" s="38"/>
      <c r="B65" s="57"/>
      <c r="C65" s="155" t="s">
        <v>182</v>
      </c>
      <c r="D65" s="155" t="s">
        <v>42</v>
      </c>
      <c r="E65" s="40"/>
      <c r="F65" s="40"/>
      <c r="G65" s="41"/>
      <c r="H65" s="68"/>
      <c r="I65" s="42" t="s">
        <v>42</v>
      </c>
      <c r="J65" s="43">
        <v>4265</v>
      </c>
      <c r="K65" s="115">
        <v>1.03</v>
      </c>
      <c r="L65" s="44">
        <f t="shared" si="33"/>
        <v>4392.95</v>
      </c>
      <c r="M65" s="45"/>
      <c r="N65" s="45"/>
      <c r="O65" s="46"/>
      <c r="P65" s="46"/>
      <c r="Q65" s="63"/>
      <c r="R65" s="63"/>
      <c r="S65" s="72"/>
      <c r="T65" s="63"/>
      <c r="U65" s="47"/>
      <c r="V65" s="47"/>
      <c r="W65" s="47">
        <f t="shared" si="34"/>
        <v>0</v>
      </c>
      <c r="X65" s="48" t="e">
        <f t="shared" si="35"/>
        <v>#DIV/0!</v>
      </c>
      <c r="Y65" s="49">
        <f t="shared" si="36"/>
        <v>-4392.95</v>
      </c>
      <c r="Z65" s="50"/>
      <c r="AA65" s="51"/>
      <c r="AB65" s="52"/>
      <c r="AC65" s="53"/>
      <c r="AD65" s="54"/>
      <c r="AE65" s="54"/>
      <c r="AF65" s="55">
        <f t="shared" si="6"/>
        <v>0</v>
      </c>
      <c r="AG65" s="37"/>
    </row>
    <row r="66" spans="1:33" s="10" customFormat="1">
      <c r="A66" s="38"/>
      <c r="B66" s="57"/>
      <c r="C66" s="155" t="s">
        <v>182</v>
      </c>
      <c r="D66" s="155" t="s">
        <v>43</v>
      </c>
      <c r="E66" s="40"/>
      <c r="F66" s="40"/>
      <c r="G66" s="41"/>
      <c r="H66" s="68"/>
      <c r="I66" s="42" t="s">
        <v>43</v>
      </c>
      <c r="J66" s="43">
        <v>4115</v>
      </c>
      <c r="K66" s="115">
        <v>1.03</v>
      </c>
      <c r="L66" s="44">
        <f t="shared" si="33"/>
        <v>4238.45</v>
      </c>
      <c r="M66" s="45"/>
      <c r="N66" s="45"/>
      <c r="O66" s="46"/>
      <c r="P66" s="46"/>
      <c r="Q66" s="63"/>
      <c r="R66" s="63"/>
      <c r="S66" s="72"/>
      <c r="T66" s="63"/>
      <c r="U66" s="47"/>
      <c r="V66" s="47"/>
      <c r="W66" s="47">
        <f t="shared" si="34"/>
        <v>0</v>
      </c>
      <c r="X66" s="48" t="e">
        <f t="shared" si="35"/>
        <v>#DIV/0!</v>
      </c>
      <c r="Y66" s="49">
        <f t="shared" si="36"/>
        <v>-4238.45</v>
      </c>
      <c r="Z66" s="50"/>
      <c r="AA66" s="51"/>
      <c r="AB66" s="52"/>
      <c r="AC66" s="53"/>
      <c r="AD66" s="54"/>
      <c r="AE66" s="54"/>
      <c r="AF66" s="55">
        <f t="shared" si="6"/>
        <v>0</v>
      </c>
      <c r="AG66" s="37"/>
    </row>
    <row r="67" spans="1:33" s="10" customFormat="1">
      <c r="A67" s="38"/>
      <c r="B67" s="57"/>
      <c r="C67" s="155" t="s">
        <v>182</v>
      </c>
      <c r="D67" s="155" t="s">
        <v>44</v>
      </c>
      <c r="E67" s="40"/>
      <c r="F67" s="40"/>
      <c r="G67" s="41"/>
      <c r="H67" s="68"/>
      <c r="I67" s="42" t="s">
        <v>44</v>
      </c>
      <c r="J67" s="43">
        <v>3035</v>
      </c>
      <c r="K67" s="115">
        <v>1.03</v>
      </c>
      <c r="L67" s="44">
        <f t="shared" si="33"/>
        <v>3126.05</v>
      </c>
      <c r="M67" s="45"/>
      <c r="N67" s="45"/>
      <c r="O67" s="46"/>
      <c r="P67" s="46"/>
      <c r="Q67" s="47"/>
      <c r="R67" s="47"/>
      <c r="S67" s="67"/>
      <c r="T67" s="47"/>
      <c r="U67" s="47"/>
      <c r="V67" s="47"/>
      <c r="W67" s="47">
        <f t="shared" si="34"/>
        <v>0</v>
      </c>
      <c r="X67" s="48" t="e">
        <f t="shared" si="35"/>
        <v>#DIV/0!</v>
      </c>
      <c r="Y67" s="49">
        <f t="shared" si="36"/>
        <v>-3126.05</v>
      </c>
      <c r="Z67" s="50"/>
      <c r="AA67" s="51"/>
      <c r="AB67" s="52"/>
      <c r="AC67" s="53"/>
      <c r="AD67" s="54"/>
      <c r="AE67" s="54"/>
      <c r="AF67" s="55">
        <f t="shared" si="6"/>
        <v>0</v>
      </c>
      <c r="AG67" s="37"/>
    </row>
    <row r="68" spans="1:33" s="10" customFormat="1">
      <c r="A68" s="38"/>
      <c r="B68" s="57"/>
      <c r="C68" s="155" t="s">
        <v>182</v>
      </c>
      <c r="D68" s="155" t="s">
        <v>45</v>
      </c>
      <c r="E68" s="40"/>
      <c r="F68" s="40"/>
      <c r="G68" s="41"/>
      <c r="H68" s="68"/>
      <c r="I68" s="42" t="s">
        <v>45</v>
      </c>
      <c r="J68" s="43">
        <v>1540</v>
      </c>
      <c r="K68" s="115">
        <v>1.03</v>
      </c>
      <c r="L68" s="44">
        <f t="shared" si="33"/>
        <v>1586.2</v>
      </c>
      <c r="M68" s="45"/>
      <c r="N68" s="45"/>
      <c r="O68" s="46"/>
      <c r="P68" s="46"/>
      <c r="Q68" s="47"/>
      <c r="R68" s="47"/>
      <c r="S68" s="67"/>
      <c r="T68" s="47"/>
      <c r="U68" s="47"/>
      <c r="V68" s="47"/>
      <c r="W68" s="47">
        <f t="shared" si="34"/>
        <v>0</v>
      </c>
      <c r="X68" s="48" t="e">
        <f t="shared" si="35"/>
        <v>#DIV/0!</v>
      </c>
      <c r="Y68" s="49">
        <f t="shared" si="36"/>
        <v>-1586.2</v>
      </c>
      <c r="Z68" s="50"/>
      <c r="AA68" s="51"/>
      <c r="AB68" s="52"/>
      <c r="AC68" s="53"/>
      <c r="AD68" s="54"/>
      <c r="AE68" s="54"/>
      <c r="AF68" s="55">
        <f t="shared" si="6"/>
        <v>0</v>
      </c>
      <c r="AG68" s="37"/>
    </row>
    <row r="69" spans="1:33" s="10" customFormat="1">
      <c r="A69" s="38"/>
      <c r="B69" s="57"/>
      <c r="C69" s="68"/>
      <c r="D69" s="155"/>
      <c r="E69" s="40"/>
      <c r="F69" s="40"/>
      <c r="G69" s="41"/>
      <c r="H69" s="68"/>
      <c r="I69" s="42"/>
      <c r="J69" s="66"/>
      <c r="K69" s="116"/>
      <c r="L69" s="76"/>
      <c r="M69" s="45"/>
      <c r="N69" s="45"/>
      <c r="O69" s="46"/>
      <c r="P69" s="46"/>
      <c r="Q69" s="47"/>
      <c r="R69" s="47"/>
      <c r="S69" s="47"/>
      <c r="T69" s="47"/>
      <c r="U69" s="47"/>
      <c r="V69" s="47"/>
      <c r="W69" s="47"/>
      <c r="X69" s="48"/>
      <c r="Y69" s="49"/>
      <c r="Z69" s="50"/>
      <c r="AA69" s="51"/>
      <c r="AB69" s="52"/>
      <c r="AC69" s="53"/>
      <c r="AD69" s="54"/>
      <c r="AE69" s="54"/>
      <c r="AF69" s="55">
        <f>AC69+AD69</f>
        <v>0</v>
      </c>
      <c r="AG69" s="37"/>
    </row>
    <row r="70" spans="1:33" s="10" customFormat="1">
      <c r="A70" s="38" t="s">
        <v>193</v>
      </c>
      <c r="B70" s="57"/>
      <c r="C70" s="155" t="s">
        <v>194</v>
      </c>
      <c r="D70" s="155"/>
      <c r="E70" s="40"/>
      <c r="F70" s="40"/>
      <c r="G70" s="41"/>
      <c r="H70" s="41"/>
      <c r="I70" s="42"/>
      <c r="J70" s="43">
        <v>15260</v>
      </c>
      <c r="K70" s="115">
        <v>1.05</v>
      </c>
      <c r="L70" s="44">
        <f t="shared" si="33"/>
        <v>16023</v>
      </c>
      <c r="M70" s="45"/>
      <c r="N70" s="45"/>
      <c r="O70" s="46"/>
      <c r="P70" s="46"/>
      <c r="Q70" s="47"/>
      <c r="R70" s="47"/>
      <c r="S70" s="67"/>
      <c r="T70" s="47"/>
      <c r="U70" s="47"/>
      <c r="V70" s="47"/>
      <c r="W70" s="47">
        <f>SUM(N70:U70)</f>
        <v>0</v>
      </c>
      <c r="X70" s="48" t="e">
        <f>W70/AC70</f>
        <v>#DIV/0!</v>
      </c>
      <c r="Y70" s="49">
        <f>W70-L70</f>
        <v>-16023</v>
      </c>
      <c r="Z70" s="50"/>
      <c r="AA70" s="51"/>
      <c r="AB70" s="52"/>
      <c r="AC70" s="53"/>
      <c r="AD70" s="54"/>
      <c r="AE70" s="54"/>
      <c r="AF70" s="55">
        <f t="shared" si="6"/>
        <v>0</v>
      </c>
      <c r="AG70" s="37"/>
    </row>
    <row r="71" spans="1:33" s="10" customFormat="1">
      <c r="A71" s="38"/>
      <c r="B71" s="57"/>
      <c r="C71" s="68"/>
      <c r="D71" s="155"/>
      <c r="E71" s="40"/>
      <c r="F71" s="40"/>
      <c r="G71" s="41"/>
      <c r="H71" s="68"/>
      <c r="I71" s="42"/>
      <c r="J71" s="66"/>
      <c r="K71" s="114"/>
      <c r="L71" s="73"/>
      <c r="M71" s="45"/>
      <c r="N71" s="45"/>
      <c r="O71" s="46"/>
      <c r="P71" s="46"/>
      <c r="Q71" s="47"/>
      <c r="R71" s="47"/>
      <c r="S71" s="47"/>
      <c r="T71" s="47"/>
      <c r="U71" s="47"/>
      <c r="V71" s="47"/>
      <c r="W71" s="47"/>
      <c r="X71" s="48"/>
      <c r="Y71" s="49"/>
      <c r="Z71" s="50"/>
      <c r="AA71" s="51"/>
      <c r="AB71" s="52"/>
      <c r="AC71" s="53"/>
      <c r="AD71" s="54"/>
      <c r="AE71" s="54"/>
      <c r="AF71" s="55">
        <f t="shared" ref="AF71:AF72" si="37">AC71+AD71</f>
        <v>0</v>
      </c>
      <c r="AG71" s="37"/>
    </row>
    <row r="72" spans="1:33" s="10" customFormat="1">
      <c r="A72" s="38" t="s">
        <v>305</v>
      </c>
      <c r="B72" s="57"/>
      <c r="C72" s="68" t="s">
        <v>306</v>
      </c>
      <c r="D72" s="155"/>
      <c r="E72" s="40"/>
      <c r="F72" s="40"/>
      <c r="G72" s="41"/>
      <c r="H72" s="155"/>
      <c r="I72" s="42"/>
      <c r="J72" s="43">
        <v>15260</v>
      </c>
      <c r="K72" s="116">
        <v>1.03</v>
      </c>
      <c r="L72" s="44">
        <f>K72*J72</f>
        <v>15717.800000000001</v>
      </c>
      <c r="M72" s="45"/>
      <c r="N72" s="45"/>
      <c r="O72" s="46"/>
      <c r="P72" s="46"/>
      <c r="Q72" s="47"/>
      <c r="R72" s="47"/>
      <c r="S72" s="47"/>
      <c r="T72" s="47"/>
      <c r="U72" s="47"/>
      <c r="V72" s="47"/>
      <c r="W72" s="47">
        <f>SUM(N72:U72)</f>
        <v>0</v>
      </c>
      <c r="X72" s="48" t="e">
        <f>W72/AC72</f>
        <v>#DIV/0!</v>
      </c>
      <c r="Y72" s="49">
        <f>W72-L72</f>
        <v>-15717.800000000001</v>
      </c>
      <c r="Z72" s="50"/>
      <c r="AA72" s="51"/>
      <c r="AB72" s="52"/>
      <c r="AC72" s="53"/>
      <c r="AD72" s="54"/>
      <c r="AE72" s="54"/>
      <c r="AF72" s="55">
        <f t="shared" si="37"/>
        <v>0</v>
      </c>
      <c r="AG72" s="37"/>
    </row>
    <row r="73" spans="1:33" s="10" customFormat="1">
      <c r="A73" s="38"/>
      <c r="B73" s="57"/>
      <c r="C73" s="68"/>
      <c r="D73" s="155"/>
      <c r="E73" s="40"/>
      <c r="F73" s="40"/>
      <c r="G73" s="41"/>
      <c r="H73" s="68"/>
      <c r="I73" s="42"/>
      <c r="J73" s="66"/>
      <c r="K73" s="114"/>
      <c r="L73" s="73"/>
      <c r="M73" s="45"/>
      <c r="N73" s="45"/>
      <c r="O73" s="46"/>
      <c r="P73" s="46"/>
      <c r="Q73" s="47"/>
      <c r="R73" s="47"/>
      <c r="S73" s="47"/>
      <c r="T73" s="47"/>
      <c r="U73" s="47"/>
      <c r="V73" s="47"/>
      <c r="W73" s="47"/>
      <c r="X73" s="48"/>
      <c r="Y73" s="49"/>
      <c r="Z73" s="50"/>
      <c r="AA73" s="51"/>
      <c r="AB73" s="52"/>
      <c r="AC73" s="53"/>
      <c r="AD73" s="54"/>
      <c r="AE73" s="54"/>
      <c r="AF73" s="55">
        <f t="shared" si="6"/>
        <v>0</v>
      </c>
      <c r="AG73" s="37"/>
    </row>
    <row r="74" spans="1:33" s="10" customFormat="1">
      <c r="A74" s="38" t="s">
        <v>50</v>
      </c>
      <c r="B74" s="57"/>
      <c r="C74" s="68" t="s">
        <v>51</v>
      </c>
      <c r="D74" s="155" t="s">
        <v>52</v>
      </c>
      <c r="E74" s="40"/>
      <c r="F74" s="40"/>
      <c r="G74" s="41"/>
      <c r="H74" s="155" t="s">
        <v>52</v>
      </c>
      <c r="I74" s="42" t="s">
        <v>54</v>
      </c>
      <c r="J74" s="43">
        <v>15260</v>
      </c>
      <c r="K74" s="116">
        <v>1.03</v>
      </c>
      <c r="L74" s="44">
        <f>K74*J74</f>
        <v>15717.800000000001</v>
      </c>
      <c r="M74" s="45"/>
      <c r="N74" s="45"/>
      <c r="O74" s="46"/>
      <c r="P74" s="46"/>
      <c r="Q74" s="47"/>
      <c r="R74" s="47"/>
      <c r="S74" s="47"/>
      <c r="T74" s="47"/>
      <c r="U74" s="47"/>
      <c r="V74" s="47"/>
      <c r="W74" s="47">
        <f>SUM(N74:U74)</f>
        <v>0</v>
      </c>
      <c r="X74" s="48" t="e">
        <f>W74/AC74</f>
        <v>#DIV/0!</v>
      </c>
      <c r="Y74" s="49">
        <f>W74-L74</f>
        <v>-15717.800000000001</v>
      </c>
      <c r="Z74" s="50"/>
      <c r="AA74" s="51"/>
      <c r="AB74" s="52"/>
      <c r="AC74" s="53"/>
      <c r="AD74" s="54"/>
      <c r="AE74" s="54"/>
      <c r="AF74" s="55">
        <f t="shared" ref="AF74:AF91" si="38">AC74+AD74</f>
        <v>0</v>
      </c>
      <c r="AG74" s="37"/>
    </row>
    <row r="75" spans="1:33" s="10" customFormat="1">
      <c r="A75" s="38"/>
      <c r="B75" s="57"/>
      <c r="C75" s="68"/>
      <c r="D75" s="155"/>
      <c r="E75" s="40"/>
      <c r="F75" s="40"/>
      <c r="G75" s="41"/>
      <c r="H75" s="68"/>
      <c r="I75" s="42"/>
      <c r="J75" s="66"/>
      <c r="K75" s="116"/>
      <c r="L75" s="76"/>
      <c r="M75" s="45"/>
      <c r="N75" s="45"/>
      <c r="O75" s="46"/>
      <c r="P75" s="46"/>
      <c r="Q75" s="47"/>
      <c r="R75" s="47"/>
      <c r="S75" s="47"/>
      <c r="T75" s="47"/>
      <c r="U75" s="47"/>
      <c r="V75" s="47"/>
      <c r="W75" s="47"/>
      <c r="X75" s="48"/>
      <c r="Y75" s="49"/>
      <c r="Z75" s="50"/>
      <c r="AA75" s="51"/>
      <c r="AB75" s="52"/>
      <c r="AC75" s="53"/>
      <c r="AD75" s="54"/>
      <c r="AE75" s="54"/>
      <c r="AF75" s="55">
        <f t="shared" si="38"/>
        <v>0</v>
      </c>
      <c r="AG75" s="37"/>
    </row>
    <row r="76" spans="1:33" s="10" customFormat="1">
      <c r="A76" s="38" t="s">
        <v>183</v>
      </c>
      <c r="B76" s="57"/>
      <c r="C76" s="68" t="s">
        <v>217</v>
      </c>
      <c r="D76" s="155" t="s">
        <v>40</v>
      </c>
      <c r="E76" s="40"/>
      <c r="F76" s="40"/>
      <c r="G76" s="41"/>
      <c r="H76" s="68"/>
      <c r="I76" s="42" t="s">
        <v>40</v>
      </c>
      <c r="J76" s="43">
        <v>765</v>
      </c>
      <c r="K76" s="115">
        <v>1.05</v>
      </c>
      <c r="L76" s="44">
        <f t="shared" ref="L76:L81" si="39">K76*J76</f>
        <v>803.25</v>
      </c>
      <c r="M76" s="45"/>
      <c r="N76" s="45"/>
      <c r="O76" s="46"/>
      <c r="P76" s="46"/>
      <c r="Q76" s="47"/>
      <c r="R76" s="47"/>
      <c r="S76" s="67"/>
      <c r="T76" s="47"/>
      <c r="U76" s="47"/>
      <c r="V76" s="47"/>
      <c r="W76" s="47">
        <f t="shared" ref="W76:W81" si="40">SUM(N76:U76)</f>
        <v>0</v>
      </c>
      <c r="X76" s="48" t="e">
        <f t="shared" ref="X76:X81" si="41">W76/AC76</f>
        <v>#DIV/0!</v>
      </c>
      <c r="Y76" s="49">
        <f t="shared" ref="Y76:Y81" si="42">W76-L76</f>
        <v>-803.25</v>
      </c>
      <c r="Z76" s="50"/>
      <c r="AA76" s="51"/>
      <c r="AB76" s="52"/>
      <c r="AC76" s="53"/>
      <c r="AD76" s="54"/>
      <c r="AE76" s="54"/>
      <c r="AF76" s="55">
        <f t="shared" si="38"/>
        <v>0</v>
      </c>
      <c r="AG76" s="37"/>
    </row>
    <row r="77" spans="1:33" s="10" customFormat="1">
      <c r="A77" s="38"/>
      <c r="B77" s="57"/>
      <c r="C77" s="68"/>
      <c r="D77" s="155" t="s">
        <v>41</v>
      </c>
      <c r="E77" s="40"/>
      <c r="F77" s="40"/>
      <c r="G77" s="41"/>
      <c r="H77" s="68"/>
      <c r="I77" s="42" t="s">
        <v>57</v>
      </c>
      <c r="J77" s="43">
        <v>1540</v>
      </c>
      <c r="K77" s="115">
        <v>1.05</v>
      </c>
      <c r="L77" s="44">
        <f t="shared" si="39"/>
        <v>1617</v>
      </c>
      <c r="M77" s="45"/>
      <c r="N77" s="45"/>
      <c r="O77" s="46"/>
      <c r="P77" s="46"/>
      <c r="Q77" s="47"/>
      <c r="R77" s="47"/>
      <c r="S77" s="67"/>
      <c r="T77" s="47"/>
      <c r="U77" s="47"/>
      <c r="V77" s="47"/>
      <c r="W77" s="47">
        <f t="shared" si="40"/>
        <v>0</v>
      </c>
      <c r="X77" s="48" t="e">
        <f t="shared" si="41"/>
        <v>#DIV/0!</v>
      </c>
      <c r="Y77" s="49">
        <f t="shared" si="42"/>
        <v>-1617</v>
      </c>
      <c r="Z77" s="50"/>
      <c r="AA77" s="51"/>
      <c r="AB77" s="52"/>
      <c r="AC77" s="53"/>
      <c r="AD77" s="54"/>
      <c r="AE77" s="54"/>
      <c r="AF77" s="55">
        <f t="shared" si="38"/>
        <v>0</v>
      </c>
      <c r="AG77" s="37"/>
    </row>
    <row r="78" spans="1:33" s="10" customFormat="1">
      <c r="A78" s="38"/>
      <c r="B78" s="57"/>
      <c r="C78" s="68"/>
      <c r="D78" s="155" t="s">
        <v>42</v>
      </c>
      <c r="E78" s="40"/>
      <c r="F78" s="40"/>
      <c r="G78" s="41"/>
      <c r="H78" s="68"/>
      <c r="I78" s="42" t="s">
        <v>42</v>
      </c>
      <c r="J78" s="43">
        <v>4265</v>
      </c>
      <c r="K78" s="115">
        <v>1.05</v>
      </c>
      <c r="L78" s="44">
        <f t="shared" si="39"/>
        <v>4478.25</v>
      </c>
      <c r="M78" s="45"/>
      <c r="N78" s="45"/>
      <c r="O78" s="46"/>
      <c r="P78" s="46"/>
      <c r="Q78" s="47"/>
      <c r="R78" s="47"/>
      <c r="S78" s="67"/>
      <c r="T78" s="47"/>
      <c r="U78" s="47"/>
      <c r="V78" s="47"/>
      <c r="W78" s="47">
        <f t="shared" si="40"/>
        <v>0</v>
      </c>
      <c r="X78" s="48" t="e">
        <f t="shared" si="41"/>
        <v>#DIV/0!</v>
      </c>
      <c r="Y78" s="49">
        <f t="shared" si="42"/>
        <v>-4478.25</v>
      </c>
      <c r="Z78" s="50"/>
      <c r="AA78" s="51"/>
      <c r="AB78" s="52"/>
      <c r="AC78" s="53"/>
      <c r="AD78" s="54"/>
      <c r="AE78" s="54"/>
      <c r="AF78" s="55">
        <f t="shared" si="38"/>
        <v>0</v>
      </c>
      <c r="AG78" s="37"/>
    </row>
    <row r="79" spans="1:33" s="10" customFormat="1">
      <c r="A79" s="38"/>
      <c r="B79" s="57"/>
      <c r="C79" s="68"/>
      <c r="D79" s="155" t="s">
        <v>43</v>
      </c>
      <c r="E79" s="40"/>
      <c r="F79" s="40"/>
      <c r="G79" s="41"/>
      <c r="H79" s="68"/>
      <c r="I79" s="42" t="s">
        <v>43</v>
      </c>
      <c r="J79" s="43">
        <v>4115</v>
      </c>
      <c r="K79" s="115">
        <v>1.05</v>
      </c>
      <c r="L79" s="44">
        <f t="shared" si="39"/>
        <v>4320.75</v>
      </c>
      <c r="M79" s="45"/>
      <c r="N79" s="45"/>
      <c r="O79" s="46"/>
      <c r="P79" s="46"/>
      <c r="Q79" s="47"/>
      <c r="R79" s="47"/>
      <c r="S79" s="67"/>
      <c r="T79" s="47"/>
      <c r="U79" s="47"/>
      <c r="V79" s="47"/>
      <c r="W79" s="47">
        <f t="shared" si="40"/>
        <v>0</v>
      </c>
      <c r="X79" s="48" t="e">
        <f t="shared" si="41"/>
        <v>#DIV/0!</v>
      </c>
      <c r="Y79" s="49">
        <f t="shared" si="42"/>
        <v>-4320.75</v>
      </c>
      <c r="Z79" s="50"/>
      <c r="AA79" s="51"/>
      <c r="AB79" s="52"/>
      <c r="AC79" s="53"/>
      <c r="AD79" s="54"/>
      <c r="AE79" s="54"/>
      <c r="AF79" s="55">
        <f t="shared" si="38"/>
        <v>0</v>
      </c>
      <c r="AG79" s="37"/>
    </row>
    <row r="80" spans="1:33" s="10" customFormat="1">
      <c r="A80" s="38"/>
      <c r="B80" s="57"/>
      <c r="C80" s="68"/>
      <c r="D80" s="155" t="s">
        <v>44</v>
      </c>
      <c r="E80" s="40"/>
      <c r="F80" s="40"/>
      <c r="G80" s="41"/>
      <c r="H80" s="68"/>
      <c r="I80" s="42" t="s">
        <v>44</v>
      </c>
      <c r="J80" s="43">
        <v>3035</v>
      </c>
      <c r="K80" s="115">
        <v>1.05</v>
      </c>
      <c r="L80" s="44">
        <f t="shared" si="39"/>
        <v>3186.75</v>
      </c>
      <c r="M80" s="45"/>
      <c r="N80" s="45"/>
      <c r="O80" s="46"/>
      <c r="P80" s="46"/>
      <c r="Q80" s="47"/>
      <c r="R80" s="47"/>
      <c r="S80" s="67"/>
      <c r="T80" s="47"/>
      <c r="U80" s="47"/>
      <c r="V80" s="47"/>
      <c r="W80" s="47">
        <f t="shared" si="40"/>
        <v>0</v>
      </c>
      <c r="X80" s="48" t="e">
        <f t="shared" si="41"/>
        <v>#DIV/0!</v>
      </c>
      <c r="Y80" s="49">
        <f t="shared" si="42"/>
        <v>-3186.75</v>
      </c>
      <c r="Z80" s="50"/>
      <c r="AA80" s="51"/>
      <c r="AB80" s="52"/>
      <c r="AC80" s="53"/>
      <c r="AD80" s="54"/>
      <c r="AE80" s="54"/>
      <c r="AF80" s="55">
        <f t="shared" si="38"/>
        <v>0</v>
      </c>
      <c r="AG80" s="37"/>
    </row>
    <row r="81" spans="1:33" s="10" customFormat="1">
      <c r="A81" s="38"/>
      <c r="B81" s="57"/>
      <c r="C81" s="68"/>
      <c r="D81" s="155" t="s">
        <v>45</v>
      </c>
      <c r="E81" s="40"/>
      <c r="F81" s="40"/>
      <c r="G81" s="41"/>
      <c r="H81" s="68"/>
      <c r="I81" s="42" t="s">
        <v>45</v>
      </c>
      <c r="J81" s="43">
        <v>1540</v>
      </c>
      <c r="K81" s="115">
        <v>1.05</v>
      </c>
      <c r="L81" s="44">
        <f t="shared" si="39"/>
        <v>1617</v>
      </c>
      <c r="M81" s="45"/>
      <c r="N81" s="45"/>
      <c r="O81" s="46"/>
      <c r="P81" s="46"/>
      <c r="Q81" s="47"/>
      <c r="R81" s="47"/>
      <c r="S81" s="67"/>
      <c r="T81" s="47"/>
      <c r="U81" s="47"/>
      <c r="V81" s="47"/>
      <c r="W81" s="47">
        <f t="shared" si="40"/>
        <v>0</v>
      </c>
      <c r="X81" s="48" t="e">
        <f t="shared" si="41"/>
        <v>#DIV/0!</v>
      </c>
      <c r="Y81" s="49">
        <f t="shared" si="42"/>
        <v>-1617</v>
      </c>
      <c r="Z81" s="50"/>
      <c r="AA81" s="51"/>
      <c r="AB81" s="52"/>
      <c r="AC81" s="53"/>
      <c r="AD81" s="54"/>
      <c r="AE81" s="54"/>
      <c r="AF81" s="55">
        <f t="shared" si="38"/>
        <v>0</v>
      </c>
      <c r="AG81" s="37"/>
    </row>
    <row r="82" spans="1:33" s="10" customFormat="1">
      <c r="A82" s="38"/>
      <c r="B82" s="57"/>
      <c r="C82" s="68"/>
      <c r="D82" s="155"/>
      <c r="E82" s="40"/>
      <c r="F82" s="40"/>
      <c r="G82" s="41"/>
      <c r="H82" s="68"/>
      <c r="I82" s="42"/>
      <c r="J82" s="43"/>
      <c r="K82" s="115"/>
      <c r="L82" s="44"/>
      <c r="M82" s="45"/>
      <c r="N82" s="45"/>
      <c r="O82" s="46"/>
      <c r="P82" s="46"/>
      <c r="Q82" s="47"/>
      <c r="R82" s="47"/>
      <c r="S82" s="67"/>
      <c r="T82" s="47"/>
      <c r="U82" s="47"/>
      <c r="V82" s="47"/>
      <c r="W82" s="47"/>
      <c r="X82" s="48"/>
      <c r="Y82" s="49"/>
      <c r="Z82" s="50"/>
      <c r="AA82" s="51"/>
      <c r="AB82" s="52"/>
      <c r="AC82" s="53"/>
      <c r="AD82" s="54"/>
      <c r="AE82" s="54"/>
      <c r="AF82" s="55">
        <f t="shared" si="38"/>
        <v>0</v>
      </c>
      <c r="AG82" s="37"/>
    </row>
    <row r="83" spans="1:33" s="10" customFormat="1">
      <c r="A83" s="38" t="s">
        <v>185</v>
      </c>
      <c r="B83" s="57"/>
      <c r="C83" s="68" t="s">
        <v>191</v>
      </c>
      <c r="D83" s="155"/>
      <c r="E83" s="40"/>
      <c r="F83" s="40"/>
      <c r="G83" s="41"/>
      <c r="H83" s="68"/>
      <c r="I83" s="42"/>
      <c r="J83" s="43">
        <v>15260</v>
      </c>
      <c r="K83" s="115">
        <v>1.03</v>
      </c>
      <c r="L83" s="44">
        <f>K83*J83</f>
        <v>15717.800000000001</v>
      </c>
      <c r="M83" s="45"/>
      <c r="N83" s="45"/>
      <c r="O83" s="46"/>
      <c r="P83" s="46"/>
      <c r="Q83" s="47"/>
      <c r="R83" s="47"/>
      <c r="S83" s="67"/>
      <c r="T83" s="47"/>
      <c r="U83" s="47"/>
      <c r="V83" s="47"/>
      <c r="W83" s="47">
        <f>SUM(N83:U83)</f>
        <v>0</v>
      </c>
      <c r="X83" s="48" t="e">
        <f>W83/AC83</f>
        <v>#DIV/0!</v>
      </c>
      <c r="Y83" s="49">
        <f>W83-L83</f>
        <v>-15717.800000000001</v>
      </c>
      <c r="Z83" s="50"/>
      <c r="AA83" s="51"/>
      <c r="AB83" s="52"/>
      <c r="AC83" s="53"/>
      <c r="AD83" s="54"/>
      <c r="AE83" s="54"/>
      <c r="AF83" s="55">
        <f t="shared" si="38"/>
        <v>0</v>
      </c>
      <c r="AG83" s="37"/>
    </row>
    <row r="84" spans="1:33" s="10" customFormat="1">
      <c r="A84" s="38" t="s">
        <v>184</v>
      </c>
      <c r="B84" s="57"/>
      <c r="C84" s="68" t="s">
        <v>192</v>
      </c>
      <c r="D84" s="155"/>
      <c r="E84" s="40"/>
      <c r="F84" s="40"/>
      <c r="G84" s="41"/>
      <c r="H84" s="68"/>
      <c r="I84" s="42"/>
      <c r="J84" s="43">
        <v>15260</v>
      </c>
      <c r="K84" s="115">
        <v>1.03</v>
      </c>
      <c r="L84" s="44">
        <f>K84*J84</f>
        <v>15717.800000000001</v>
      </c>
      <c r="M84" s="45"/>
      <c r="N84" s="45"/>
      <c r="O84" s="46"/>
      <c r="P84" s="46"/>
      <c r="Q84" s="47"/>
      <c r="R84" s="47"/>
      <c r="S84" s="67"/>
      <c r="T84" s="47"/>
      <c r="U84" s="47"/>
      <c r="V84" s="47"/>
      <c r="W84" s="47">
        <f>SUM(N84:U84)</f>
        <v>0</v>
      </c>
      <c r="X84" s="48" t="e">
        <f>W84/AC84</f>
        <v>#DIV/0!</v>
      </c>
      <c r="Y84" s="49">
        <f>W84-L84</f>
        <v>-15717.800000000001</v>
      </c>
      <c r="Z84" s="50"/>
      <c r="AA84" s="51"/>
      <c r="AB84" s="52"/>
      <c r="AC84" s="53"/>
      <c r="AD84" s="54"/>
      <c r="AE84" s="54"/>
      <c r="AF84" s="55">
        <f t="shared" si="38"/>
        <v>0</v>
      </c>
      <c r="AG84" s="37"/>
    </row>
    <row r="85" spans="1:33" s="10" customFormat="1">
      <c r="A85" s="38"/>
      <c r="B85" s="57"/>
      <c r="C85" s="68"/>
      <c r="D85" s="155"/>
      <c r="E85" s="40"/>
      <c r="F85" s="40"/>
      <c r="G85" s="41"/>
      <c r="H85" s="68"/>
      <c r="I85" s="42"/>
      <c r="J85" s="66"/>
      <c r="K85" s="116"/>
      <c r="L85" s="44"/>
      <c r="M85" s="45"/>
      <c r="N85" s="45"/>
      <c r="O85" s="46"/>
      <c r="P85" s="46"/>
      <c r="Q85" s="47"/>
      <c r="R85" s="47"/>
      <c r="S85" s="47"/>
      <c r="T85" s="47"/>
      <c r="U85" s="47"/>
      <c r="V85" s="47"/>
      <c r="W85" s="47"/>
      <c r="X85" s="48"/>
      <c r="Y85" s="49"/>
      <c r="Z85" s="50"/>
      <c r="AA85" s="51"/>
      <c r="AB85" s="52"/>
      <c r="AC85" s="53"/>
      <c r="AD85" s="54"/>
      <c r="AE85" s="54"/>
      <c r="AF85" s="55">
        <f t="shared" si="38"/>
        <v>0</v>
      </c>
      <c r="AG85" s="37"/>
    </row>
    <row r="86" spans="1:33" s="10" customFormat="1">
      <c r="A86" s="38" t="s">
        <v>186</v>
      </c>
      <c r="B86" s="57"/>
      <c r="C86" s="68" t="s">
        <v>187</v>
      </c>
      <c r="D86" s="155" t="s">
        <v>40</v>
      </c>
      <c r="E86" s="40"/>
      <c r="F86" s="40"/>
      <c r="G86" s="41"/>
      <c r="H86" s="68"/>
      <c r="I86" s="42" t="s">
        <v>40</v>
      </c>
      <c r="J86" s="43">
        <v>765</v>
      </c>
      <c r="K86" s="115">
        <v>1.05</v>
      </c>
      <c r="L86" s="44">
        <f t="shared" ref="L86:L91" si="43">J86*K86</f>
        <v>803.25</v>
      </c>
      <c r="M86" s="45"/>
      <c r="N86" s="45"/>
      <c r="O86" s="46"/>
      <c r="P86" s="46"/>
      <c r="Q86" s="47"/>
      <c r="R86" s="47"/>
      <c r="S86" s="47"/>
      <c r="T86" s="47"/>
      <c r="U86" s="47"/>
      <c r="V86" s="47"/>
      <c r="W86" s="47">
        <f t="shared" ref="W86:W91" si="44">SUM(N86:V86)</f>
        <v>0</v>
      </c>
      <c r="X86" s="48" t="e">
        <f t="shared" ref="X86:X91" si="45">W86/AC86</f>
        <v>#DIV/0!</v>
      </c>
      <c r="Y86" s="49">
        <f t="shared" ref="Y86:Y91" si="46">W86-L86</f>
        <v>-803.25</v>
      </c>
      <c r="Z86" s="50"/>
      <c r="AA86" s="51"/>
      <c r="AB86" s="52"/>
      <c r="AC86" s="53"/>
      <c r="AD86" s="54"/>
      <c r="AE86" s="54"/>
      <c r="AF86" s="55">
        <f t="shared" si="38"/>
        <v>0</v>
      </c>
      <c r="AG86" s="37"/>
    </row>
    <row r="87" spans="1:33" s="10" customFormat="1">
      <c r="A87" s="38"/>
      <c r="B87" s="57"/>
      <c r="C87" s="68"/>
      <c r="D87" s="155" t="s">
        <v>41</v>
      </c>
      <c r="E87" s="40"/>
      <c r="F87" s="40"/>
      <c r="G87" s="41"/>
      <c r="H87" s="68"/>
      <c r="I87" s="42" t="s">
        <v>41</v>
      </c>
      <c r="J87" s="43">
        <v>1540</v>
      </c>
      <c r="K87" s="115">
        <v>1.05</v>
      </c>
      <c r="L87" s="44">
        <f t="shared" si="43"/>
        <v>1617</v>
      </c>
      <c r="M87" s="45"/>
      <c r="N87" s="45"/>
      <c r="O87" s="46"/>
      <c r="P87" s="46"/>
      <c r="Q87" s="47"/>
      <c r="R87" s="47"/>
      <c r="S87" s="47"/>
      <c r="T87" s="47"/>
      <c r="U87" s="47"/>
      <c r="V87" s="47"/>
      <c r="W87" s="47">
        <f t="shared" si="44"/>
        <v>0</v>
      </c>
      <c r="X87" s="48" t="e">
        <f t="shared" si="45"/>
        <v>#DIV/0!</v>
      </c>
      <c r="Y87" s="49">
        <f t="shared" si="46"/>
        <v>-1617</v>
      </c>
      <c r="Z87" s="50"/>
      <c r="AA87" s="51"/>
      <c r="AB87" s="52"/>
      <c r="AC87" s="53"/>
      <c r="AD87" s="54"/>
      <c r="AE87" s="54"/>
      <c r="AF87" s="55">
        <f t="shared" si="38"/>
        <v>0</v>
      </c>
      <c r="AG87" s="37"/>
    </row>
    <row r="88" spans="1:33" s="10" customFormat="1">
      <c r="A88" s="38"/>
      <c r="B88" s="57"/>
      <c r="C88" s="68"/>
      <c r="D88" s="155" t="s">
        <v>42</v>
      </c>
      <c r="E88" s="40"/>
      <c r="F88" s="40"/>
      <c r="G88" s="41"/>
      <c r="H88" s="68"/>
      <c r="I88" s="42" t="s">
        <v>42</v>
      </c>
      <c r="J88" s="43">
        <v>4265</v>
      </c>
      <c r="K88" s="115">
        <v>1.05</v>
      </c>
      <c r="L88" s="44">
        <f t="shared" si="43"/>
        <v>4478.25</v>
      </c>
      <c r="M88" s="45"/>
      <c r="N88" s="45"/>
      <c r="O88" s="46"/>
      <c r="P88" s="46"/>
      <c r="Q88" s="47"/>
      <c r="R88" s="47"/>
      <c r="S88" s="47"/>
      <c r="T88" s="47"/>
      <c r="U88" s="47"/>
      <c r="V88" s="47"/>
      <c r="W88" s="47">
        <f t="shared" si="44"/>
        <v>0</v>
      </c>
      <c r="X88" s="48" t="e">
        <f t="shared" si="45"/>
        <v>#DIV/0!</v>
      </c>
      <c r="Y88" s="49">
        <f t="shared" si="46"/>
        <v>-4478.25</v>
      </c>
      <c r="Z88" s="50"/>
      <c r="AA88" s="51"/>
      <c r="AB88" s="52"/>
      <c r="AC88" s="53"/>
      <c r="AD88" s="54"/>
      <c r="AE88" s="54"/>
      <c r="AF88" s="55">
        <f t="shared" si="38"/>
        <v>0</v>
      </c>
      <c r="AG88" s="37"/>
    </row>
    <row r="89" spans="1:33" s="10" customFormat="1">
      <c r="A89" s="38"/>
      <c r="B89" s="57"/>
      <c r="C89" s="68"/>
      <c r="D89" s="155" t="s">
        <v>43</v>
      </c>
      <c r="E89" s="40"/>
      <c r="F89" s="40"/>
      <c r="G89" s="41"/>
      <c r="H89" s="68"/>
      <c r="I89" s="42" t="s">
        <v>43</v>
      </c>
      <c r="J89" s="43">
        <v>4115</v>
      </c>
      <c r="K89" s="115">
        <v>1.05</v>
      </c>
      <c r="L89" s="44">
        <f t="shared" si="43"/>
        <v>4320.75</v>
      </c>
      <c r="M89" s="45"/>
      <c r="N89" s="45"/>
      <c r="O89" s="46"/>
      <c r="P89" s="46"/>
      <c r="Q89" s="47"/>
      <c r="R89" s="47"/>
      <c r="S89" s="47"/>
      <c r="T89" s="47"/>
      <c r="U89" s="47"/>
      <c r="V89" s="47"/>
      <c r="W89" s="47">
        <f t="shared" si="44"/>
        <v>0</v>
      </c>
      <c r="X89" s="48" t="e">
        <f t="shared" si="45"/>
        <v>#DIV/0!</v>
      </c>
      <c r="Y89" s="49">
        <f t="shared" si="46"/>
        <v>-4320.75</v>
      </c>
      <c r="Z89" s="50"/>
      <c r="AA89" s="51"/>
      <c r="AB89" s="52"/>
      <c r="AC89" s="53"/>
      <c r="AD89" s="54"/>
      <c r="AE89" s="54"/>
      <c r="AF89" s="55">
        <f t="shared" si="38"/>
        <v>0</v>
      </c>
      <c r="AG89" s="37"/>
    </row>
    <row r="90" spans="1:33" s="10" customFormat="1">
      <c r="A90" s="38"/>
      <c r="B90" s="57"/>
      <c r="C90" s="68"/>
      <c r="D90" s="155" t="s">
        <v>44</v>
      </c>
      <c r="E90" s="40"/>
      <c r="F90" s="40"/>
      <c r="G90" s="41"/>
      <c r="H90" s="68"/>
      <c r="I90" s="42" t="s">
        <v>44</v>
      </c>
      <c r="J90" s="43">
        <v>3035</v>
      </c>
      <c r="K90" s="115">
        <v>1.05</v>
      </c>
      <c r="L90" s="44">
        <f t="shared" si="43"/>
        <v>3186.75</v>
      </c>
      <c r="M90" s="45"/>
      <c r="N90" s="45"/>
      <c r="O90" s="46"/>
      <c r="P90" s="46"/>
      <c r="Q90" s="47"/>
      <c r="R90" s="47"/>
      <c r="S90" s="47"/>
      <c r="T90" s="47"/>
      <c r="U90" s="47"/>
      <c r="V90" s="47"/>
      <c r="W90" s="47">
        <f t="shared" si="44"/>
        <v>0</v>
      </c>
      <c r="X90" s="48" t="e">
        <f t="shared" si="45"/>
        <v>#DIV/0!</v>
      </c>
      <c r="Y90" s="49">
        <f t="shared" si="46"/>
        <v>-3186.75</v>
      </c>
      <c r="Z90" s="50"/>
      <c r="AA90" s="51"/>
      <c r="AB90" s="52"/>
      <c r="AC90" s="53"/>
      <c r="AD90" s="54"/>
      <c r="AE90" s="54"/>
      <c r="AF90" s="55">
        <f t="shared" si="38"/>
        <v>0</v>
      </c>
      <c r="AG90" s="37"/>
    </row>
    <row r="91" spans="1:33" s="10" customFormat="1">
      <c r="A91" s="38"/>
      <c r="B91" s="57"/>
      <c r="C91" s="68"/>
      <c r="D91" s="155" t="s">
        <v>45</v>
      </c>
      <c r="E91" s="40"/>
      <c r="F91" s="40"/>
      <c r="G91" s="41"/>
      <c r="H91" s="68"/>
      <c r="I91" s="42" t="s">
        <v>45</v>
      </c>
      <c r="J91" s="43">
        <v>1540</v>
      </c>
      <c r="K91" s="115">
        <v>1.05</v>
      </c>
      <c r="L91" s="44">
        <f t="shared" si="43"/>
        <v>1617</v>
      </c>
      <c r="M91" s="45"/>
      <c r="N91" s="45"/>
      <c r="O91" s="46"/>
      <c r="P91" s="46"/>
      <c r="Q91" s="47"/>
      <c r="R91" s="47"/>
      <c r="S91" s="47"/>
      <c r="T91" s="47"/>
      <c r="U91" s="47"/>
      <c r="V91" s="47"/>
      <c r="W91" s="47">
        <f t="shared" si="44"/>
        <v>0</v>
      </c>
      <c r="X91" s="48" t="e">
        <f t="shared" si="45"/>
        <v>#DIV/0!</v>
      </c>
      <c r="Y91" s="49">
        <f t="shared" si="46"/>
        <v>-1617</v>
      </c>
      <c r="Z91" s="50"/>
      <c r="AA91" s="51"/>
      <c r="AB91" s="52"/>
      <c r="AC91" s="53"/>
      <c r="AD91" s="54"/>
      <c r="AE91" s="54"/>
      <c r="AF91" s="55">
        <f t="shared" si="38"/>
        <v>0</v>
      </c>
      <c r="AG91" s="37"/>
    </row>
    <row r="92" spans="1:33" s="10" customFormat="1" hidden="1">
      <c r="A92" s="38"/>
      <c r="B92" s="82"/>
      <c r="C92" s="83"/>
      <c r="D92" s="81"/>
      <c r="E92" s="81"/>
      <c r="F92" s="81"/>
      <c r="G92" s="81"/>
      <c r="H92" s="81"/>
      <c r="I92" s="42"/>
      <c r="J92" s="95"/>
      <c r="K92" s="120"/>
      <c r="L92" s="92"/>
      <c r="M92" s="85"/>
      <c r="N92" s="85"/>
      <c r="O92" s="86"/>
      <c r="P92" s="86"/>
      <c r="Q92" s="77"/>
      <c r="R92" s="77"/>
      <c r="S92" s="77"/>
      <c r="T92" s="77"/>
      <c r="U92" s="77"/>
      <c r="V92" s="77"/>
      <c r="W92" s="87"/>
      <c r="X92" s="77"/>
      <c r="Y92" s="78"/>
      <c r="Z92" s="62"/>
      <c r="AA92" s="65"/>
      <c r="AB92" s="61"/>
      <c r="AC92" s="96"/>
      <c r="AD92" s="75"/>
      <c r="AE92" s="82"/>
      <c r="AF92" s="93"/>
      <c r="AG92" s="80"/>
    </row>
    <row r="93" spans="1:33" s="10" customFormat="1" hidden="1">
      <c r="A93" s="38"/>
      <c r="B93" s="82"/>
      <c r="C93" s="83"/>
      <c r="D93" s="81"/>
      <c r="E93" s="81"/>
      <c r="F93" s="81"/>
      <c r="G93" s="81"/>
      <c r="H93" s="81"/>
      <c r="I93" s="42"/>
      <c r="J93" s="95"/>
      <c r="K93" s="120"/>
      <c r="L93" s="92"/>
      <c r="M93" s="85"/>
      <c r="N93" s="85"/>
      <c r="O93" s="86"/>
      <c r="P93" s="86"/>
      <c r="Q93" s="77"/>
      <c r="R93" s="77"/>
      <c r="S93" s="77"/>
      <c r="T93" s="77"/>
      <c r="U93" s="77"/>
      <c r="V93" s="77"/>
      <c r="W93" s="87"/>
      <c r="X93" s="77"/>
      <c r="Y93" s="78"/>
      <c r="Z93" s="62"/>
      <c r="AA93" s="65"/>
      <c r="AB93" s="61"/>
      <c r="AC93" s="96"/>
      <c r="AD93" s="75"/>
      <c r="AE93" s="82"/>
      <c r="AF93" s="93"/>
      <c r="AG93" s="80"/>
    </row>
    <row r="94" spans="1:33" s="10" customFormat="1" hidden="1">
      <c r="A94" s="38"/>
      <c r="B94" s="82"/>
      <c r="C94" s="83"/>
      <c r="D94" s="81"/>
      <c r="E94" s="81"/>
      <c r="F94" s="81"/>
      <c r="G94" s="81"/>
      <c r="H94" s="81"/>
      <c r="I94" s="42"/>
      <c r="J94" s="91"/>
      <c r="K94" s="120"/>
      <c r="L94" s="84"/>
      <c r="M94" s="85"/>
      <c r="N94" s="85"/>
      <c r="O94" s="86"/>
      <c r="P94" s="86"/>
      <c r="Q94" s="77"/>
      <c r="R94" s="77"/>
      <c r="S94" s="77"/>
      <c r="T94" s="77"/>
      <c r="U94" s="77"/>
      <c r="V94" s="77"/>
      <c r="W94" s="87"/>
      <c r="X94" s="77"/>
      <c r="Y94" s="78"/>
      <c r="Z94" s="62"/>
      <c r="AA94" s="65"/>
      <c r="AB94" s="61"/>
      <c r="AC94" s="94"/>
      <c r="AD94" s="75"/>
      <c r="AE94" s="82"/>
      <c r="AF94" s="88"/>
      <c r="AG94" s="56"/>
    </row>
    <row r="95" spans="1:33" s="10" customFormat="1" hidden="1">
      <c r="A95" s="38"/>
      <c r="B95" s="82"/>
      <c r="C95" s="83"/>
      <c r="D95" s="81"/>
      <c r="E95" s="81"/>
      <c r="F95" s="81"/>
      <c r="G95" s="81"/>
      <c r="H95" s="81"/>
      <c r="I95" s="42"/>
      <c r="J95" s="91"/>
      <c r="K95" s="120"/>
      <c r="L95" s="84"/>
      <c r="M95" s="85"/>
      <c r="N95" s="85"/>
      <c r="O95" s="86"/>
      <c r="P95" s="86"/>
      <c r="Q95" s="77"/>
      <c r="R95" s="77"/>
      <c r="S95" s="77"/>
      <c r="T95" s="77"/>
      <c r="U95" s="77"/>
      <c r="V95" s="77"/>
      <c r="W95" s="87"/>
      <c r="X95" s="77"/>
      <c r="Y95" s="78"/>
      <c r="Z95" s="62"/>
      <c r="AA95" s="65"/>
      <c r="AB95" s="61"/>
      <c r="AC95" s="94"/>
      <c r="AD95" s="75"/>
      <c r="AE95" s="82"/>
      <c r="AF95" s="88"/>
      <c r="AG95" s="80"/>
    </row>
    <row r="96" spans="1:33" s="10" customFormat="1" hidden="1">
      <c r="A96" s="38"/>
      <c r="B96" s="82"/>
      <c r="C96" s="83"/>
      <c r="D96" s="83"/>
      <c r="E96" s="83"/>
      <c r="F96" s="83"/>
      <c r="G96" s="83"/>
      <c r="H96" s="83"/>
      <c r="I96" s="95"/>
      <c r="J96" s="91"/>
      <c r="K96" s="120"/>
      <c r="L96" s="84"/>
      <c r="M96" s="85"/>
      <c r="N96" s="85"/>
      <c r="O96" s="86"/>
      <c r="P96" s="86"/>
      <c r="Q96" s="77"/>
      <c r="R96" s="77"/>
      <c r="S96" s="77"/>
      <c r="T96" s="77"/>
      <c r="U96" s="77"/>
      <c r="V96" s="77"/>
      <c r="W96" s="87"/>
      <c r="X96" s="77"/>
      <c r="Y96" s="78"/>
      <c r="Z96" s="62"/>
      <c r="AA96" s="65"/>
      <c r="AB96" s="61"/>
      <c r="AC96" s="94"/>
      <c r="AD96" s="75"/>
      <c r="AE96" s="82"/>
      <c r="AF96" s="88"/>
      <c r="AG96" s="56"/>
    </row>
    <row r="97" spans="1:33" s="10" customFormat="1" hidden="1">
      <c r="A97" s="38"/>
      <c r="B97" s="82"/>
      <c r="C97" s="83"/>
      <c r="D97" s="83"/>
      <c r="E97" s="83"/>
      <c r="F97" s="83"/>
      <c r="G97" s="83"/>
      <c r="H97" s="83"/>
      <c r="I97" s="95"/>
      <c r="J97" s="91"/>
      <c r="K97" s="120"/>
      <c r="L97" s="84"/>
      <c r="M97" s="85"/>
      <c r="N97" s="85"/>
      <c r="O97" s="86"/>
      <c r="P97" s="86"/>
      <c r="Q97" s="77"/>
      <c r="R97" s="77"/>
      <c r="S97" s="77"/>
      <c r="T97" s="77"/>
      <c r="U97" s="77"/>
      <c r="V97" s="77"/>
      <c r="W97" s="87"/>
      <c r="X97" s="77"/>
      <c r="Y97" s="78"/>
      <c r="Z97" s="62"/>
      <c r="AA97" s="65"/>
      <c r="AB97" s="61"/>
      <c r="AC97" s="94"/>
      <c r="AD97" s="75"/>
      <c r="AE97" s="82"/>
      <c r="AF97" s="88"/>
      <c r="AG97" s="80"/>
    </row>
    <row r="98" spans="1:33" s="10" customFormat="1" hidden="1">
      <c r="A98" s="38"/>
      <c r="B98" s="82"/>
      <c r="C98" s="83"/>
      <c r="D98" s="83"/>
      <c r="E98" s="83"/>
      <c r="F98" s="83"/>
      <c r="G98" s="83"/>
      <c r="H98" s="83"/>
      <c r="I98" s="95"/>
      <c r="J98" s="91"/>
      <c r="K98" s="120"/>
      <c r="L98" s="84"/>
      <c r="M98" s="85"/>
      <c r="N98" s="85"/>
      <c r="O98" s="86"/>
      <c r="P98" s="86"/>
      <c r="Q98" s="77"/>
      <c r="R98" s="77"/>
      <c r="S98" s="77"/>
      <c r="T98" s="77"/>
      <c r="U98" s="77"/>
      <c r="V98" s="77"/>
      <c r="W98" s="87"/>
      <c r="X98" s="77"/>
      <c r="Y98" s="78"/>
      <c r="Z98" s="62"/>
      <c r="AA98" s="65"/>
      <c r="AB98" s="61"/>
      <c r="AC98" s="94"/>
      <c r="AD98" s="75"/>
      <c r="AE98" s="82"/>
      <c r="AF98" s="88"/>
      <c r="AG98" s="80"/>
    </row>
    <row r="99" spans="1:33" s="10" customFormat="1" hidden="1">
      <c r="A99" s="38"/>
      <c r="B99" s="82"/>
      <c r="C99" s="83"/>
      <c r="D99" s="83"/>
      <c r="E99" s="83"/>
      <c r="F99" s="83"/>
      <c r="G99" s="83"/>
      <c r="H99" s="83"/>
      <c r="I99" s="95"/>
      <c r="J99" s="95"/>
      <c r="K99" s="120"/>
      <c r="L99" s="92"/>
      <c r="M99" s="85"/>
      <c r="N99" s="85"/>
      <c r="O99" s="86"/>
      <c r="P99" s="86"/>
      <c r="Q99" s="77"/>
      <c r="R99" s="77"/>
      <c r="S99" s="77"/>
      <c r="T99" s="77"/>
      <c r="U99" s="77"/>
      <c r="V99" s="77"/>
      <c r="W99" s="87"/>
      <c r="X99" s="77"/>
      <c r="Y99" s="78"/>
      <c r="Z99" s="62"/>
      <c r="AA99" s="65"/>
      <c r="AB99" s="61"/>
      <c r="AC99" s="96"/>
      <c r="AD99" s="75"/>
      <c r="AE99" s="82"/>
      <c r="AF99" s="93"/>
      <c r="AG99" s="80"/>
    </row>
    <row r="100" spans="1:33" s="10" customFormat="1" hidden="1">
      <c r="A100" s="38"/>
      <c r="B100" s="82"/>
      <c r="C100" s="83"/>
      <c r="D100" s="83"/>
      <c r="E100" s="83"/>
      <c r="F100" s="83"/>
      <c r="G100" s="83"/>
      <c r="H100" s="83"/>
      <c r="I100" s="95"/>
      <c r="J100" s="95"/>
      <c r="K100" s="120"/>
      <c r="L100" s="92"/>
      <c r="M100" s="85"/>
      <c r="N100" s="85"/>
      <c r="O100" s="86"/>
      <c r="P100" s="86"/>
      <c r="Q100" s="77"/>
      <c r="R100" s="77"/>
      <c r="S100" s="77"/>
      <c r="T100" s="77"/>
      <c r="U100" s="77"/>
      <c r="V100" s="77"/>
      <c r="W100" s="87"/>
      <c r="X100" s="77"/>
      <c r="Y100" s="78"/>
      <c r="Z100" s="62"/>
      <c r="AA100" s="65"/>
      <c r="AB100" s="61"/>
      <c r="AC100" s="96"/>
      <c r="AD100" s="75"/>
      <c r="AE100" s="82"/>
      <c r="AF100" s="93"/>
      <c r="AG100" s="80"/>
    </row>
    <row r="101" spans="1:33" s="10" customFormat="1" hidden="1">
      <c r="A101" s="38"/>
      <c r="B101" s="82"/>
      <c r="C101" s="83"/>
      <c r="D101" s="83"/>
      <c r="E101" s="83"/>
      <c r="F101" s="83"/>
      <c r="G101" s="83"/>
      <c r="H101" s="83"/>
      <c r="I101" s="95"/>
      <c r="J101" s="95"/>
      <c r="K101" s="120"/>
      <c r="L101" s="92"/>
      <c r="M101" s="85"/>
      <c r="N101" s="85"/>
      <c r="O101" s="86"/>
      <c r="P101" s="86"/>
      <c r="Q101" s="77"/>
      <c r="R101" s="77"/>
      <c r="S101" s="77"/>
      <c r="T101" s="77"/>
      <c r="U101" s="77"/>
      <c r="V101" s="77"/>
      <c r="W101" s="87"/>
      <c r="X101" s="77"/>
      <c r="Y101" s="78"/>
      <c r="Z101" s="62"/>
      <c r="AA101" s="65"/>
      <c r="AB101" s="61"/>
      <c r="AC101" s="96"/>
      <c r="AD101" s="75"/>
      <c r="AE101" s="82"/>
      <c r="AF101" s="93"/>
      <c r="AG101" s="80"/>
    </row>
    <row r="102" spans="1:33" s="10" customFormat="1" hidden="1">
      <c r="A102" s="38"/>
      <c r="B102" s="82"/>
      <c r="C102" s="83"/>
      <c r="D102" s="83"/>
      <c r="E102" s="83"/>
      <c r="F102" s="83"/>
      <c r="G102" s="83"/>
      <c r="H102" s="83"/>
      <c r="I102" s="95"/>
      <c r="J102" s="95"/>
      <c r="K102" s="120"/>
      <c r="L102" s="92"/>
      <c r="M102" s="85"/>
      <c r="N102" s="85"/>
      <c r="O102" s="86"/>
      <c r="P102" s="86"/>
      <c r="Q102" s="77"/>
      <c r="R102" s="77"/>
      <c r="S102" s="77"/>
      <c r="T102" s="77"/>
      <c r="U102" s="77"/>
      <c r="V102" s="77"/>
      <c r="W102" s="87"/>
      <c r="X102" s="77"/>
      <c r="Y102" s="78"/>
      <c r="Z102" s="62"/>
      <c r="AA102" s="65"/>
      <c r="AB102" s="61"/>
      <c r="AC102" s="96"/>
      <c r="AD102" s="75"/>
      <c r="AE102" s="82"/>
      <c r="AF102" s="93"/>
      <c r="AG102" s="80"/>
    </row>
    <row r="103" spans="1:33" s="10" customFormat="1" hidden="1">
      <c r="A103" s="38"/>
      <c r="B103" s="82"/>
      <c r="C103" s="83"/>
      <c r="D103" s="83"/>
      <c r="E103" s="83"/>
      <c r="F103" s="83"/>
      <c r="G103" s="83"/>
      <c r="H103" s="83"/>
      <c r="I103" s="95"/>
      <c r="J103" s="95"/>
      <c r="K103" s="120"/>
      <c r="L103" s="92"/>
      <c r="M103" s="85"/>
      <c r="N103" s="85"/>
      <c r="O103" s="86"/>
      <c r="P103" s="86"/>
      <c r="Q103" s="77"/>
      <c r="R103" s="77"/>
      <c r="S103" s="77"/>
      <c r="T103" s="77"/>
      <c r="U103" s="77"/>
      <c r="V103" s="77"/>
      <c r="W103" s="87"/>
      <c r="X103" s="77"/>
      <c r="Y103" s="78"/>
      <c r="Z103" s="62"/>
      <c r="AA103" s="65"/>
      <c r="AB103" s="61"/>
      <c r="AC103" s="96"/>
      <c r="AD103" s="75"/>
      <c r="AE103" s="82"/>
      <c r="AF103" s="93"/>
      <c r="AG103" s="80"/>
    </row>
    <row r="104" spans="1:33" s="10" customFormat="1" hidden="1">
      <c r="A104" s="38"/>
      <c r="B104" s="82"/>
      <c r="C104" s="83"/>
      <c r="D104" s="83"/>
      <c r="E104" s="83"/>
      <c r="F104" s="83"/>
      <c r="G104" s="83"/>
      <c r="H104" s="83"/>
      <c r="I104" s="95"/>
      <c r="J104" s="95"/>
      <c r="K104" s="120"/>
      <c r="L104" s="92"/>
      <c r="M104" s="85"/>
      <c r="N104" s="85"/>
      <c r="O104" s="86"/>
      <c r="P104" s="86"/>
      <c r="Q104" s="77"/>
      <c r="R104" s="77"/>
      <c r="S104" s="77"/>
      <c r="T104" s="77"/>
      <c r="U104" s="77"/>
      <c r="V104" s="77"/>
      <c r="W104" s="87"/>
      <c r="X104" s="77"/>
      <c r="Y104" s="78"/>
      <c r="Z104" s="62"/>
      <c r="AA104" s="65"/>
      <c r="AB104" s="61"/>
      <c r="AC104" s="96"/>
      <c r="AD104" s="75"/>
      <c r="AE104" s="82"/>
      <c r="AF104" s="93"/>
      <c r="AG104" s="80"/>
    </row>
    <row r="105" spans="1:33" s="10" customFormat="1" hidden="1">
      <c r="A105" s="38"/>
      <c r="B105" s="82"/>
      <c r="C105" s="83"/>
      <c r="D105" s="83"/>
      <c r="E105" s="83"/>
      <c r="F105" s="83"/>
      <c r="G105" s="83"/>
      <c r="H105" s="83"/>
      <c r="I105" s="95"/>
      <c r="J105" s="95"/>
      <c r="K105" s="120"/>
      <c r="L105" s="92"/>
      <c r="M105" s="85"/>
      <c r="N105" s="85"/>
      <c r="O105" s="86"/>
      <c r="P105" s="86"/>
      <c r="Q105" s="77"/>
      <c r="R105" s="77"/>
      <c r="S105" s="77"/>
      <c r="T105" s="77"/>
      <c r="U105" s="77"/>
      <c r="V105" s="77"/>
      <c r="W105" s="87"/>
      <c r="X105" s="77"/>
      <c r="Y105" s="78"/>
      <c r="Z105" s="62"/>
      <c r="AA105" s="65"/>
      <c r="AB105" s="61"/>
      <c r="AC105" s="96"/>
      <c r="AD105" s="75"/>
      <c r="AE105" s="82"/>
      <c r="AF105" s="93"/>
      <c r="AG105" s="80"/>
    </row>
    <row r="106" spans="1:33" s="10" customFormat="1" hidden="1">
      <c r="A106" s="38"/>
      <c r="B106" s="82"/>
      <c r="C106" s="83"/>
      <c r="D106" s="83"/>
      <c r="E106" s="83"/>
      <c r="F106" s="83"/>
      <c r="G106" s="83"/>
      <c r="H106" s="83"/>
      <c r="I106" s="95"/>
      <c r="J106" s="95"/>
      <c r="K106" s="120"/>
      <c r="L106" s="84"/>
      <c r="M106" s="85"/>
      <c r="N106" s="85"/>
      <c r="O106" s="86"/>
      <c r="P106" s="86"/>
      <c r="Q106" s="77"/>
      <c r="R106" s="77"/>
      <c r="S106" s="77"/>
      <c r="T106" s="77"/>
      <c r="U106" s="77"/>
      <c r="V106" s="77"/>
      <c r="W106" s="87"/>
      <c r="X106" s="77"/>
      <c r="Y106" s="78"/>
      <c r="Z106" s="62"/>
      <c r="AA106" s="65"/>
      <c r="AB106" s="61"/>
      <c r="AC106" s="94"/>
      <c r="AD106" s="75"/>
      <c r="AE106" s="82"/>
      <c r="AF106" s="88"/>
      <c r="AG106" s="80"/>
    </row>
    <row r="107" spans="1:33" s="10" customFormat="1" hidden="1">
      <c r="A107" s="38"/>
      <c r="B107" s="82"/>
      <c r="C107" s="83"/>
      <c r="D107" s="83"/>
      <c r="E107" s="83"/>
      <c r="F107" s="83"/>
      <c r="G107" s="83"/>
      <c r="H107" s="83"/>
      <c r="I107" s="95"/>
      <c r="J107" s="95"/>
      <c r="K107" s="120"/>
      <c r="L107" s="84"/>
      <c r="M107" s="85"/>
      <c r="N107" s="85"/>
      <c r="O107" s="86"/>
      <c r="P107" s="86"/>
      <c r="Q107" s="77"/>
      <c r="R107" s="77"/>
      <c r="S107" s="77"/>
      <c r="T107" s="77"/>
      <c r="U107" s="77"/>
      <c r="V107" s="77"/>
      <c r="W107" s="87"/>
      <c r="X107" s="77"/>
      <c r="Y107" s="78"/>
      <c r="Z107" s="62"/>
      <c r="AA107" s="65"/>
      <c r="AB107" s="61"/>
      <c r="AC107" s="94"/>
      <c r="AD107" s="75"/>
      <c r="AE107" s="82"/>
      <c r="AF107" s="88"/>
      <c r="AG107" s="80"/>
    </row>
    <row r="108" spans="1:33" s="10" customFormat="1" hidden="1">
      <c r="A108" s="38"/>
      <c r="B108" s="82"/>
      <c r="C108" s="83"/>
      <c r="D108" s="83"/>
      <c r="E108" s="83"/>
      <c r="F108" s="83"/>
      <c r="G108" s="83"/>
      <c r="H108" s="83"/>
      <c r="I108" s="95"/>
      <c r="J108" s="95"/>
      <c r="K108" s="120"/>
      <c r="L108" s="84"/>
      <c r="M108" s="85"/>
      <c r="N108" s="85"/>
      <c r="O108" s="86"/>
      <c r="P108" s="86"/>
      <c r="Q108" s="77"/>
      <c r="R108" s="77"/>
      <c r="S108" s="77"/>
      <c r="T108" s="77"/>
      <c r="U108" s="77"/>
      <c r="V108" s="77"/>
      <c r="W108" s="87"/>
      <c r="X108" s="77"/>
      <c r="Y108" s="78"/>
      <c r="Z108" s="62"/>
      <c r="AA108" s="65"/>
      <c r="AB108" s="61"/>
      <c r="AC108" s="94"/>
      <c r="AD108" s="75"/>
      <c r="AE108" s="75"/>
      <c r="AF108" s="88"/>
      <c r="AG108" s="80"/>
    </row>
    <row r="109" spans="1:33" s="10" customFormat="1" hidden="1">
      <c r="A109" s="38"/>
      <c r="B109" s="82"/>
      <c r="C109" s="83"/>
      <c r="D109" s="83"/>
      <c r="E109" s="83"/>
      <c r="F109" s="83"/>
      <c r="G109" s="83"/>
      <c r="H109" s="83"/>
      <c r="I109" s="95"/>
      <c r="J109" s="95"/>
      <c r="K109" s="120"/>
      <c r="L109" s="92"/>
      <c r="M109" s="85"/>
      <c r="N109" s="85"/>
      <c r="O109" s="86"/>
      <c r="P109" s="86"/>
      <c r="Q109" s="77"/>
      <c r="R109" s="77"/>
      <c r="S109" s="77"/>
      <c r="T109" s="77"/>
      <c r="U109" s="77"/>
      <c r="V109" s="77"/>
      <c r="W109" s="87"/>
      <c r="X109" s="77"/>
      <c r="Y109" s="78"/>
      <c r="Z109" s="62"/>
      <c r="AA109" s="65"/>
      <c r="AB109" s="61"/>
      <c r="AC109" s="96"/>
      <c r="AD109" s="75"/>
      <c r="AE109" s="75"/>
      <c r="AF109" s="93"/>
      <c r="AG109" s="80"/>
    </row>
    <row r="110" spans="1:33" s="10" customFormat="1" hidden="1">
      <c r="A110" s="38"/>
      <c r="B110" s="82"/>
      <c r="C110" s="83"/>
      <c r="D110" s="83"/>
      <c r="E110" s="83"/>
      <c r="F110" s="83"/>
      <c r="G110" s="83"/>
      <c r="H110" s="83"/>
      <c r="I110" s="95"/>
      <c r="J110" s="95"/>
      <c r="K110" s="120"/>
      <c r="L110" s="92"/>
      <c r="M110" s="85"/>
      <c r="N110" s="85"/>
      <c r="O110" s="86"/>
      <c r="P110" s="86"/>
      <c r="Q110" s="77"/>
      <c r="R110" s="77"/>
      <c r="S110" s="77"/>
      <c r="T110" s="77"/>
      <c r="U110" s="77"/>
      <c r="V110" s="77"/>
      <c r="W110" s="87"/>
      <c r="X110" s="77"/>
      <c r="Y110" s="78"/>
      <c r="Z110" s="62"/>
      <c r="AA110" s="65"/>
      <c r="AB110" s="61"/>
      <c r="AC110" s="96"/>
      <c r="AD110" s="75"/>
      <c r="AE110" s="75"/>
      <c r="AF110" s="93"/>
      <c r="AG110" s="80"/>
    </row>
    <row r="111" spans="1:33" s="10" customFormat="1" hidden="1">
      <c r="A111" s="38"/>
      <c r="B111" s="82"/>
      <c r="C111" s="83"/>
      <c r="D111" s="83"/>
      <c r="E111" s="83"/>
      <c r="F111" s="83"/>
      <c r="G111" s="83"/>
      <c r="H111" s="83"/>
      <c r="I111" s="95"/>
      <c r="J111" s="95"/>
      <c r="K111" s="120"/>
      <c r="L111" s="92"/>
      <c r="M111" s="85"/>
      <c r="N111" s="85"/>
      <c r="O111" s="86"/>
      <c r="P111" s="86"/>
      <c r="Q111" s="77"/>
      <c r="R111" s="77"/>
      <c r="S111" s="77"/>
      <c r="T111" s="77"/>
      <c r="U111" s="77"/>
      <c r="V111" s="77"/>
      <c r="W111" s="87"/>
      <c r="X111" s="77"/>
      <c r="Y111" s="78"/>
      <c r="Z111" s="62"/>
      <c r="AA111" s="65"/>
      <c r="AB111" s="61"/>
      <c r="AC111" s="96"/>
      <c r="AD111" s="75"/>
      <c r="AE111" s="75"/>
      <c r="AF111" s="93"/>
      <c r="AG111" s="80"/>
    </row>
    <row r="112" spans="1:33" s="10" customFormat="1" hidden="1">
      <c r="A112" s="38"/>
      <c r="B112" s="82"/>
      <c r="C112" s="83"/>
      <c r="D112" s="83"/>
      <c r="E112" s="83"/>
      <c r="F112" s="83"/>
      <c r="G112" s="83"/>
      <c r="H112" s="83"/>
      <c r="I112" s="95"/>
      <c r="J112" s="95"/>
      <c r="K112" s="120"/>
      <c r="L112" s="92"/>
      <c r="M112" s="85"/>
      <c r="N112" s="85"/>
      <c r="O112" s="86"/>
      <c r="P112" s="86"/>
      <c r="Q112" s="77"/>
      <c r="R112" s="77"/>
      <c r="S112" s="77"/>
      <c r="T112" s="77"/>
      <c r="U112" s="77"/>
      <c r="V112" s="77"/>
      <c r="W112" s="87"/>
      <c r="X112" s="77"/>
      <c r="Y112" s="78"/>
      <c r="Z112" s="62"/>
      <c r="AA112" s="65"/>
      <c r="AB112" s="61"/>
      <c r="AC112" s="96"/>
      <c r="AD112" s="75"/>
      <c r="AE112" s="75"/>
      <c r="AF112" s="93"/>
      <c r="AG112" s="80"/>
    </row>
    <row r="113" spans="1:33" s="10" customFormat="1" hidden="1">
      <c r="A113" s="38"/>
      <c r="B113" s="82"/>
      <c r="C113" s="83"/>
      <c r="D113" s="83"/>
      <c r="E113" s="83"/>
      <c r="F113" s="83"/>
      <c r="G113" s="83"/>
      <c r="H113" s="83"/>
      <c r="I113" s="95"/>
      <c r="J113" s="95"/>
      <c r="K113" s="120"/>
      <c r="L113" s="92"/>
      <c r="M113" s="85"/>
      <c r="N113" s="85"/>
      <c r="O113" s="86"/>
      <c r="P113" s="86"/>
      <c r="Q113" s="77"/>
      <c r="R113" s="77"/>
      <c r="S113" s="77"/>
      <c r="T113" s="77"/>
      <c r="U113" s="77"/>
      <c r="V113" s="77"/>
      <c r="W113" s="87"/>
      <c r="X113" s="77"/>
      <c r="Y113" s="78"/>
      <c r="Z113" s="62"/>
      <c r="AA113" s="65"/>
      <c r="AB113" s="61"/>
      <c r="AC113" s="96"/>
      <c r="AD113" s="75"/>
      <c r="AE113" s="75"/>
      <c r="AF113" s="93"/>
      <c r="AG113" s="80"/>
    </row>
    <row r="114" spans="1:33" s="10" customFormat="1" hidden="1">
      <c r="A114" s="38"/>
      <c r="B114" s="82"/>
      <c r="C114" s="83"/>
      <c r="D114" s="83"/>
      <c r="E114" s="83"/>
      <c r="F114" s="83"/>
      <c r="G114" s="83"/>
      <c r="H114" s="83"/>
      <c r="I114" s="95"/>
      <c r="J114" s="95"/>
      <c r="K114" s="120"/>
      <c r="L114" s="92"/>
      <c r="M114" s="85"/>
      <c r="N114" s="85"/>
      <c r="O114" s="86"/>
      <c r="P114" s="86"/>
      <c r="Q114" s="77"/>
      <c r="R114" s="77"/>
      <c r="S114" s="77"/>
      <c r="T114" s="77"/>
      <c r="U114" s="77"/>
      <c r="V114" s="77"/>
      <c r="W114" s="87"/>
      <c r="X114" s="77"/>
      <c r="Y114" s="78"/>
      <c r="Z114" s="62"/>
      <c r="AA114" s="65"/>
      <c r="AB114" s="61"/>
      <c r="AC114" s="96"/>
      <c r="AD114" s="75"/>
      <c r="AE114" s="75"/>
      <c r="AF114" s="93"/>
      <c r="AG114" s="80"/>
    </row>
    <row r="115" spans="1:33" s="10" customFormat="1" hidden="1">
      <c r="A115" s="38"/>
      <c r="B115" s="82"/>
      <c r="C115" s="83"/>
      <c r="D115" s="83"/>
      <c r="E115" s="83"/>
      <c r="F115" s="83"/>
      <c r="G115" s="83"/>
      <c r="H115" s="83"/>
      <c r="I115" s="95"/>
      <c r="J115" s="95"/>
      <c r="K115" s="120"/>
      <c r="L115" s="92"/>
      <c r="M115" s="85"/>
      <c r="N115" s="85"/>
      <c r="O115" s="86"/>
      <c r="P115" s="86"/>
      <c r="Q115" s="77"/>
      <c r="R115" s="77"/>
      <c r="S115" s="77"/>
      <c r="T115" s="77"/>
      <c r="U115" s="77"/>
      <c r="V115" s="77"/>
      <c r="W115" s="87"/>
      <c r="X115" s="77"/>
      <c r="Y115" s="78"/>
      <c r="Z115" s="62"/>
      <c r="AA115" s="65"/>
      <c r="AB115" s="61"/>
      <c r="AC115" s="96"/>
      <c r="AD115" s="75"/>
      <c r="AE115" s="75"/>
      <c r="AF115" s="93"/>
      <c r="AG115" s="80"/>
    </row>
    <row r="116" spans="1:33" s="10" customFormat="1">
      <c r="A116" s="97"/>
      <c r="B116" s="97"/>
      <c r="C116" s="98"/>
      <c r="D116" s="98"/>
      <c r="E116" s="98"/>
      <c r="F116" s="98"/>
      <c r="G116" s="98"/>
      <c r="H116" s="98"/>
      <c r="I116" s="98"/>
      <c r="J116" s="98"/>
      <c r="K116" s="121"/>
      <c r="L116" s="17"/>
      <c r="M116" s="17"/>
      <c r="N116" s="17"/>
      <c r="O116" s="80"/>
      <c r="P116" s="80"/>
      <c r="Q116" s="80"/>
      <c r="R116" s="80"/>
      <c r="S116" s="80"/>
      <c r="T116" s="80"/>
      <c r="U116" s="80"/>
      <c r="V116" s="80"/>
      <c r="W116" s="80"/>
      <c r="X116" s="99"/>
      <c r="Y116" s="99"/>
      <c r="Z116" s="12"/>
      <c r="AA116" s="97"/>
      <c r="AB116" s="9"/>
      <c r="AC116" s="9"/>
      <c r="AD116" s="9"/>
      <c r="AE116" s="9"/>
      <c r="AF116" s="9"/>
      <c r="AG116" s="9"/>
    </row>
    <row r="117" spans="1:33" s="10" customFormat="1" ht="16.5" customHeight="1">
      <c r="A117" s="97"/>
      <c r="B117" s="97"/>
      <c r="C117" s="98"/>
      <c r="D117" s="98"/>
      <c r="E117" s="98"/>
      <c r="F117" s="98"/>
      <c r="G117" s="98"/>
      <c r="H117" s="98"/>
      <c r="I117" s="98"/>
      <c r="J117" s="100"/>
      <c r="K117" s="122"/>
      <c r="L117" s="80"/>
      <c r="M117" s="80"/>
      <c r="N117" s="80"/>
      <c r="O117" s="80"/>
      <c r="P117" s="80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</row>
    <row r="118" spans="1:33">
      <c r="C118" s="133"/>
      <c r="D118" s="133"/>
      <c r="E118" s="133"/>
      <c r="F118" s="133"/>
      <c r="G118" s="133"/>
      <c r="H118" s="133"/>
      <c r="I118" s="133"/>
      <c r="J118" s="133"/>
      <c r="K118" s="133"/>
      <c r="L118" s="133"/>
      <c r="M118" s="133"/>
      <c r="N118" s="133"/>
      <c r="O118" s="133"/>
      <c r="P118" s="134"/>
    </row>
  </sheetData>
  <mergeCells count="17">
    <mergeCell ref="D19:H19"/>
    <mergeCell ref="M19:N19"/>
    <mergeCell ref="W19:X19"/>
    <mergeCell ref="A14:B14"/>
    <mergeCell ref="A15:B15"/>
    <mergeCell ref="A16:B16"/>
    <mergeCell ref="A17:B17"/>
    <mergeCell ref="A18:B18"/>
    <mergeCell ref="AB18:AF18"/>
    <mergeCell ref="A1:A2"/>
    <mergeCell ref="B1:B2"/>
    <mergeCell ref="C1:C2"/>
    <mergeCell ref="D1:D2"/>
    <mergeCell ref="N1:N2"/>
    <mergeCell ref="C3:C8"/>
    <mergeCell ref="A3:A12"/>
    <mergeCell ref="B3:B12"/>
  </mergeCells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37495-56EA-4834-B5C3-732F344D80E0}">
  <sheetPr codeName="Sheet11"/>
  <dimension ref="A1:AG143"/>
  <sheetViews>
    <sheetView topLeftCell="A101" workbookViewId="0">
      <selection activeCell="H118" sqref="H118:H119"/>
    </sheetView>
  </sheetViews>
  <sheetFormatPr defaultRowHeight="17"/>
  <cols>
    <col min="2" max="2" width="13.33203125" bestFit="1" customWidth="1"/>
    <col min="3" max="3" width="40.58203125" bestFit="1" customWidth="1"/>
    <col min="4" max="4" width="22" bestFit="1" customWidth="1"/>
    <col min="6" max="6" width="9.83203125" customWidth="1"/>
    <col min="8" max="8" width="13.75" bestFit="1" customWidth="1"/>
    <col min="10" max="10" width="13" bestFit="1" customWidth="1"/>
    <col min="11" max="11" width="9" style="123"/>
    <col min="12" max="12" width="9.75" bestFit="1" customWidth="1"/>
  </cols>
  <sheetData>
    <row r="1" spans="1:33" s="10" customFormat="1">
      <c r="A1" s="243" t="s">
        <v>58</v>
      </c>
      <c r="B1" s="243" t="s">
        <v>59</v>
      </c>
      <c r="C1" s="243" t="s">
        <v>60</v>
      </c>
      <c r="D1" s="243" t="s">
        <v>19</v>
      </c>
      <c r="E1" s="127" t="s">
        <v>40</v>
      </c>
      <c r="F1" s="127" t="s">
        <v>41</v>
      </c>
      <c r="G1" s="127" t="s">
        <v>42</v>
      </c>
      <c r="H1" s="127" t="s">
        <v>43</v>
      </c>
      <c r="I1" s="127" t="s">
        <v>44</v>
      </c>
      <c r="J1" s="127" t="s">
        <v>45</v>
      </c>
      <c r="K1" s="127" t="s">
        <v>61</v>
      </c>
      <c r="L1" s="127" t="s">
        <v>62</v>
      </c>
      <c r="M1" s="127" t="s">
        <v>63</v>
      </c>
      <c r="N1" s="243" t="s">
        <v>64</v>
      </c>
      <c r="O1" s="80"/>
      <c r="P1" s="80"/>
      <c r="Q1" s="97"/>
      <c r="R1" s="97"/>
      <c r="S1" s="97"/>
      <c r="T1" s="97"/>
      <c r="U1" s="97"/>
      <c r="V1" s="97"/>
      <c r="W1" s="97"/>
      <c r="X1" s="9"/>
      <c r="Y1" s="9"/>
      <c r="Z1" s="9"/>
      <c r="AA1" s="9"/>
      <c r="AB1" s="9"/>
      <c r="AC1" s="9"/>
      <c r="AD1" s="9"/>
      <c r="AE1" s="9"/>
      <c r="AF1" s="9"/>
      <c r="AG1" s="9"/>
    </row>
    <row r="2" spans="1:33" s="10" customFormat="1">
      <c r="A2" s="244"/>
      <c r="B2" s="244"/>
      <c r="C2" s="244"/>
      <c r="D2" s="244"/>
      <c r="E2" s="127"/>
      <c r="F2" s="127"/>
      <c r="G2" s="127"/>
      <c r="H2" s="127"/>
      <c r="I2" s="127"/>
      <c r="J2" s="127"/>
      <c r="K2" s="127"/>
      <c r="L2" s="127"/>
      <c r="M2" s="127"/>
      <c r="N2" s="244"/>
      <c r="Q2" s="97"/>
      <c r="R2" s="97"/>
      <c r="S2" s="97"/>
      <c r="T2" s="97"/>
      <c r="U2" s="97"/>
      <c r="V2" s="97"/>
      <c r="W2" s="97"/>
      <c r="X2" s="97"/>
      <c r="Y2" s="9"/>
      <c r="Z2" s="9"/>
      <c r="AA2" s="9"/>
      <c r="AB2" s="9"/>
      <c r="AC2" s="9"/>
      <c r="AD2" s="9"/>
      <c r="AE2" s="9"/>
      <c r="AF2" s="9"/>
      <c r="AG2" s="9"/>
    </row>
    <row r="3" spans="1:33" s="10" customFormat="1">
      <c r="A3" s="231"/>
      <c r="B3" s="231" t="s">
        <v>87</v>
      </c>
      <c r="C3" s="217">
        <v>803848</v>
      </c>
      <c r="D3" s="128" t="s">
        <v>32</v>
      </c>
      <c r="E3" s="129">
        <v>85</v>
      </c>
      <c r="F3" s="129">
        <v>85</v>
      </c>
      <c r="G3" s="129">
        <v>275</v>
      </c>
      <c r="H3" s="129">
        <v>415</v>
      </c>
      <c r="I3" s="129">
        <v>550</v>
      </c>
      <c r="J3" s="129">
        <v>330</v>
      </c>
      <c r="K3" s="129"/>
      <c r="L3" s="129"/>
      <c r="M3" s="129"/>
      <c r="N3" s="128">
        <f t="shared" ref="N3:N22" si="0">SUM(E3:M3)</f>
        <v>1740</v>
      </c>
      <c r="Q3" s="97"/>
      <c r="R3" s="97"/>
      <c r="S3" s="97"/>
      <c r="T3" s="97"/>
      <c r="U3" s="97"/>
      <c r="V3" s="97"/>
      <c r="W3" s="97"/>
      <c r="X3" s="97"/>
      <c r="Y3" s="9"/>
      <c r="Z3" s="9"/>
      <c r="AA3" s="9"/>
      <c r="AB3" s="9"/>
      <c r="AC3" s="9"/>
      <c r="AD3" s="9"/>
      <c r="AE3" s="9"/>
      <c r="AF3" s="9"/>
      <c r="AG3" s="9"/>
    </row>
    <row r="4" spans="1:33" s="10" customFormat="1" ht="16.5" customHeight="1">
      <c r="A4" s="218"/>
      <c r="B4" s="218"/>
      <c r="C4" s="223"/>
      <c r="D4" s="128" t="s">
        <v>74</v>
      </c>
      <c r="E4" s="129">
        <v>75</v>
      </c>
      <c r="F4" s="129">
        <v>75</v>
      </c>
      <c r="G4" s="129">
        <v>245</v>
      </c>
      <c r="H4" s="129">
        <v>365</v>
      </c>
      <c r="I4" s="129">
        <v>490</v>
      </c>
      <c r="J4" s="129">
        <v>295</v>
      </c>
      <c r="K4" s="129"/>
      <c r="L4" s="129"/>
      <c r="M4" s="129"/>
      <c r="N4" s="128">
        <f t="shared" si="0"/>
        <v>1545</v>
      </c>
      <c r="Q4" s="97"/>
      <c r="R4" s="97"/>
      <c r="S4" s="97"/>
      <c r="T4" s="97"/>
      <c r="U4" s="97"/>
      <c r="V4" s="97"/>
      <c r="W4" s="97"/>
      <c r="X4" s="97"/>
      <c r="Y4" s="9"/>
      <c r="Z4" s="9"/>
      <c r="AA4" s="9"/>
      <c r="AB4" s="9"/>
      <c r="AC4" s="9"/>
      <c r="AD4" s="9"/>
      <c r="AE4" s="9"/>
      <c r="AF4" s="9"/>
      <c r="AG4" s="9"/>
    </row>
    <row r="5" spans="1:33" s="10" customFormat="1">
      <c r="A5" s="218"/>
      <c r="B5" s="218"/>
      <c r="C5" s="223"/>
      <c r="D5" s="128" t="s">
        <v>68</v>
      </c>
      <c r="E5" s="129">
        <v>75</v>
      </c>
      <c r="F5" s="129">
        <v>75</v>
      </c>
      <c r="G5" s="129">
        <v>245</v>
      </c>
      <c r="H5" s="129">
        <v>365</v>
      </c>
      <c r="I5" s="129">
        <v>490</v>
      </c>
      <c r="J5" s="129">
        <v>295</v>
      </c>
      <c r="K5" s="129"/>
      <c r="L5" s="129"/>
      <c r="M5" s="129"/>
      <c r="N5" s="128">
        <f t="shared" si="0"/>
        <v>1545</v>
      </c>
      <c r="Q5" s="97"/>
      <c r="R5" s="97"/>
      <c r="S5" s="97"/>
      <c r="T5" s="97"/>
      <c r="U5" s="97"/>
      <c r="V5" s="97"/>
      <c r="W5" s="97"/>
      <c r="X5" s="97"/>
      <c r="Y5" s="9"/>
      <c r="Z5" s="9"/>
      <c r="AA5" s="9"/>
      <c r="AB5" s="9"/>
      <c r="AC5" s="9"/>
      <c r="AD5" s="9"/>
      <c r="AE5" s="9"/>
      <c r="AF5" s="9"/>
      <c r="AG5" s="9"/>
    </row>
    <row r="6" spans="1:33" s="10" customFormat="1" ht="16.5" customHeight="1">
      <c r="A6" s="218"/>
      <c r="B6" s="218"/>
      <c r="C6" s="223"/>
      <c r="D6" s="128" t="s">
        <v>67</v>
      </c>
      <c r="E6" s="129">
        <v>50</v>
      </c>
      <c r="F6" s="129">
        <v>50</v>
      </c>
      <c r="G6" s="129">
        <v>155</v>
      </c>
      <c r="H6" s="129">
        <v>230</v>
      </c>
      <c r="I6" s="129">
        <v>305</v>
      </c>
      <c r="J6" s="129">
        <v>185</v>
      </c>
      <c r="K6" s="129"/>
      <c r="L6" s="129"/>
      <c r="M6" s="129"/>
      <c r="N6" s="128">
        <f t="shared" si="0"/>
        <v>975</v>
      </c>
      <c r="Q6" s="97"/>
      <c r="R6" s="97"/>
      <c r="S6" s="97"/>
      <c r="T6" s="97"/>
      <c r="U6" s="97"/>
      <c r="V6" s="97"/>
      <c r="W6" s="97"/>
      <c r="X6" s="97"/>
      <c r="Y6" s="9"/>
      <c r="Z6" s="9"/>
      <c r="AA6" s="9"/>
      <c r="AB6" s="9"/>
      <c r="AC6" s="9"/>
      <c r="AD6" s="9"/>
      <c r="AE6" s="9"/>
      <c r="AF6" s="9"/>
      <c r="AG6" s="9"/>
    </row>
    <row r="7" spans="1:33" s="10" customFormat="1">
      <c r="A7" s="218"/>
      <c r="B7" s="218"/>
      <c r="C7" s="223"/>
      <c r="D7" s="128" t="s">
        <v>79</v>
      </c>
      <c r="E7" s="129">
        <v>50</v>
      </c>
      <c r="F7" s="129">
        <v>50</v>
      </c>
      <c r="G7" s="129">
        <v>155</v>
      </c>
      <c r="H7" s="129">
        <v>230</v>
      </c>
      <c r="I7" s="129">
        <v>305</v>
      </c>
      <c r="J7" s="129">
        <v>185</v>
      </c>
      <c r="K7" s="129"/>
      <c r="L7" s="129"/>
      <c r="M7" s="129"/>
      <c r="N7" s="128">
        <f t="shared" si="0"/>
        <v>975</v>
      </c>
      <c r="Q7" s="97"/>
      <c r="R7" s="97"/>
      <c r="S7" s="97"/>
      <c r="T7" s="97"/>
      <c r="U7" s="97"/>
      <c r="V7" s="97"/>
      <c r="W7" s="97"/>
      <c r="X7" s="97"/>
      <c r="Y7" s="9"/>
      <c r="Z7" s="9"/>
      <c r="AA7" s="9"/>
      <c r="AB7" s="9"/>
      <c r="AC7" s="9"/>
      <c r="AD7" s="9"/>
      <c r="AE7" s="9"/>
      <c r="AF7" s="9"/>
      <c r="AG7" s="9"/>
    </row>
    <row r="8" spans="1:33" s="10" customFormat="1" ht="16.5" customHeight="1">
      <c r="A8" s="218"/>
      <c r="B8" s="218"/>
      <c r="C8" s="224"/>
      <c r="D8" s="128" t="s">
        <v>69</v>
      </c>
      <c r="E8" s="129">
        <v>50</v>
      </c>
      <c r="F8" s="129">
        <v>50</v>
      </c>
      <c r="G8" s="129">
        <v>120</v>
      </c>
      <c r="H8" s="129">
        <v>185</v>
      </c>
      <c r="I8" s="129">
        <v>245</v>
      </c>
      <c r="J8" s="129">
        <v>145</v>
      </c>
      <c r="K8" s="129"/>
      <c r="L8" s="129"/>
      <c r="M8" s="129"/>
      <c r="N8" s="128">
        <f t="shared" si="0"/>
        <v>795</v>
      </c>
      <c r="Q8" s="97"/>
      <c r="R8" s="97"/>
      <c r="S8" s="97"/>
      <c r="T8" s="97"/>
      <c r="U8" s="97"/>
      <c r="V8" s="97"/>
      <c r="W8" s="97"/>
      <c r="X8" s="97"/>
      <c r="Y8" s="9"/>
      <c r="Z8" s="9"/>
      <c r="AA8" s="9"/>
      <c r="AB8" s="9"/>
      <c r="AC8" s="9"/>
      <c r="AD8" s="9"/>
      <c r="AE8" s="9"/>
      <c r="AF8" s="9"/>
      <c r="AG8" s="9"/>
    </row>
    <row r="9" spans="1:33" s="10" customFormat="1">
      <c r="A9" s="218"/>
      <c r="B9" s="218"/>
      <c r="C9" s="128">
        <v>803858</v>
      </c>
      <c r="D9" s="128" t="s">
        <v>80</v>
      </c>
      <c r="E9" s="129">
        <v>65</v>
      </c>
      <c r="F9" s="129">
        <v>65</v>
      </c>
      <c r="G9" s="129">
        <v>215</v>
      </c>
      <c r="H9" s="129">
        <v>320</v>
      </c>
      <c r="I9" s="129">
        <v>430</v>
      </c>
      <c r="J9" s="129">
        <v>255</v>
      </c>
      <c r="K9" s="129"/>
      <c r="L9" s="129"/>
      <c r="M9" s="129"/>
      <c r="N9" s="128">
        <f t="shared" si="0"/>
        <v>1350</v>
      </c>
      <c r="Q9" s="97"/>
      <c r="R9" s="97"/>
      <c r="S9" s="97"/>
      <c r="T9" s="97"/>
      <c r="U9" s="97"/>
      <c r="V9" s="97"/>
      <c r="W9" s="97"/>
      <c r="X9" s="97"/>
      <c r="Y9" s="9"/>
      <c r="Z9" s="9"/>
      <c r="AA9" s="9"/>
      <c r="AB9" s="9"/>
      <c r="AC9" s="9"/>
      <c r="AD9" s="9"/>
      <c r="AE9" s="9"/>
      <c r="AF9" s="9"/>
      <c r="AG9" s="9"/>
    </row>
    <row r="10" spans="1:33" s="10" customFormat="1" ht="16.5" customHeight="1">
      <c r="A10" s="218"/>
      <c r="B10" s="218"/>
      <c r="C10" s="128">
        <v>803861</v>
      </c>
      <c r="D10" s="128" t="s">
        <v>70</v>
      </c>
      <c r="E10" s="129">
        <v>65</v>
      </c>
      <c r="F10" s="129">
        <v>65</v>
      </c>
      <c r="G10" s="129">
        <v>215</v>
      </c>
      <c r="H10" s="129">
        <v>320</v>
      </c>
      <c r="I10" s="129">
        <v>430</v>
      </c>
      <c r="J10" s="129">
        <v>255</v>
      </c>
      <c r="K10" s="129"/>
      <c r="L10" s="129"/>
      <c r="M10" s="129"/>
      <c r="N10" s="128">
        <f t="shared" si="0"/>
        <v>1350</v>
      </c>
      <c r="Q10" s="97"/>
      <c r="R10" s="97"/>
      <c r="S10" s="97"/>
      <c r="T10" s="97"/>
      <c r="U10" s="97"/>
      <c r="V10" s="97"/>
      <c r="W10" s="97"/>
      <c r="X10" s="97"/>
      <c r="Y10" s="9"/>
      <c r="Z10" s="9"/>
      <c r="AA10" s="9"/>
      <c r="AB10" s="9"/>
      <c r="AC10" s="9"/>
      <c r="AD10" s="9"/>
      <c r="AE10" s="9"/>
      <c r="AF10" s="9"/>
      <c r="AG10" s="9"/>
    </row>
    <row r="11" spans="1:33" s="10" customFormat="1">
      <c r="A11" s="218"/>
      <c r="B11" s="218"/>
      <c r="C11" s="128">
        <v>803867</v>
      </c>
      <c r="D11" s="128" t="s">
        <v>71</v>
      </c>
      <c r="E11" s="129">
        <v>50</v>
      </c>
      <c r="F11" s="129">
        <v>50</v>
      </c>
      <c r="G11" s="129">
        <v>155</v>
      </c>
      <c r="H11" s="129">
        <v>230</v>
      </c>
      <c r="I11" s="129">
        <v>305</v>
      </c>
      <c r="J11" s="129">
        <v>185</v>
      </c>
      <c r="K11" s="129"/>
      <c r="L11" s="129"/>
      <c r="M11" s="129"/>
      <c r="N11" s="128">
        <f t="shared" si="0"/>
        <v>975</v>
      </c>
      <c r="Q11" s="97"/>
      <c r="R11" s="97"/>
      <c r="S11" s="97"/>
      <c r="T11" s="97"/>
      <c r="U11" s="97"/>
      <c r="V11" s="97"/>
      <c r="W11" s="97"/>
      <c r="X11" s="97"/>
      <c r="Y11" s="9"/>
      <c r="Z11" s="9"/>
      <c r="AA11" s="9"/>
      <c r="AB11" s="9"/>
      <c r="AC11" s="9"/>
      <c r="AD11" s="9"/>
      <c r="AE11" s="9"/>
      <c r="AF11" s="9"/>
      <c r="AG11" s="9"/>
    </row>
    <row r="12" spans="1:33" s="10" customFormat="1" ht="16.5" customHeight="1">
      <c r="A12" s="218"/>
      <c r="B12" s="218"/>
      <c r="C12" s="128">
        <v>803872</v>
      </c>
      <c r="D12" s="128" t="s">
        <v>81</v>
      </c>
      <c r="E12" s="129">
        <v>50</v>
      </c>
      <c r="F12" s="129">
        <v>50</v>
      </c>
      <c r="G12" s="129">
        <v>105</v>
      </c>
      <c r="H12" s="129">
        <v>155</v>
      </c>
      <c r="I12" s="129">
        <v>205</v>
      </c>
      <c r="J12" s="129">
        <v>125</v>
      </c>
      <c r="K12" s="129"/>
      <c r="L12" s="129"/>
      <c r="M12" s="129"/>
      <c r="N12" s="128">
        <f t="shared" si="0"/>
        <v>690</v>
      </c>
      <c r="Q12" s="97"/>
      <c r="R12" s="97"/>
      <c r="S12" s="97"/>
      <c r="T12" s="97"/>
      <c r="U12" s="97"/>
      <c r="V12" s="97"/>
      <c r="W12" s="97"/>
      <c r="X12" s="97"/>
      <c r="Y12" s="9"/>
      <c r="Z12" s="9"/>
      <c r="AA12" s="9"/>
      <c r="AB12" s="9"/>
      <c r="AC12" s="9"/>
      <c r="AD12" s="9"/>
      <c r="AE12" s="9"/>
      <c r="AF12" s="9"/>
      <c r="AG12" s="9"/>
    </row>
    <row r="13" spans="1:33" s="10" customFormat="1">
      <c r="A13" s="218"/>
      <c r="B13" s="218"/>
      <c r="C13" s="217">
        <v>902364</v>
      </c>
      <c r="D13" s="128" t="s">
        <v>32</v>
      </c>
      <c r="E13" s="129"/>
      <c r="F13" s="129"/>
      <c r="G13" s="129"/>
      <c r="H13" s="129"/>
      <c r="I13" s="129"/>
      <c r="J13" s="129"/>
      <c r="K13" s="129">
        <v>330</v>
      </c>
      <c r="L13" s="129">
        <v>415</v>
      </c>
      <c r="M13" s="129">
        <v>275</v>
      </c>
      <c r="N13" s="128">
        <f t="shared" si="0"/>
        <v>1020</v>
      </c>
      <c r="Q13" s="97"/>
      <c r="R13" s="97"/>
      <c r="S13" s="97"/>
      <c r="T13" s="97"/>
      <c r="U13" s="97"/>
      <c r="V13" s="97"/>
      <c r="W13" s="97"/>
      <c r="X13" s="97"/>
      <c r="Y13" s="9"/>
      <c r="Z13" s="9"/>
      <c r="AA13" s="9"/>
      <c r="AB13" s="9"/>
      <c r="AC13" s="9"/>
      <c r="AD13" s="9"/>
      <c r="AE13" s="9"/>
      <c r="AF13" s="9"/>
      <c r="AG13" s="9"/>
    </row>
    <row r="14" spans="1:33" s="10" customFormat="1" ht="16.5" customHeight="1">
      <c r="A14" s="218"/>
      <c r="B14" s="218"/>
      <c r="C14" s="223"/>
      <c r="D14" s="128" t="s">
        <v>74</v>
      </c>
      <c r="E14" s="129"/>
      <c r="F14" s="129"/>
      <c r="G14" s="129"/>
      <c r="H14" s="129"/>
      <c r="I14" s="129"/>
      <c r="J14" s="129"/>
      <c r="K14" s="129">
        <v>295</v>
      </c>
      <c r="L14" s="129">
        <v>365</v>
      </c>
      <c r="M14" s="129">
        <v>245</v>
      </c>
      <c r="N14" s="128">
        <f t="shared" si="0"/>
        <v>905</v>
      </c>
      <c r="P14" s="10">
        <v>615</v>
      </c>
      <c r="Q14" s="97">
        <v>615</v>
      </c>
      <c r="R14" s="97">
        <v>1885</v>
      </c>
      <c r="S14" s="97">
        <v>2815</v>
      </c>
      <c r="T14" s="97">
        <v>3755</v>
      </c>
      <c r="U14" s="97">
        <v>2255</v>
      </c>
      <c r="V14" s="97">
        <v>2355</v>
      </c>
      <c r="W14" s="97">
        <v>2935</v>
      </c>
      <c r="X14" s="97">
        <v>2120</v>
      </c>
      <c r="Y14" s="9"/>
      <c r="Z14" s="9"/>
      <c r="AA14" s="9"/>
      <c r="AB14" s="9"/>
      <c r="AC14" s="9"/>
      <c r="AD14" s="9"/>
      <c r="AE14" s="9"/>
      <c r="AF14" s="9"/>
      <c r="AG14" s="9"/>
    </row>
    <row r="15" spans="1:33" s="10" customFormat="1">
      <c r="A15" s="218"/>
      <c r="B15" s="218"/>
      <c r="C15" s="223"/>
      <c r="D15" s="128" t="s">
        <v>68</v>
      </c>
      <c r="E15" s="129"/>
      <c r="F15" s="129"/>
      <c r="G15" s="129"/>
      <c r="H15" s="129"/>
      <c r="I15" s="129"/>
      <c r="J15" s="129"/>
      <c r="K15" s="129">
        <v>295</v>
      </c>
      <c r="L15" s="129">
        <v>365</v>
      </c>
      <c r="M15" s="129">
        <v>245</v>
      </c>
      <c r="N15" s="128">
        <f t="shared" si="0"/>
        <v>905</v>
      </c>
      <c r="Q15" s="97"/>
      <c r="R15" s="97"/>
      <c r="S15" s="97"/>
      <c r="T15" s="97"/>
      <c r="U15" s="97"/>
      <c r="V15" s="97"/>
      <c r="W15" s="97"/>
      <c r="X15" s="97"/>
      <c r="Y15" s="9"/>
      <c r="Z15" s="9"/>
      <c r="AA15" s="9"/>
      <c r="AB15" s="9"/>
      <c r="AC15" s="9"/>
      <c r="AD15" s="9"/>
      <c r="AE15" s="9"/>
      <c r="AF15" s="9"/>
      <c r="AG15" s="9"/>
    </row>
    <row r="16" spans="1:33" s="10" customFormat="1" ht="16.5" customHeight="1">
      <c r="A16" s="218"/>
      <c r="B16" s="218"/>
      <c r="C16" s="223"/>
      <c r="D16" s="128" t="s">
        <v>67</v>
      </c>
      <c r="E16" s="129"/>
      <c r="F16" s="129"/>
      <c r="G16" s="129"/>
      <c r="H16" s="129"/>
      <c r="I16" s="129"/>
      <c r="J16" s="129"/>
      <c r="K16" s="129">
        <v>185</v>
      </c>
      <c r="L16" s="129">
        <v>230</v>
      </c>
      <c r="M16" s="129">
        <v>185</v>
      </c>
      <c r="N16" s="128">
        <f t="shared" si="0"/>
        <v>600</v>
      </c>
      <c r="Q16" s="97"/>
      <c r="R16" s="97"/>
      <c r="S16" s="97"/>
      <c r="T16" s="97"/>
      <c r="U16" s="97"/>
      <c r="V16" s="97"/>
      <c r="W16" s="97"/>
      <c r="X16" s="97"/>
      <c r="Y16" s="9"/>
      <c r="Z16" s="9"/>
      <c r="AA16" s="9"/>
      <c r="AB16" s="9"/>
      <c r="AC16" s="9"/>
      <c r="AD16" s="9"/>
      <c r="AE16" s="9"/>
      <c r="AF16" s="9"/>
      <c r="AG16" s="9"/>
    </row>
    <row r="17" spans="1:33" s="10" customFormat="1">
      <c r="A17" s="218"/>
      <c r="B17" s="218"/>
      <c r="C17" s="223"/>
      <c r="D17" s="128" t="s">
        <v>79</v>
      </c>
      <c r="E17" s="129"/>
      <c r="F17" s="129"/>
      <c r="G17" s="129"/>
      <c r="H17" s="129"/>
      <c r="I17" s="129"/>
      <c r="J17" s="129"/>
      <c r="K17" s="129">
        <v>185</v>
      </c>
      <c r="L17" s="129">
        <v>230</v>
      </c>
      <c r="M17" s="129">
        <v>185</v>
      </c>
      <c r="N17" s="128">
        <f t="shared" si="0"/>
        <v>600</v>
      </c>
      <c r="Q17" s="97"/>
      <c r="R17" s="97"/>
      <c r="S17" s="97"/>
      <c r="T17" s="97"/>
      <c r="U17" s="97"/>
      <c r="V17" s="97"/>
      <c r="W17" s="97"/>
      <c r="X17" s="97"/>
      <c r="Y17" s="9"/>
      <c r="Z17" s="9"/>
      <c r="AA17" s="9"/>
      <c r="AB17" s="9"/>
      <c r="AC17" s="9"/>
      <c r="AD17" s="9"/>
      <c r="AE17" s="9"/>
      <c r="AF17" s="9"/>
      <c r="AG17" s="9"/>
    </row>
    <row r="18" spans="1:33" s="10" customFormat="1" ht="16.5" customHeight="1">
      <c r="A18" s="218"/>
      <c r="B18" s="218"/>
      <c r="C18" s="224"/>
      <c r="D18" s="128" t="s">
        <v>69</v>
      </c>
      <c r="E18" s="129"/>
      <c r="F18" s="129"/>
      <c r="G18" s="129"/>
      <c r="H18" s="129"/>
      <c r="I18" s="129"/>
      <c r="J18" s="129"/>
      <c r="K18" s="129">
        <v>185</v>
      </c>
      <c r="L18" s="129">
        <v>230</v>
      </c>
      <c r="M18" s="129">
        <v>185</v>
      </c>
      <c r="N18" s="128">
        <f t="shared" si="0"/>
        <v>600</v>
      </c>
      <c r="Q18" s="97"/>
      <c r="R18" s="97"/>
      <c r="S18" s="97"/>
      <c r="T18" s="97"/>
      <c r="U18" s="97"/>
      <c r="V18" s="97"/>
      <c r="W18" s="97"/>
      <c r="X18" s="97"/>
      <c r="Y18" s="9"/>
      <c r="Z18" s="9"/>
      <c r="AA18" s="9"/>
      <c r="AB18" s="9"/>
      <c r="AC18" s="9"/>
      <c r="AD18" s="9"/>
      <c r="AE18" s="9"/>
      <c r="AF18" s="9"/>
      <c r="AG18" s="9"/>
    </row>
    <row r="19" spans="1:33" s="10" customFormat="1">
      <c r="A19" s="218"/>
      <c r="B19" s="218"/>
      <c r="C19" s="128">
        <v>902370</v>
      </c>
      <c r="D19" s="128" t="s">
        <v>80</v>
      </c>
      <c r="E19" s="129"/>
      <c r="F19" s="129"/>
      <c r="G19" s="129"/>
      <c r="H19" s="129"/>
      <c r="I19" s="129"/>
      <c r="J19" s="129"/>
      <c r="K19" s="129">
        <v>255</v>
      </c>
      <c r="L19" s="129">
        <v>320</v>
      </c>
      <c r="M19" s="129">
        <v>215</v>
      </c>
      <c r="N19" s="128">
        <f t="shared" si="0"/>
        <v>790</v>
      </c>
      <c r="Q19" s="97"/>
      <c r="R19" s="97"/>
      <c r="S19" s="97"/>
      <c r="T19" s="97"/>
      <c r="U19" s="97"/>
      <c r="V19" s="97"/>
      <c r="W19" s="97"/>
      <c r="X19" s="97"/>
      <c r="Y19" s="9"/>
      <c r="Z19" s="9"/>
      <c r="AA19" s="9"/>
      <c r="AB19" s="9"/>
      <c r="AC19" s="9"/>
      <c r="AD19" s="9"/>
      <c r="AE19" s="9"/>
      <c r="AF19" s="9"/>
      <c r="AG19" s="9"/>
    </row>
    <row r="20" spans="1:33" s="10" customFormat="1" ht="16.5" customHeight="1">
      <c r="A20" s="218"/>
      <c r="B20" s="218"/>
      <c r="C20" s="128">
        <v>902373</v>
      </c>
      <c r="D20" s="128" t="s">
        <v>70</v>
      </c>
      <c r="E20" s="129"/>
      <c r="F20" s="129"/>
      <c r="G20" s="129"/>
      <c r="H20" s="129"/>
      <c r="I20" s="129"/>
      <c r="J20" s="129"/>
      <c r="K20" s="129">
        <v>255</v>
      </c>
      <c r="L20" s="129">
        <v>320</v>
      </c>
      <c r="M20" s="129">
        <v>215</v>
      </c>
      <c r="N20" s="128">
        <f t="shared" si="0"/>
        <v>790</v>
      </c>
      <c r="Q20" s="97"/>
      <c r="R20" s="97"/>
      <c r="S20" s="97"/>
      <c r="T20" s="97"/>
      <c r="U20" s="97"/>
      <c r="V20" s="97"/>
      <c r="W20" s="97"/>
      <c r="X20" s="97"/>
      <c r="Y20" s="9"/>
      <c r="Z20" s="9"/>
      <c r="AA20" s="9"/>
      <c r="AB20" s="9"/>
      <c r="AC20" s="9"/>
      <c r="AD20" s="9"/>
      <c r="AE20" s="9"/>
      <c r="AF20" s="9"/>
      <c r="AG20" s="9"/>
    </row>
    <row r="21" spans="1:33" s="10" customFormat="1">
      <c r="A21" s="218"/>
      <c r="B21" s="218"/>
      <c r="C21" s="128">
        <v>902380</v>
      </c>
      <c r="D21" s="128" t="s">
        <v>71</v>
      </c>
      <c r="E21" s="129"/>
      <c r="F21" s="129"/>
      <c r="G21" s="129"/>
      <c r="H21" s="129"/>
      <c r="I21" s="129"/>
      <c r="J21" s="129"/>
      <c r="K21" s="129">
        <v>185</v>
      </c>
      <c r="L21" s="129">
        <v>230</v>
      </c>
      <c r="M21" s="129">
        <v>185</v>
      </c>
      <c r="N21" s="128">
        <f t="shared" si="0"/>
        <v>600</v>
      </c>
      <c r="Q21" s="97"/>
      <c r="R21" s="97"/>
      <c r="S21" s="97"/>
      <c r="T21" s="97"/>
      <c r="U21" s="97"/>
      <c r="V21" s="97"/>
      <c r="W21" s="97"/>
      <c r="X21" s="97"/>
      <c r="Y21" s="9"/>
      <c r="Z21" s="9"/>
      <c r="AA21" s="9"/>
      <c r="AB21" s="9"/>
      <c r="AC21" s="9"/>
      <c r="AD21" s="9"/>
      <c r="AE21" s="9"/>
      <c r="AF21" s="9"/>
      <c r="AG21" s="9"/>
    </row>
    <row r="22" spans="1:33" s="10" customFormat="1" ht="16.5" customHeight="1">
      <c r="A22" s="219"/>
      <c r="B22" s="219"/>
      <c r="C22" s="128">
        <v>902378</v>
      </c>
      <c r="D22" s="128" t="s">
        <v>81</v>
      </c>
      <c r="E22" s="129"/>
      <c r="F22" s="129"/>
      <c r="G22" s="129"/>
      <c r="H22" s="129"/>
      <c r="I22" s="129"/>
      <c r="J22" s="129"/>
      <c r="K22" s="129">
        <v>185</v>
      </c>
      <c r="L22" s="129">
        <v>230</v>
      </c>
      <c r="M22" s="129">
        <v>185</v>
      </c>
      <c r="N22" s="128">
        <f t="shared" si="0"/>
        <v>600</v>
      </c>
      <c r="Q22" s="97"/>
      <c r="R22" s="97"/>
      <c r="S22" s="97"/>
      <c r="T22" s="97"/>
      <c r="U22" s="97"/>
      <c r="V22" s="97"/>
      <c r="W22" s="97"/>
      <c r="X22" s="97"/>
      <c r="Y22" s="9"/>
      <c r="Z22" s="9"/>
      <c r="AA22" s="9"/>
      <c r="AB22" s="9"/>
      <c r="AC22" s="9"/>
      <c r="AD22" s="9"/>
      <c r="AE22" s="9"/>
      <c r="AF22" s="9"/>
      <c r="AG22" s="9"/>
    </row>
    <row r="23" spans="1:33" s="10" customFormat="1">
      <c r="A23" s="9"/>
      <c r="B23" s="9"/>
      <c r="C23" s="9"/>
      <c r="D23" s="128" t="s">
        <v>96</v>
      </c>
      <c r="E23" s="128">
        <f>SUM(E3:E22)</f>
        <v>615</v>
      </c>
      <c r="F23" s="128">
        <f t="shared" ref="F23:N23" si="1">SUM(F3:F22)</f>
        <v>615</v>
      </c>
      <c r="G23" s="128">
        <f t="shared" si="1"/>
        <v>1885</v>
      </c>
      <c r="H23" s="128">
        <f t="shared" si="1"/>
        <v>2815</v>
      </c>
      <c r="I23" s="128">
        <f t="shared" si="1"/>
        <v>3755</v>
      </c>
      <c r="J23" s="128">
        <f t="shared" si="1"/>
        <v>2255</v>
      </c>
      <c r="K23" s="128">
        <f t="shared" si="1"/>
        <v>2355</v>
      </c>
      <c r="L23" s="128">
        <f t="shared" si="1"/>
        <v>2935</v>
      </c>
      <c r="M23" s="128">
        <f t="shared" si="1"/>
        <v>2120</v>
      </c>
      <c r="N23" s="128">
        <f t="shared" si="1"/>
        <v>19350</v>
      </c>
      <c r="O23" s="103"/>
      <c r="P23" s="103"/>
      <c r="Q23" s="101"/>
      <c r="R23" s="101"/>
      <c r="S23" s="101"/>
      <c r="T23" s="101"/>
      <c r="U23" s="101"/>
      <c r="V23" s="101"/>
      <c r="W23" s="101"/>
      <c r="X23" s="101"/>
      <c r="Y23" s="102"/>
      <c r="Z23" s="9"/>
      <c r="AA23" s="9"/>
      <c r="AB23" s="9"/>
      <c r="AC23" s="9"/>
      <c r="AD23" s="9"/>
      <c r="AE23" s="9"/>
      <c r="AF23" s="9"/>
      <c r="AG23" s="9"/>
    </row>
    <row r="24" spans="1:33" s="10" customFormat="1" ht="19.5" customHeight="1">
      <c r="A24" s="246" t="s">
        <v>0</v>
      </c>
      <c r="B24" s="246"/>
      <c r="C24" s="1" t="s">
        <v>106</v>
      </c>
      <c r="D24" s="1">
        <v>803848</v>
      </c>
      <c r="E24" s="1">
        <v>803858</v>
      </c>
      <c r="F24" s="1">
        <v>803861</v>
      </c>
      <c r="G24" s="1">
        <v>803867</v>
      </c>
      <c r="H24" s="1">
        <v>803872</v>
      </c>
      <c r="I24" s="1">
        <v>902364</v>
      </c>
      <c r="J24" s="2">
        <v>902370</v>
      </c>
      <c r="K24" s="2">
        <v>902373</v>
      </c>
      <c r="L24" s="2">
        <v>902373</v>
      </c>
      <c r="M24" s="2">
        <v>902380</v>
      </c>
      <c r="N24" s="2">
        <v>902378</v>
      </c>
      <c r="O24" s="2"/>
      <c r="P24" s="2"/>
      <c r="Q24" s="2"/>
      <c r="R24" s="2"/>
      <c r="S24" s="4"/>
      <c r="T24" s="4"/>
      <c r="U24" s="4"/>
      <c r="V24" s="4"/>
      <c r="W24" s="4"/>
      <c r="X24" s="4"/>
      <c r="Y24" s="5"/>
      <c r="Z24" s="6"/>
      <c r="AA24" s="7"/>
      <c r="AB24" s="8"/>
      <c r="AC24" s="8"/>
      <c r="AD24" s="8"/>
      <c r="AE24" s="8"/>
      <c r="AF24" s="9"/>
      <c r="AG24" s="9"/>
    </row>
    <row r="25" spans="1:33" s="10" customFormat="1" ht="20.25" customHeight="1">
      <c r="A25" s="246" t="s">
        <v>1</v>
      </c>
      <c r="B25" s="246"/>
      <c r="C25" s="8" t="s">
        <v>204</v>
      </c>
      <c r="D25" s="8"/>
      <c r="E25" s="8"/>
      <c r="F25" s="8"/>
      <c r="G25" s="8"/>
      <c r="H25" s="8"/>
      <c r="I25" s="8"/>
      <c r="J25" s="8"/>
      <c r="K25" s="105"/>
      <c r="L25" s="11"/>
      <c r="M25" s="11"/>
      <c r="N25" s="11"/>
      <c r="O25" s="3"/>
      <c r="P25" s="3"/>
      <c r="Q25" s="3"/>
      <c r="R25" s="3"/>
      <c r="S25" s="3"/>
      <c r="T25" s="3"/>
      <c r="U25" s="3"/>
      <c r="V25" s="3"/>
      <c r="W25" s="3"/>
      <c r="X25" s="4"/>
      <c r="Y25" s="4"/>
      <c r="Z25" s="12"/>
      <c r="AA25" s="13"/>
      <c r="AB25" s="14"/>
      <c r="AC25" s="14"/>
      <c r="AD25" s="9"/>
      <c r="AE25" s="9"/>
      <c r="AF25" s="9"/>
      <c r="AG25" s="9"/>
    </row>
    <row r="26" spans="1:33" s="10" customFormat="1">
      <c r="A26" s="246" t="s">
        <v>2</v>
      </c>
      <c r="B26" s="246"/>
      <c r="C26" s="15">
        <f>N23</f>
        <v>19350</v>
      </c>
      <c r="D26" s="16"/>
      <c r="E26" s="16"/>
      <c r="F26" s="16"/>
      <c r="G26" s="16"/>
      <c r="H26" s="16"/>
      <c r="I26" s="16"/>
      <c r="J26" s="16"/>
      <c r="K26" s="106"/>
      <c r="L26" s="17"/>
      <c r="M26" s="17"/>
      <c r="N26" s="17"/>
      <c r="O26" s="18" t="s">
        <v>100</v>
      </c>
      <c r="P26" s="18" t="s">
        <v>100</v>
      </c>
      <c r="Q26" s="18" t="s">
        <v>100</v>
      </c>
      <c r="R26" s="18" t="s">
        <v>100</v>
      </c>
      <c r="S26" s="18" t="s">
        <v>100</v>
      </c>
      <c r="T26" s="18" t="s">
        <v>100</v>
      </c>
      <c r="U26" s="18" t="s">
        <v>100</v>
      </c>
      <c r="V26" s="18" t="s">
        <v>100</v>
      </c>
      <c r="W26" s="19"/>
      <c r="X26" s="19"/>
      <c r="Y26" s="12"/>
      <c r="Z26" s="13"/>
      <c r="AA26" s="20"/>
      <c r="AB26" s="20"/>
      <c r="AC26" s="8"/>
      <c r="AD26" s="8"/>
      <c r="AE26" s="8"/>
      <c r="AF26" s="9"/>
      <c r="AG26" s="9"/>
    </row>
    <row r="27" spans="1:33" s="10" customFormat="1">
      <c r="A27" s="246" t="s">
        <v>3</v>
      </c>
      <c r="B27" s="246"/>
      <c r="C27" s="21" t="s">
        <v>4</v>
      </c>
      <c r="D27" s="13"/>
      <c r="E27" s="13"/>
      <c r="F27" s="13"/>
      <c r="G27" s="13"/>
      <c r="H27" s="13"/>
      <c r="I27" s="13"/>
      <c r="J27" s="13"/>
      <c r="K27" s="107"/>
      <c r="L27" s="17"/>
      <c r="M27" s="17"/>
      <c r="N27" s="17"/>
      <c r="O27" s="18" t="s">
        <v>5</v>
      </c>
      <c r="P27" s="18" t="s">
        <v>6</v>
      </c>
      <c r="Q27" s="18" t="s">
        <v>7</v>
      </c>
      <c r="R27" s="18" t="s">
        <v>6</v>
      </c>
      <c r="S27" s="18" t="s">
        <v>7</v>
      </c>
      <c r="T27" s="18" t="s">
        <v>8</v>
      </c>
      <c r="U27" s="18" t="s">
        <v>9</v>
      </c>
      <c r="V27" s="18" t="s">
        <v>10</v>
      </c>
      <c r="W27" s="19"/>
      <c r="X27" s="19"/>
      <c r="Y27" s="12"/>
      <c r="Z27" s="13"/>
      <c r="AA27" s="20"/>
      <c r="AB27" s="20"/>
      <c r="AC27" s="8"/>
      <c r="AD27" s="8"/>
      <c r="AE27" s="8"/>
      <c r="AF27" s="9"/>
      <c r="AG27" s="9"/>
    </row>
    <row r="28" spans="1:33" s="10" customFormat="1">
      <c r="A28" s="247" t="s">
        <v>11</v>
      </c>
      <c r="B28" s="247"/>
      <c r="C28" s="21" t="s">
        <v>46</v>
      </c>
      <c r="D28" s="13"/>
      <c r="E28" s="13"/>
      <c r="F28" s="13"/>
      <c r="G28" s="13"/>
      <c r="H28" s="13"/>
      <c r="I28" s="13"/>
      <c r="J28" s="13"/>
      <c r="K28" s="108"/>
      <c r="L28" s="17"/>
      <c r="M28" s="17"/>
      <c r="N28" s="17"/>
      <c r="O28" s="22" t="s">
        <v>12</v>
      </c>
      <c r="P28" s="22" t="s">
        <v>12</v>
      </c>
      <c r="Q28" s="22" t="s">
        <v>12</v>
      </c>
      <c r="R28" s="22" t="s">
        <v>12</v>
      </c>
      <c r="S28" s="22" t="s">
        <v>13</v>
      </c>
      <c r="T28" s="22" t="s">
        <v>12</v>
      </c>
      <c r="U28" s="22" t="s">
        <v>14</v>
      </c>
      <c r="V28" s="22" t="s">
        <v>15</v>
      </c>
      <c r="W28" s="23"/>
      <c r="X28" s="23"/>
      <c r="Y28" s="12"/>
      <c r="Z28" s="24"/>
      <c r="AA28" s="20"/>
      <c r="AB28" s="240" t="s">
        <v>16</v>
      </c>
      <c r="AC28" s="241"/>
      <c r="AD28" s="241"/>
      <c r="AE28" s="241"/>
      <c r="AF28" s="242"/>
      <c r="AG28" s="9"/>
    </row>
    <row r="29" spans="1:33" s="10" customFormat="1">
      <c r="A29" s="25" t="s">
        <v>17</v>
      </c>
      <c r="B29" s="25" t="s">
        <v>18</v>
      </c>
      <c r="C29" s="26" t="s">
        <v>19</v>
      </c>
      <c r="D29" s="258" t="s">
        <v>20</v>
      </c>
      <c r="E29" s="259"/>
      <c r="F29" s="259"/>
      <c r="G29" s="259"/>
      <c r="H29" s="260"/>
      <c r="I29" s="27" t="s">
        <v>21</v>
      </c>
      <c r="J29" s="28" t="s">
        <v>22</v>
      </c>
      <c r="K29" s="109" t="s">
        <v>23</v>
      </c>
      <c r="L29" s="28" t="s">
        <v>2</v>
      </c>
      <c r="M29" s="261" t="s">
        <v>24</v>
      </c>
      <c r="N29" s="262"/>
      <c r="O29" s="29"/>
      <c r="P29" s="29"/>
      <c r="Q29" s="30"/>
      <c r="R29" s="30"/>
      <c r="S29" s="30"/>
      <c r="T29" s="30"/>
      <c r="U29" s="30"/>
      <c r="V29" s="30"/>
      <c r="W29" s="250" t="s">
        <v>25</v>
      </c>
      <c r="X29" s="263"/>
      <c r="Y29" s="31" t="s">
        <v>26</v>
      </c>
      <c r="Z29" s="32" t="s">
        <v>27</v>
      </c>
      <c r="AA29" s="33" t="s">
        <v>28</v>
      </c>
      <c r="AB29" s="34" t="s">
        <v>24</v>
      </c>
      <c r="AC29" s="35" t="s">
        <v>29</v>
      </c>
      <c r="AD29" s="36"/>
      <c r="AE29" s="36"/>
      <c r="AF29" s="36" t="s">
        <v>30</v>
      </c>
      <c r="AG29" s="37"/>
    </row>
    <row r="30" spans="1:33" s="10" customFormat="1">
      <c r="A30" s="38" t="s">
        <v>31</v>
      </c>
      <c r="B30" s="39" t="s">
        <v>158</v>
      </c>
      <c r="C30" s="155" t="s">
        <v>157</v>
      </c>
      <c r="D30" s="155" t="s">
        <v>32</v>
      </c>
      <c r="E30" s="40" t="s">
        <v>162</v>
      </c>
      <c r="F30" s="40" t="s">
        <v>238</v>
      </c>
      <c r="G30" s="41"/>
      <c r="H30" s="155" t="s">
        <v>32</v>
      </c>
      <c r="I30" s="42" t="s">
        <v>156</v>
      </c>
      <c r="J30" s="43">
        <v>1740</v>
      </c>
      <c r="K30" s="169">
        <v>0.63100000000000001</v>
      </c>
      <c r="L30" s="163">
        <f t="shared" ref="L30:L53" si="2">K30*J30</f>
        <v>1097.94</v>
      </c>
      <c r="M30" s="45"/>
      <c r="N30" s="45"/>
      <c r="O30" s="46"/>
      <c r="P30" s="46"/>
      <c r="Q30" s="47"/>
      <c r="R30" s="47"/>
      <c r="S30" s="47"/>
      <c r="T30" s="47"/>
      <c r="U30" s="47"/>
      <c r="V30" s="47"/>
      <c r="W30" s="47">
        <f t="shared" ref="W30:W53" si="3">SUM(N30:U30)</f>
        <v>0</v>
      </c>
      <c r="X30" s="48" t="e">
        <f t="shared" ref="X30:X53" si="4">W30/AC30</f>
        <v>#DIV/0!</v>
      </c>
      <c r="Y30" s="49">
        <f t="shared" ref="Y30:Y53" si="5">W30-L30</f>
        <v>-1097.94</v>
      </c>
      <c r="Z30" s="50"/>
      <c r="AA30" s="51"/>
      <c r="AB30" s="52"/>
      <c r="AC30" s="53"/>
      <c r="AD30" s="54"/>
      <c r="AE30" s="54"/>
      <c r="AF30" s="55">
        <f>AC30+AD30</f>
        <v>0</v>
      </c>
      <c r="AG30" s="37"/>
    </row>
    <row r="31" spans="1:33" s="10" customFormat="1">
      <c r="A31" s="38"/>
      <c r="B31" s="39" t="s">
        <v>158</v>
      </c>
      <c r="C31" s="151" t="s">
        <v>159</v>
      </c>
      <c r="D31" s="155" t="s">
        <v>74</v>
      </c>
      <c r="E31" s="40" t="s">
        <v>163</v>
      </c>
      <c r="F31" s="40" t="s">
        <v>238</v>
      </c>
      <c r="G31" s="41"/>
      <c r="H31" s="155" t="s">
        <v>74</v>
      </c>
      <c r="I31" s="42" t="s">
        <v>156</v>
      </c>
      <c r="J31" s="43">
        <v>1545</v>
      </c>
      <c r="K31" s="169">
        <v>0.63100000000000001</v>
      </c>
      <c r="L31" s="163">
        <f t="shared" si="2"/>
        <v>974.89499999999998</v>
      </c>
      <c r="M31" s="45"/>
      <c r="N31" s="45"/>
      <c r="O31" s="46"/>
      <c r="P31" s="46"/>
      <c r="Q31" s="47"/>
      <c r="R31" s="47"/>
      <c r="S31" s="47"/>
      <c r="T31" s="47"/>
      <c r="U31" s="47"/>
      <c r="V31" s="47"/>
      <c r="W31" s="47">
        <f t="shared" si="3"/>
        <v>0</v>
      </c>
      <c r="X31" s="48" t="e">
        <f t="shared" si="4"/>
        <v>#DIV/0!</v>
      </c>
      <c r="Y31" s="49">
        <f t="shared" si="5"/>
        <v>-974.89499999999998</v>
      </c>
      <c r="Z31" s="50"/>
      <c r="AA31" s="51"/>
      <c r="AB31" s="52"/>
      <c r="AC31" s="53"/>
      <c r="AD31" s="54"/>
      <c r="AE31" s="54"/>
      <c r="AF31" s="55">
        <f t="shared" ref="AF31" si="6">AC31+AD31</f>
        <v>0</v>
      </c>
      <c r="AG31" s="37"/>
    </row>
    <row r="32" spans="1:33" s="10" customFormat="1">
      <c r="A32" s="38"/>
      <c r="B32" s="39" t="s">
        <v>158</v>
      </c>
      <c r="C32" s="151" t="s">
        <v>159</v>
      </c>
      <c r="D32" s="155" t="s">
        <v>68</v>
      </c>
      <c r="E32" s="40" t="s">
        <v>163</v>
      </c>
      <c r="F32" s="40" t="s">
        <v>238</v>
      </c>
      <c r="G32" s="41"/>
      <c r="H32" s="155" t="s">
        <v>68</v>
      </c>
      <c r="I32" s="42" t="s">
        <v>156</v>
      </c>
      <c r="J32" s="43">
        <v>1545</v>
      </c>
      <c r="K32" s="169">
        <v>0.63100000000000001</v>
      </c>
      <c r="L32" s="163">
        <f t="shared" ref="L32:L33" si="7">K32*J32</f>
        <v>974.89499999999998</v>
      </c>
      <c r="M32" s="45"/>
      <c r="N32" s="45"/>
      <c r="O32" s="46"/>
      <c r="P32" s="46"/>
      <c r="Q32" s="47"/>
      <c r="R32" s="47"/>
      <c r="S32" s="47"/>
      <c r="T32" s="47"/>
      <c r="U32" s="47"/>
      <c r="V32" s="47"/>
      <c r="W32" s="47">
        <f t="shared" ref="W32:W33" si="8">SUM(N32:U32)</f>
        <v>0</v>
      </c>
      <c r="X32" s="48" t="e">
        <f t="shared" ref="X32:X33" si="9">W32/AC32</f>
        <v>#DIV/0!</v>
      </c>
      <c r="Y32" s="49">
        <f t="shared" ref="Y32:Y33" si="10">W32-L32</f>
        <v>-974.89499999999998</v>
      </c>
      <c r="Z32" s="50"/>
      <c r="AA32" s="51"/>
      <c r="AB32" s="52"/>
      <c r="AC32" s="53"/>
      <c r="AD32" s="54"/>
      <c r="AE32" s="54"/>
      <c r="AF32" s="55">
        <f t="shared" ref="AF32:AF33" si="11">AC32+AD32</f>
        <v>0</v>
      </c>
      <c r="AG32" s="37"/>
    </row>
    <row r="33" spans="1:33" s="10" customFormat="1">
      <c r="A33" s="38"/>
      <c r="B33" s="39" t="s">
        <v>158</v>
      </c>
      <c r="C33" s="151" t="s">
        <v>159</v>
      </c>
      <c r="D33" s="155" t="s">
        <v>67</v>
      </c>
      <c r="E33" s="40" t="s">
        <v>163</v>
      </c>
      <c r="F33" s="40" t="s">
        <v>238</v>
      </c>
      <c r="G33" s="41"/>
      <c r="H33" s="155" t="s">
        <v>67</v>
      </c>
      <c r="I33" s="42" t="s">
        <v>156</v>
      </c>
      <c r="J33" s="43">
        <v>975</v>
      </c>
      <c r="K33" s="169">
        <v>0.63100000000000001</v>
      </c>
      <c r="L33" s="163">
        <f t="shared" si="7"/>
        <v>615.22500000000002</v>
      </c>
      <c r="M33" s="45"/>
      <c r="N33" s="45"/>
      <c r="O33" s="46"/>
      <c r="P33" s="46"/>
      <c r="Q33" s="47"/>
      <c r="R33" s="47"/>
      <c r="S33" s="47"/>
      <c r="T33" s="47"/>
      <c r="U33" s="47"/>
      <c r="V33" s="47"/>
      <c r="W33" s="47">
        <f t="shared" si="8"/>
        <v>0</v>
      </c>
      <c r="X33" s="48" t="e">
        <f t="shared" si="9"/>
        <v>#DIV/0!</v>
      </c>
      <c r="Y33" s="49">
        <f t="shared" si="10"/>
        <v>-615.22500000000002</v>
      </c>
      <c r="Z33" s="50"/>
      <c r="AA33" s="51"/>
      <c r="AB33" s="52"/>
      <c r="AC33" s="53"/>
      <c r="AD33" s="54"/>
      <c r="AE33" s="54"/>
      <c r="AF33" s="55">
        <f t="shared" si="11"/>
        <v>0</v>
      </c>
      <c r="AG33" s="37"/>
    </row>
    <row r="34" spans="1:33" s="10" customFormat="1">
      <c r="A34" s="38"/>
      <c r="B34" s="39" t="s">
        <v>158</v>
      </c>
      <c r="C34" s="151" t="s">
        <v>159</v>
      </c>
      <c r="D34" s="155" t="s">
        <v>79</v>
      </c>
      <c r="E34" s="40" t="s">
        <v>163</v>
      </c>
      <c r="F34" s="40" t="s">
        <v>238</v>
      </c>
      <c r="G34" s="41"/>
      <c r="H34" s="155" t="s">
        <v>79</v>
      </c>
      <c r="I34" s="42" t="s">
        <v>156</v>
      </c>
      <c r="J34" s="43">
        <v>975</v>
      </c>
      <c r="K34" s="169">
        <v>0.63100000000000001</v>
      </c>
      <c r="L34" s="163">
        <f t="shared" si="2"/>
        <v>615.22500000000002</v>
      </c>
      <c r="M34" s="45"/>
      <c r="N34" s="45"/>
      <c r="O34" s="46"/>
      <c r="P34" s="46"/>
      <c r="Q34" s="47"/>
      <c r="R34" s="47"/>
      <c r="S34" s="47"/>
      <c r="T34" s="47"/>
      <c r="U34" s="47"/>
      <c r="V34" s="47"/>
      <c r="W34" s="47">
        <f t="shared" si="3"/>
        <v>0</v>
      </c>
      <c r="X34" s="48" t="e">
        <f t="shared" si="4"/>
        <v>#DIV/0!</v>
      </c>
      <c r="Y34" s="49">
        <f t="shared" si="5"/>
        <v>-615.22500000000002</v>
      </c>
      <c r="Z34" s="50"/>
      <c r="AA34" s="51"/>
      <c r="AB34" s="52"/>
      <c r="AC34" s="53"/>
      <c r="AD34" s="54"/>
      <c r="AE34" s="54"/>
      <c r="AF34" s="55">
        <f t="shared" ref="AF34:AF128" si="12">AC34+AD34</f>
        <v>0</v>
      </c>
      <c r="AG34" s="37"/>
    </row>
    <row r="35" spans="1:33" s="10" customFormat="1">
      <c r="A35" s="38"/>
      <c r="B35" s="39" t="s">
        <v>158</v>
      </c>
      <c r="C35" s="151" t="s">
        <v>159</v>
      </c>
      <c r="D35" s="155" t="s">
        <v>69</v>
      </c>
      <c r="E35" s="40" t="s">
        <v>163</v>
      </c>
      <c r="F35" s="40" t="s">
        <v>238</v>
      </c>
      <c r="G35" s="41"/>
      <c r="H35" s="155" t="s">
        <v>69</v>
      </c>
      <c r="I35" s="42" t="s">
        <v>156</v>
      </c>
      <c r="J35" s="43">
        <v>795</v>
      </c>
      <c r="K35" s="169">
        <v>0.63100000000000001</v>
      </c>
      <c r="L35" s="163">
        <f t="shared" si="2"/>
        <v>501.64499999999998</v>
      </c>
      <c r="M35" s="45"/>
      <c r="N35" s="45"/>
      <c r="O35" s="46"/>
      <c r="P35" s="46"/>
      <c r="Q35" s="47"/>
      <c r="R35" s="47"/>
      <c r="S35" s="47"/>
      <c r="T35" s="47"/>
      <c r="U35" s="47"/>
      <c r="V35" s="47"/>
      <c r="W35" s="47">
        <f t="shared" si="3"/>
        <v>0</v>
      </c>
      <c r="X35" s="48" t="e">
        <f t="shared" si="4"/>
        <v>#DIV/0!</v>
      </c>
      <c r="Y35" s="49">
        <f t="shared" si="5"/>
        <v>-501.64499999999998</v>
      </c>
      <c r="Z35" s="50"/>
      <c r="AA35" s="51"/>
      <c r="AB35" s="52"/>
      <c r="AC35" s="53"/>
      <c r="AD35" s="54"/>
      <c r="AE35" s="54"/>
      <c r="AF35" s="55">
        <f t="shared" si="12"/>
        <v>0</v>
      </c>
      <c r="AG35" s="37"/>
    </row>
    <row r="36" spans="1:33" s="10" customFormat="1">
      <c r="A36" s="38" t="s">
        <v>47</v>
      </c>
      <c r="B36" s="39" t="s">
        <v>158</v>
      </c>
      <c r="C36" s="155" t="s">
        <v>157</v>
      </c>
      <c r="D36" s="155" t="s">
        <v>80</v>
      </c>
      <c r="E36" s="40" t="s">
        <v>164</v>
      </c>
      <c r="F36" s="40" t="s">
        <v>238</v>
      </c>
      <c r="G36" s="41"/>
      <c r="H36" s="155" t="s">
        <v>80</v>
      </c>
      <c r="I36" s="42" t="s">
        <v>156</v>
      </c>
      <c r="J36" s="43">
        <v>1350</v>
      </c>
      <c r="K36" s="169">
        <v>0.63100000000000001</v>
      </c>
      <c r="L36" s="163">
        <f t="shared" si="2"/>
        <v>851.85</v>
      </c>
      <c r="M36" s="45"/>
      <c r="N36" s="45"/>
      <c r="O36" s="46"/>
      <c r="P36" s="46"/>
      <c r="Q36" s="47"/>
      <c r="R36" s="47"/>
      <c r="S36" s="47"/>
      <c r="T36" s="47"/>
      <c r="U36" s="47"/>
      <c r="V36" s="47"/>
      <c r="W36" s="47">
        <f t="shared" si="3"/>
        <v>0</v>
      </c>
      <c r="X36" s="48" t="e">
        <f t="shared" si="4"/>
        <v>#DIV/0!</v>
      </c>
      <c r="Y36" s="49">
        <f t="shared" si="5"/>
        <v>-851.85</v>
      </c>
      <c r="Z36" s="50"/>
      <c r="AA36" s="51"/>
      <c r="AB36" s="52"/>
      <c r="AC36" s="53"/>
      <c r="AD36" s="54"/>
      <c r="AE36" s="54"/>
      <c r="AF36" s="55">
        <f t="shared" si="12"/>
        <v>0</v>
      </c>
      <c r="AG36" s="37"/>
    </row>
    <row r="37" spans="1:33" s="10" customFormat="1">
      <c r="A37" s="38"/>
      <c r="B37" s="39" t="s">
        <v>158</v>
      </c>
      <c r="C37" s="155" t="s">
        <v>157</v>
      </c>
      <c r="D37" s="155" t="s">
        <v>70</v>
      </c>
      <c r="E37" s="40" t="s">
        <v>164</v>
      </c>
      <c r="F37" s="40" t="s">
        <v>238</v>
      </c>
      <c r="G37" s="41"/>
      <c r="H37" s="155" t="s">
        <v>70</v>
      </c>
      <c r="I37" s="42" t="s">
        <v>156</v>
      </c>
      <c r="J37" s="43">
        <v>1350</v>
      </c>
      <c r="K37" s="174">
        <v>0.86199999999999999</v>
      </c>
      <c r="L37" s="163">
        <f t="shared" ref="L37" si="13">K37*J37</f>
        <v>1163.7</v>
      </c>
      <c r="M37" s="45"/>
      <c r="N37" s="45"/>
      <c r="O37" s="46"/>
      <c r="P37" s="46"/>
      <c r="Q37" s="47"/>
      <c r="R37" s="47"/>
      <c r="S37" s="47"/>
      <c r="T37" s="47"/>
      <c r="U37" s="47"/>
      <c r="V37" s="47"/>
      <c r="W37" s="47">
        <f t="shared" ref="W37" si="14">SUM(N37:U37)</f>
        <v>0</v>
      </c>
      <c r="X37" s="48" t="e">
        <f t="shared" ref="X37" si="15">W37/AC37</f>
        <v>#DIV/0!</v>
      </c>
      <c r="Y37" s="49">
        <f t="shared" ref="Y37" si="16">W37-L37</f>
        <v>-1163.7</v>
      </c>
      <c r="Z37" s="50"/>
      <c r="AA37" s="51"/>
      <c r="AB37" s="52"/>
      <c r="AC37" s="53"/>
      <c r="AD37" s="54"/>
      <c r="AE37" s="54"/>
      <c r="AF37" s="55">
        <f t="shared" ref="AF37" si="17">AC37+AD37</f>
        <v>0</v>
      </c>
      <c r="AG37" s="37"/>
    </row>
    <row r="38" spans="1:33" s="10" customFormat="1">
      <c r="A38" s="38"/>
      <c r="B38" s="39" t="s">
        <v>158</v>
      </c>
      <c r="C38" s="155" t="s">
        <v>157</v>
      </c>
      <c r="D38" s="155" t="s">
        <v>71</v>
      </c>
      <c r="E38" s="40" t="s">
        <v>164</v>
      </c>
      <c r="F38" s="40" t="s">
        <v>238</v>
      </c>
      <c r="G38" s="41"/>
      <c r="H38" s="155" t="s">
        <v>71</v>
      </c>
      <c r="I38" s="42" t="s">
        <v>156</v>
      </c>
      <c r="J38" s="43">
        <v>975</v>
      </c>
      <c r="K38" s="169">
        <v>0.63100000000000001</v>
      </c>
      <c r="L38" s="163">
        <f t="shared" ref="L38" si="18">K38*J38</f>
        <v>615.22500000000002</v>
      </c>
      <c r="M38" s="45"/>
      <c r="N38" s="45"/>
      <c r="O38" s="46"/>
      <c r="P38" s="46"/>
      <c r="Q38" s="47"/>
      <c r="R38" s="47"/>
      <c r="S38" s="47"/>
      <c r="T38" s="47"/>
      <c r="U38" s="47"/>
      <c r="V38" s="47"/>
      <c r="W38" s="47">
        <f t="shared" ref="W38" si="19">SUM(N38:U38)</f>
        <v>0</v>
      </c>
      <c r="X38" s="48" t="e">
        <f t="shared" ref="X38" si="20">W38/AC38</f>
        <v>#DIV/0!</v>
      </c>
      <c r="Y38" s="49">
        <f t="shared" ref="Y38" si="21">W38-L38</f>
        <v>-615.22500000000002</v>
      </c>
      <c r="Z38" s="50"/>
      <c r="AA38" s="51"/>
      <c r="AB38" s="52"/>
      <c r="AC38" s="53"/>
      <c r="AD38" s="54"/>
      <c r="AE38" s="54"/>
      <c r="AF38" s="55">
        <f t="shared" ref="AF38" si="22">AC38+AD38</f>
        <v>0</v>
      </c>
      <c r="AG38" s="37"/>
    </row>
    <row r="39" spans="1:33" s="10" customFormat="1">
      <c r="A39" s="38"/>
      <c r="B39" s="39" t="s">
        <v>158</v>
      </c>
      <c r="C39" s="155" t="s">
        <v>157</v>
      </c>
      <c r="D39" s="155" t="s">
        <v>259</v>
      </c>
      <c r="E39" s="40" t="s">
        <v>164</v>
      </c>
      <c r="F39" s="40" t="s">
        <v>238</v>
      </c>
      <c r="G39" s="41"/>
      <c r="H39" s="155" t="s">
        <v>258</v>
      </c>
      <c r="I39" s="42" t="s">
        <v>156</v>
      </c>
      <c r="J39" s="43">
        <v>690</v>
      </c>
      <c r="K39" s="169">
        <v>0.63100000000000001</v>
      </c>
      <c r="L39" s="163">
        <f t="shared" si="2"/>
        <v>435.39</v>
      </c>
      <c r="M39" s="45"/>
      <c r="N39" s="45"/>
      <c r="O39" s="46"/>
      <c r="P39" s="46"/>
      <c r="Q39" s="47"/>
      <c r="R39" s="47"/>
      <c r="S39" s="47"/>
      <c r="T39" s="47"/>
      <c r="U39" s="47"/>
      <c r="V39" s="47"/>
      <c r="W39" s="47">
        <f t="shared" si="3"/>
        <v>0</v>
      </c>
      <c r="X39" s="48" t="e">
        <f t="shared" si="4"/>
        <v>#DIV/0!</v>
      </c>
      <c r="Y39" s="49">
        <f t="shared" si="5"/>
        <v>-435.39</v>
      </c>
      <c r="Z39" s="50"/>
      <c r="AA39" s="51"/>
      <c r="AB39" s="52"/>
      <c r="AC39" s="53"/>
      <c r="AD39" s="54"/>
      <c r="AE39" s="54"/>
      <c r="AF39" s="55">
        <f t="shared" si="12"/>
        <v>0</v>
      </c>
      <c r="AG39" s="37"/>
    </row>
    <row r="40" spans="1:33" s="10" customFormat="1">
      <c r="A40" s="38" t="s">
        <v>31</v>
      </c>
      <c r="B40" s="39" t="s">
        <v>158</v>
      </c>
      <c r="C40" s="155" t="s">
        <v>157</v>
      </c>
      <c r="D40" s="155" t="s">
        <v>32</v>
      </c>
      <c r="E40" s="40" t="s">
        <v>162</v>
      </c>
      <c r="F40" s="40" t="s">
        <v>239</v>
      </c>
      <c r="G40" s="41"/>
      <c r="H40" s="155" t="s">
        <v>32</v>
      </c>
      <c r="I40" s="42" t="s">
        <v>156</v>
      </c>
      <c r="J40" s="43">
        <v>1020</v>
      </c>
      <c r="K40" s="169">
        <v>0.745</v>
      </c>
      <c r="L40" s="163">
        <f>K40*J40</f>
        <v>759.9</v>
      </c>
      <c r="M40" s="45"/>
      <c r="N40" s="45"/>
      <c r="O40" s="46"/>
      <c r="P40" s="46"/>
      <c r="Q40" s="47"/>
      <c r="R40" s="47"/>
      <c r="S40" s="47"/>
      <c r="T40" s="47"/>
      <c r="U40" s="47"/>
      <c r="V40" s="47"/>
      <c r="W40" s="47">
        <f>SUM(N40:U40)</f>
        <v>0</v>
      </c>
      <c r="X40" s="48" t="e">
        <f>W40/AC40</f>
        <v>#DIV/0!</v>
      </c>
      <c r="Y40" s="49">
        <f>W40-L40</f>
        <v>-759.9</v>
      </c>
      <c r="Z40" s="50"/>
      <c r="AA40" s="51"/>
      <c r="AB40" s="52"/>
      <c r="AC40" s="53"/>
      <c r="AD40" s="54"/>
      <c r="AE40" s="54"/>
      <c r="AF40" s="55">
        <f>AC40+AD40</f>
        <v>0</v>
      </c>
      <c r="AG40" s="37"/>
    </row>
    <row r="41" spans="1:33" s="10" customFormat="1">
      <c r="A41" s="38"/>
      <c r="B41" s="39" t="s">
        <v>158</v>
      </c>
      <c r="C41" s="151" t="s">
        <v>159</v>
      </c>
      <c r="D41" s="155" t="s">
        <v>74</v>
      </c>
      <c r="E41" s="40" t="s">
        <v>163</v>
      </c>
      <c r="F41" s="40" t="s">
        <v>239</v>
      </c>
      <c r="G41" s="41"/>
      <c r="H41" s="155" t="s">
        <v>74</v>
      </c>
      <c r="I41" s="42" t="s">
        <v>156</v>
      </c>
      <c r="J41" s="43">
        <v>905</v>
      </c>
      <c r="K41" s="169">
        <v>0.63100000000000001</v>
      </c>
      <c r="L41" s="163">
        <f t="shared" ref="L41:L43" si="23">K41*J41</f>
        <v>571.05499999999995</v>
      </c>
      <c r="M41" s="45"/>
      <c r="N41" s="45"/>
      <c r="O41" s="46"/>
      <c r="P41" s="46"/>
      <c r="Q41" s="47"/>
      <c r="R41" s="47"/>
      <c r="S41" s="47"/>
      <c r="T41" s="47"/>
      <c r="U41" s="47"/>
      <c r="V41" s="47"/>
      <c r="W41" s="47">
        <f t="shared" ref="W41:W43" si="24">SUM(N41:U41)</f>
        <v>0</v>
      </c>
      <c r="X41" s="48" t="e">
        <f t="shared" ref="X41:X43" si="25">W41/AC41</f>
        <v>#DIV/0!</v>
      </c>
      <c r="Y41" s="49">
        <f t="shared" ref="Y41:Y43" si="26">W41-L41</f>
        <v>-571.05499999999995</v>
      </c>
      <c r="Z41" s="50"/>
      <c r="AA41" s="51"/>
      <c r="AB41" s="52"/>
      <c r="AC41" s="53"/>
      <c r="AD41" s="54"/>
      <c r="AE41" s="54"/>
      <c r="AF41" s="55">
        <f t="shared" ref="AF41:AF43" si="27">AC41+AD41</f>
        <v>0</v>
      </c>
      <c r="AG41" s="37"/>
    </row>
    <row r="42" spans="1:33" s="10" customFormat="1">
      <c r="A42" s="38"/>
      <c r="B42" s="39" t="s">
        <v>158</v>
      </c>
      <c r="C42" s="151" t="s">
        <v>159</v>
      </c>
      <c r="D42" s="155" t="s">
        <v>68</v>
      </c>
      <c r="E42" s="40" t="s">
        <v>163</v>
      </c>
      <c r="F42" s="40" t="s">
        <v>239</v>
      </c>
      <c r="G42" s="41"/>
      <c r="H42" s="155" t="s">
        <v>68</v>
      </c>
      <c r="I42" s="42" t="s">
        <v>156</v>
      </c>
      <c r="J42" s="43">
        <v>905</v>
      </c>
      <c r="K42" s="169">
        <v>0.63100000000000001</v>
      </c>
      <c r="L42" s="163">
        <f t="shared" si="23"/>
        <v>571.05499999999995</v>
      </c>
      <c r="M42" s="45"/>
      <c r="N42" s="45"/>
      <c r="O42" s="46"/>
      <c r="P42" s="46"/>
      <c r="Q42" s="47"/>
      <c r="R42" s="47"/>
      <c r="S42" s="47"/>
      <c r="T42" s="47"/>
      <c r="U42" s="47"/>
      <c r="V42" s="47"/>
      <c r="W42" s="47">
        <f t="shared" si="24"/>
        <v>0</v>
      </c>
      <c r="X42" s="48" t="e">
        <f t="shared" si="25"/>
        <v>#DIV/0!</v>
      </c>
      <c r="Y42" s="49">
        <f t="shared" si="26"/>
        <v>-571.05499999999995</v>
      </c>
      <c r="Z42" s="50"/>
      <c r="AA42" s="51"/>
      <c r="AB42" s="52"/>
      <c r="AC42" s="53"/>
      <c r="AD42" s="54"/>
      <c r="AE42" s="54"/>
      <c r="AF42" s="55">
        <f t="shared" si="27"/>
        <v>0</v>
      </c>
      <c r="AG42" s="37"/>
    </row>
    <row r="43" spans="1:33" s="10" customFormat="1">
      <c r="A43" s="38"/>
      <c r="B43" s="39" t="s">
        <v>158</v>
      </c>
      <c r="C43" s="151" t="s">
        <v>159</v>
      </c>
      <c r="D43" s="155" t="s">
        <v>67</v>
      </c>
      <c r="E43" s="40" t="s">
        <v>163</v>
      </c>
      <c r="F43" s="40" t="s">
        <v>239</v>
      </c>
      <c r="G43" s="41"/>
      <c r="H43" s="155" t="s">
        <v>67</v>
      </c>
      <c r="I43" s="42" t="s">
        <v>156</v>
      </c>
      <c r="J43" s="43">
        <v>600</v>
      </c>
      <c r="K43" s="169">
        <v>0.63100000000000001</v>
      </c>
      <c r="L43" s="163">
        <f t="shared" si="23"/>
        <v>378.6</v>
      </c>
      <c r="M43" s="45"/>
      <c r="N43" s="45"/>
      <c r="O43" s="46"/>
      <c r="P43" s="46"/>
      <c r="Q43" s="47"/>
      <c r="R43" s="47"/>
      <c r="S43" s="47"/>
      <c r="T43" s="47"/>
      <c r="U43" s="47"/>
      <c r="V43" s="47"/>
      <c r="W43" s="47">
        <f t="shared" si="24"/>
        <v>0</v>
      </c>
      <c r="X43" s="48" t="e">
        <f t="shared" si="25"/>
        <v>#DIV/0!</v>
      </c>
      <c r="Y43" s="49">
        <f t="shared" si="26"/>
        <v>-378.6</v>
      </c>
      <c r="Z43" s="50"/>
      <c r="AA43" s="51"/>
      <c r="AB43" s="52"/>
      <c r="AC43" s="53"/>
      <c r="AD43" s="54"/>
      <c r="AE43" s="54"/>
      <c r="AF43" s="55">
        <f t="shared" si="27"/>
        <v>0</v>
      </c>
      <c r="AG43" s="37"/>
    </row>
    <row r="44" spans="1:33" s="10" customFormat="1">
      <c r="A44" s="38"/>
      <c r="B44" s="39" t="s">
        <v>158</v>
      </c>
      <c r="C44" s="151" t="s">
        <v>159</v>
      </c>
      <c r="D44" s="155" t="s">
        <v>79</v>
      </c>
      <c r="E44" s="40" t="s">
        <v>163</v>
      </c>
      <c r="F44" s="40" t="s">
        <v>239</v>
      </c>
      <c r="G44" s="41"/>
      <c r="H44" s="155" t="s">
        <v>79</v>
      </c>
      <c r="I44" s="42" t="s">
        <v>156</v>
      </c>
      <c r="J44" s="43">
        <v>600</v>
      </c>
      <c r="K44" s="169">
        <v>0.745</v>
      </c>
      <c r="L44" s="163">
        <f>K44*J44</f>
        <v>447</v>
      </c>
      <c r="M44" s="45"/>
      <c r="N44" s="45"/>
      <c r="O44" s="46"/>
      <c r="P44" s="46"/>
      <c r="Q44" s="47"/>
      <c r="R44" s="47"/>
      <c r="S44" s="47"/>
      <c r="T44" s="47"/>
      <c r="U44" s="47"/>
      <c r="V44" s="47"/>
      <c r="W44" s="47">
        <f>SUM(N44:U44)</f>
        <v>0</v>
      </c>
      <c r="X44" s="48" t="e">
        <f>W44/AC44</f>
        <v>#DIV/0!</v>
      </c>
      <c r="Y44" s="49">
        <f>W44-L44</f>
        <v>-447</v>
      </c>
      <c r="Z44" s="50"/>
      <c r="AA44" s="51"/>
      <c r="AB44" s="52"/>
      <c r="AC44" s="53"/>
      <c r="AD44" s="54"/>
      <c r="AE44" s="54"/>
      <c r="AF44" s="55">
        <f>AC44+AD44</f>
        <v>0</v>
      </c>
      <c r="AG44" s="37"/>
    </row>
    <row r="45" spans="1:33" s="10" customFormat="1">
      <c r="A45" s="38"/>
      <c r="B45" s="39" t="s">
        <v>158</v>
      </c>
      <c r="C45" s="151" t="s">
        <v>159</v>
      </c>
      <c r="D45" s="155" t="s">
        <v>69</v>
      </c>
      <c r="E45" s="40" t="s">
        <v>163</v>
      </c>
      <c r="F45" s="40" t="s">
        <v>239</v>
      </c>
      <c r="G45" s="41"/>
      <c r="H45" s="155" t="s">
        <v>69</v>
      </c>
      <c r="I45" s="42" t="s">
        <v>156</v>
      </c>
      <c r="J45" s="43">
        <v>600</v>
      </c>
      <c r="K45" s="169">
        <v>0.745</v>
      </c>
      <c r="L45" s="163">
        <f>K45*J45</f>
        <v>447</v>
      </c>
      <c r="M45" s="45"/>
      <c r="N45" s="45"/>
      <c r="O45" s="46"/>
      <c r="P45" s="46"/>
      <c r="Q45" s="47"/>
      <c r="R45" s="47"/>
      <c r="S45" s="47"/>
      <c r="T45" s="47"/>
      <c r="U45" s="47"/>
      <c r="V45" s="47"/>
      <c r="W45" s="47">
        <f>SUM(N45:U45)</f>
        <v>0</v>
      </c>
      <c r="X45" s="48" t="e">
        <f>W45/AC45</f>
        <v>#DIV/0!</v>
      </c>
      <c r="Y45" s="49">
        <f>W45-L45</f>
        <v>-447</v>
      </c>
      <c r="Z45" s="50"/>
      <c r="AA45" s="51"/>
      <c r="AB45" s="52"/>
      <c r="AC45" s="53"/>
      <c r="AD45" s="54"/>
      <c r="AE45" s="54"/>
      <c r="AF45" s="55">
        <f>AC45+AD45</f>
        <v>0</v>
      </c>
      <c r="AG45" s="37"/>
    </row>
    <row r="46" spans="1:33" s="10" customFormat="1">
      <c r="A46" s="38" t="s">
        <v>47</v>
      </c>
      <c r="B46" s="39"/>
      <c r="C46" s="155" t="s">
        <v>157</v>
      </c>
      <c r="D46" s="155" t="s">
        <v>80</v>
      </c>
      <c r="E46" s="40" t="s">
        <v>164</v>
      </c>
      <c r="F46" s="40" t="s">
        <v>239</v>
      </c>
      <c r="G46" s="41"/>
      <c r="H46" s="155" t="s">
        <v>80</v>
      </c>
      <c r="I46" s="42" t="s">
        <v>156</v>
      </c>
      <c r="J46" s="43">
        <v>790</v>
      </c>
      <c r="K46" s="174">
        <v>0.86199999999999999</v>
      </c>
      <c r="L46" s="163">
        <f t="shared" si="2"/>
        <v>680.98</v>
      </c>
      <c r="M46" s="45"/>
      <c r="N46" s="45"/>
      <c r="O46" s="46"/>
      <c r="P46" s="46"/>
      <c r="Q46" s="47"/>
      <c r="R46" s="47"/>
      <c r="S46" s="47"/>
      <c r="T46" s="47"/>
      <c r="U46" s="47"/>
      <c r="V46" s="47"/>
      <c r="W46" s="47">
        <f t="shared" si="3"/>
        <v>0</v>
      </c>
      <c r="X46" s="48" t="e">
        <f t="shared" si="4"/>
        <v>#DIV/0!</v>
      </c>
      <c r="Y46" s="49">
        <f t="shared" si="5"/>
        <v>-680.98</v>
      </c>
      <c r="Z46" s="50"/>
      <c r="AA46" s="51"/>
      <c r="AB46" s="52"/>
      <c r="AC46" s="53"/>
      <c r="AD46" s="54"/>
      <c r="AE46" s="54"/>
      <c r="AF46" s="55">
        <f t="shared" si="12"/>
        <v>0</v>
      </c>
      <c r="AG46" s="37"/>
    </row>
    <row r="47" spans="1:33" s="10" customFormat="1">
      <c r="A47" s="38"/>
      <c r="B47" s="39" t="s">
        <v>158</v>
      </c>
      <c r="C47" s="155" t="s">
        <v>157</v>
      </c>
      <c r="D47" s="155" t="s">
        <v>70</v>
      </c>
      <c r="E47" s="40" t="s">
        <v>164</v>
      </c>
      <c r="F47" s="40" t="s">
        <v>239</v>
      </c>
      <c r="G47" s="41"/>
      <c r="H47" s="155" t="s">
        <v>70</v>
      </c>
      <c r="I47" s="42" t="s">
        <v>156</v>
      </c>
      <c r="J47" s="43">
        <v>790</v>
      </c>
      <c r="K47" s="169">
        <v>0.63100000000000001</v>
      </c>
      <c r="L47" s="163">
        <f t="shared" si="2"/>
        <v>498.49</v>
      </c>
      <c r="M47" s="45"/>
      <c r="N47" s="45"/>
      <c r="O47" s="46"/>
      <c r="P47" s="46"/>
      <c r="Q47" s="47"/>
      <c r="R47" s="47"/>
      <c r="S47" s="47"/>
      <c r="T47" s="47"/>
      <c r="U47" s="47"/>
      <c r="V47" s="47"/>
      <c r="W47" s="47">
        <f t="shared" si="3"/>
        <v>0</v>
      </c>
      <c r="X47" s="48" t="e">
        <f t="shared" si="4"/>
        <v>#DIV/0!</v>
      </c>
      <c r="Y47" s="49">
        <f t="shared" si="5"/>
        <v>-498.49</v>
      </c>
      <c r="Z47" s="50"/>
      <c r="AA47" s="51"/>
      <c r="AB47" s="52"/>
      <c r="AC47" s="53"/>
      <c r="AD47" s="54"/>
      <c r="AE47" s="54"/>
      <c r="AF47" s="55">
        <f t="shared" si="12"/>
        <v>0</v>
      </c>
      <c r="AG47" s="37"/>
    </row>
    <row r="48" spans="1:33" s="10" customFormat="1">
      <c r="A48" s="38"/>
      <c r="B48" s="39" t="s">
        <v>158</v>
      </c>
      <c r="C48" s="155" t="s">
        <v>157</v>
      </c>
      <c r="D48" s="155" t="s">
        <v>71</v>
      </c>
      <c r="E48" s="40" t="s">
        <v>164</v>
      </c>
      <c r="F48" s="40" t="s">
        <v>239</v>
      </c>
      <c r="G48" s="41"/>
      <c r="H48" s="155" t="s">
        <v>71</v>
      </c>
      <c r="I48" s="42" t="s">
        <v>156</v>
      </c>
      <c r="J48" s="43">
        <v>600</v>
      </c>
      <c r="K48" s="169">
        <v>0.63100000000000001</v>
      </c>
      <c r="L48" s="163">
        <f t="shared" si="2"/>
        <v>378.6</v>
      </c>
      <c r="M48" s="45"/>
      <c r="N48" s="45"/>
      <c r="O48" s="46"/>
      <c r="P48" s="46"/>
      <c r="Q48" s="47"/>
      <c r="R48" s="47"/>
      <c r="S48" s="47"/>
      <c r="T48" s="47"/>
      <c r="U48" s="47"/>
      <c r="V48" s="47"/>
      <c r="W48" s="47">
        <f t="shared" si="3"/>
        <v>0</v>
      </c>
      <c r="X48" s="48" t="e">
        <f t="shared" si="4"/>
        <v>#DIV/0!</v>
      </c>
      <c r="Y48" s="49">
        <f t="shared" si="5"/>
        <v>-378.6</v>
      </c>
      <c r="Z48" s="50"/>
      <c r="AA48" s="51"/>
      <c r="AB48" s="52"/>
      <c r="AC48" s="53"/>
      <c r="AD48" s="54"/>
      <c r="AE48" s="54"/>
      <c r="AF48" s="55">
        <f t="shared" si="12"/>
        <v>0</v>
      </c>
      <c r="AG48" s="37"/>
    </row>
    <row r="49" spans="1:33" s="10" customFormat="1">
      <c r="A49" s="38"/>
      <c r="B49" s="39" t="s">
        <v>158</v>
      </c>
      <c r="C49" s="155" t="s">
        <v>157</v>
      </c>
      <c r="D49" s="155" t="s">
        <v>258</v>
      </c>
      <c r="E49" s="40" t="s">
        <v>164</v>
      </c>
      <c r="F49" s="40" t="s">
        <v>239</v>
      </c>
      <c r="G49" s="41"/>
      <c r="H49" s="155" t="s">
        <v>258</v>
      </c>
      <c r="I49" s="42" t="s">
        <v>156</v>
      </c>
      <c r="J49" s="43">
        <v>600</v>
      </c>
      <c r="K49" s="169">
        <v>0.63100000000000001</v>
      </c>
      <c r="L49" s="163">
        <f t="shared" ref="L49" si="28">K49*J49</f>
        <v>378.6</v>
      </c>
      <c r="M49" s="45"/>
      <c r="N49" s="45"/>
      <c r="O49" s="46"/>
      <c r="P49" s="46"/>
      <c r="Q49" s="47"/>
      <c r="R49" s="47"/>
      <c r="S49" s="47"/>
      <c r="T49" s="47"/>
      <c r="U49" s="47"/>
      <c r="V49" s="47"/>
      <c r="W49" s="47">
        <f t="shared" ref="W49" si="29">SUM(N49:U49)</f>
        <v>0</v>
      </c>
      <c r="X49" s="48" t="e">
        <f t="shared" ref="X49" si="30">W49/AC49</f>
        <v>#DIV/0!</v>
      </c>
      <c r="Y49" s="49">
        <f t="shared" ref="Y49" si="31">W49-L49</f>
        <v>-378.6</v>
      </c>
      <c r="Z49" s="50"/>
      <c r="AA49" s="51"/>
      <c r="AB49" s="52"/>
      <c r="AC49" s="53"/>
      <c r="AD49" s="54"/>
      <c r="AE49" s="54"/>
      <c r="AF49" s="55">
        <f t="shared" ref="AF49" si="32">AC49+AD49</f>
        <v>0</v>
      </c>
      <c r="AG49" s="37"/>
    </row>
    <row r="50" spans="1:33" s="10" customFormat="1">
      <c r="A50" s="38" t="s">
        <v>33</v>
      </c>
      <c r="B50" s="39" t="s">
        <v>166</v>
      </c>
      <c r="C50" s="155" t="s">
        <v>167</v>
      </c>
      <c r="D50" s="155"/>
      <c r="E50" s="40" t="s">
        <v>165</v>
      </c>
      <c r="F50" s="40" t="s">
        <v>238</v>
      </c>
      <c r="G50" s="41"/>
      <c r="H50" s="155" t="s">
        <v>32</v>
      </c>
      <c r="I50" s="42" t="s">
        <v>168</v>
      </c>
      <c r="J50" s="43">
        <v>4065</v>
      </c>
      <c r="K50" s="169">
        <v>0.23899999999999999</v>
      </c>
      <c r="L50" s="163">
        <f t="shared" si="2"/>
        <v>971.53499999999997</v>
      </c>
      <c r="M50" s="45"/>
      <c r="N50" s="45"/>
      <c r="O50" s="46"/>
      <c r="P50" s="46"/>
      <c r="Q50" s="47"/>
      <c r="R50" s="47"/>
      <c r="S50" s="47"/>
      <c r="T50" s="47"/>
      <c r="U50" s="47"/>
      <c r="V50" s="47"/>
      <c r="W50" s="47">
        <f t="shared" si="3"/>
        <v>0</v>
      </c>
      <c r="X50" s="48" t="e">
        <f t="shared" si="4"/>
        <v>#DIV/0!</v>
      </c>
      <c r="Y50" s="49">
        <f t="shared" si="5"/>
        <v>-971.53499999999997</v>
      </c>
      <c r="Z50" s="50"/>
      <c r="AA50" s="51"/>
      <c r="AB50" s="52"/>
      <c r="AC50" s="53"/>
      <c r="AD50" s="54"/>
      <c r="AE50" s="54"/>
      <c r="AF50" s="55">
        <f t="shared" si="12"/>
        <v>0</v>
      </c>
      <c r="AG50" s="37"/>
    </row>
    <row r="51" spans="1:33" s="10" customFormat="1">
      <c r="A51" s="38"/>
      <c r="B51" s="39" t="s">
        <v>166</v>
      </c>
      <c r="C51" s="155" t="s">
        <v>167</v>
      </c>
      <c r="D51" s="155"/>
      <c r="E51" s="40" t="s">
        <v>165</v>
      </c>
      <c r="F51" s="40" t="s">
        <v>238</v>
      </c>
      <c r="G51" s="41"/>
      <c r="H51" s="155" t="s">
        <v>48</v>
      </c>
      <c r="I51" s="42" t="s">
        <v>168</v>
      </c>
      <c r="J51" s="43">
        <v>7875</v>
      </c>
      <c r="K51" s="169">
        <v>0.23899999999999999</v>
      </c>
      <c r="L51" s="163">
        <f t="shared" si="2"/>
        <v>1882.125</v>
      </c>
      <c r="M51" s="45"/>
      <c r="N51" s="45"/>
      <c r="O51" s="46"/>
      <c r="P51" s="46"/>
      <c r="Q51" s="47"/>
      <c r="R51" s="47"/>
      <c r="S51" s="47"/>
      <c r="T51" s="47"/>
      <c r="U51" s="47"/>
      <c r="V51" s="47"/>
      <c r="W51" s="47">
        <f t="shared" si="3"/>
        <v>0</v>
      </c>
      <c r="X51" s="48" t="e">
        <f t="shared" si="4"/>
        <v>#DIV/0!</v>
      </c>
      <c r="Y51" s="49">
        <f t="shared" si="5"/>
        <v>-1882.125</v>
      </c>
      <c r="Z51" s="50"/>
      <c r="AA51" s="51"/>
      <c r="AB51" s="52"/>
      <c r="AC51" s="53"/>
      <c r="AD51" s="54"/>
      <c r="AE51" s="54"/>
      <c r="AF51" s="55">
        <f t="shared" si="12"/>
        <v>0</v>
      </c>
      <c r="AG51" s="37"/>
    </row>
    <row r="52" spans="1:33" s="10" customFormat="1">
      <c r="A52" s="38"/>
      <c r="B52" s="39" t="s">
        <v>166</v>
      </c>
      <c r="C52" s="155" t="s">
        <v>167</v>
      </c>
      <c r="D52" s="155"/>
      <c r="E52" s="40" t="s">
        <v>165</v>
      </c>
      <c r="F52" s="40" t="s">
        <v>239</v>
      </c>
      <c r="G52" s="41"/>
      <c r="H52" s="155" t="s">
        <v>32</v>
      </c>
      <c r="I52" s="42" t="s">
        <v>168</v>
      </c>
      <c r="J52" s="43">
        <v>2410</v>
      </c>
      <c r="K52" s="169">
        <v>0.29699999999999999</v>
      </c>
      <c r="L52" s="163">
        <f t="shared" si="2"/>
        <v>715.77</v>
      </c>
      <c r="M52" s="45"/>
      <c r="N52" s="45"/>
      <c r="O52" s="46"/>
      <c r="P52" s="46"/>
      <c r="Q52" s="47"/>
      <c r="R52" s="47"/>
      <c r="S52" s="47"/>
      <c r="T52" s="47"/>
      <c r="U52" s="47"/>
      <c r="V52" s="47"/>
      <c r="W52" s="47">
        <f t="shared" si="3"/>
        <v>0</v>
      </c>
      <c r="X52" s="48" t="e">
        <f t="shared" si="4"/>
        <v>#DIV/0!</v>
      </c>
      <c r="Y52" s="49">
        <f t="shared" si="5"/>
        <v>-715.77</v>
      </c>
      <c r="Z52" s="50"/>
      <c r="AA52" s="51"/>
      <c r="AB52" s="52"/>
      <c r="AC52" s="53"/>
      <c r="AD52" s="54"/>
      <c r="AE52" s="54"/>
      <c r="AF52" s="55">
        <f t="shared" si="12"/>
        <v>0</v>
      </c>
      <c r="AG52" s="37"/>
    </row>
    <row r="53" spans="1:33" s="10" customFormat="1">
      <c r="A53" s="38"/>
      <c r="B53" s="39" t="s">
        <v>166</v>
      </c>
      <c r="C53" s="155" t="s">
        <v>167</v>
      </c>
      <c r="D53" s="155"/>
      <c r="E53" s="40" t="s">
        <v>165</v>
      </c>
      <c r="F53" s="40" t="s">
        <v>239</v>
      </c>
      <c r="G53" s="41"/>
      <c r="H53" s="155" t="s">
        <v>48</v>
      </c>
      <c r="I53" s="42" t="s">
        <v>168</v>
      </c>
      <c r="J53" s="43">
        <v>5000</v>
      </c>
      <c r="K53" s="169">
        <v>0.29699999999999999</v>
      </c>
      <c r="L53" s="163">
        <f t="shared" si="2"/>
        <v>1485</v>
      </c>
      <c r="M53" s="45"/>
      <c r="N53" s="45"/>
      <c r="O53" s="46"/>
      <c r="P53" s="46"/>
      <c r="Q53" s="47"/>
      <c r="R53" s="47"/>
      <c r="S53" s="47"/>
      <c r="T53" s="47"/>
      <c r="U53" s="47"/>
      <c r="V53" s="47"/>
      <c r="W53" s="47">
        <f t="shared" si="3"/>
        <v>0</v>
      </c>
      <c r="X53" s="48" t="e">
        <f t="shared" si="4"/>
        <v>#DIV/0!</v>
      </c>
      <c r="Y53" s="49">
        <f t="shared" si="5"/>
        <v>-1485</v>
      </c>
      <c r="Z53" s="50"/>
      <c r="AA53" s="51"/>
      <c r="AB53" s="52"/>
      <c r="AC53" s="53"/>
      <c r="AD53" s="54"/>
      <c r="AE53" s="54"/>
      <c r="AF53" s="55">
        <f t="shared" si="12"/>
        <v>0</v>
      </c>
      <c r="AG53" s="37"/>
    </row>
    <row r="54" spans="1:33" s="10" customFormat="1">
      <c r="A54" s="38"/>
      <c r="B54" s="57"/>
      <c r="C54" s="155"/>
      <c r="D54" s="155"/>
      <c r="E54" s="40"/>
      <c r="F54" s="40"/>
      <c r="G54" s="41"/>
      <c r="H54" s="41"/>
      <c r="I54" s="42"/>
      <c r="J54" s="43"/>
      <c r="K54" s="110"/>
      <c r="L54" s="44"/>
      <c r="M54" s="45"/>
      <c r="N54" s="45"/>
      <c r="O54" s="46"/>
      <c r="P54" s="46"/>
      <c r="Q54" s="47"/>
      <c r="R54" s="47"/>
      <c r="S54" s="47"/>
      <c r="T54" s="47"/>
      <c r="U54" s="47"/>
      <c r="V54" s="47"/>
      <c r="W54" s="47"/>
      <c r="X54" s="48"/>
      <c r="Y54" s="49"/>
      <c r="Z54" s="50"/>
      <c r="AA54" s="51"/>
      <c r="AB54" s="52"/>
      <c r="AC54" s="53"/>
      <c r="AD54" s="54"/>
      <c r="AE54" s="54"/>
      <c r="AF54" s="55">
        <f t="shared" si="12"/>
        <v>0</v>
      </c>
      <c r="AG54" s="37"/>
    </row>
    <row r="55" spans="1:33" s="10" customFormat="1">
      <c r="A55" s="38" t="s">
        <v>34</v>
      </c>
      <c r="B55" s="57"/>
      <c r="C55" s="155" t="s">
        <v>36</v>
      </c>
      <c r="D55" s="155" t="s">
        <v>32</v>
      </c>
      <c r="E55" s="40"/>
      <c r="F55" s="40"/>
      <c r="G55" s="41"/>
      <c r="H55" s="155" t="s">
        <v>32</v>
      </c>
      <c r="I55" s="42" t="s">
        <v>238</v>
      </c>
      <c r="J55" s="43">
        <v>975</v>
      </c>
      <c r="K55" s="152">
        <v>70</v>
      </c>
      <c r="L55" s="166">
        <f>K55*J55/5000</f>
        <v>13.65</v>
      </c>
      <c r="M55" s="45"/>
      <c r="N55" s="45"/>
      <c r="O55" s="46"/>
      <c r="P55" s="46"/>
      <c r="Q55" s="47"/>
      <c r="R55" s="47"/>
      <c r="S55" s="47"/>
      <c r="T55" s="47"/>
      <c r="U55" s="47"/>
      <c r="V55" s="47"/>
      <c r="W55" s="47">
        <f>SUM(N55:U55)</f>
        <v>0</v>
      </c>
      <c r="X55" s="48" t="e">
        <f>W55/AC55</f>
        <v>#DIV/0!</v>
      </c>
      <c r="Y55" s="49">
        <f>W55-L55</f>
        <v>-13.65</v>
      </c>
      <c r="Z55" s="50"/>
      <c r="AA55" s="51"/>
      <c r="AB55" s="52"/>
      <c r="AC55" s="53"/>
      <c r="AD55" s="54"/>
      <c r="AE55" s="54"/>
      <c r="AF55" s="55">
        <f t="shared" si="12"/>
        <v>0</v>
      </c>
      <c r="AG55" s="37"/>
    </row>
    <row r="56" spans="1:33" s="10" customFormat="1">
      <c r="A56" s="38"/>
      <c r="B56" s="57"/>
      <c r="C56" s="155" t="s">
        <v>35</v>
      </c>
      <c r="D56" s="155" t="s">
        <v>32</v>
      </c>
      <c r="E56" s="40"/>
      <c r="F56" s="40"/>
      <c r="G56" s="41"/>
      <c r="H56" s="155" t="s">
        <v>32</v>
      </c>
      <c r="I56" s="42" t="s">
        <v>238</v>
      </c>
      <c r="J56" s="43">
        <v>975</v>
      </c>
      <c r="K56" s="152">
        <v>140</v>
      </c>
      <c r="L56" s="166">
        <f t="shared" ref="L56:L66" si="33">K56*J56/5000</f>
        <v>27.3</v>
      </c>
      <c r="M56" s="45"/>
      <c r="N56" s="45"/>
      <c r="O56" s="46"/>
      <c r="P56" s="46"/>
      <c r="Q56" s="47"/>
      <c r="R56" s="47"/>
      <c r="S56" s="47"/>
      <c r="T56" s="47"/>
      <c r="U56" s="47"/>
      <c r="V56" s="47"/>
      <c r="W56" s="47">
        <f t="shared" ref="W56:W66" si="34">SUM(N56:U56)</f>
        <v>0</v>
      </c>
      <c r="X56" s="48" t="e">
        <f t="shared" ref="X56:X66" si="35">W56/AC56</f>
        <v>#DIV/0!</v>
      </c>
      <c r="Y56" s="49">
        <f t="shared" ref="Y56:Y66" si="36">W56-L56</f>
        <v>-27.3</v>
      </c>
      <c r="Z56" s="50"/>
      <c r="AA56" s="51"/>
      <c r="AB56" s="52"/>
      <c r="AC56" s="53"/>
      <c r="AD56" s="54"/>
      <c r="AE56" s="54"/>
      <c r="AF56" s="55">
        <f t="shared" si="12"/>
        <v>0</v>
      </c>
      <c r="AG56" s="37"/>
    </row>
    <row r="57" spans="1:33" s="10" customFormat="1">
      <c r="A57" s="38"/>
      <c r="B57" s="57"/>
      <c r="C57" s="155" t="s">
        <v>36</v>
      </c>
      <c r="D57" s="155" t="s">
        <v>74</v>
      </c>
      <c r="E57" s="40"/>
      <c r="F57" s="40"/>
      <c r="G57" s="41"/>
      <c r="H57" s="155" t="s">
        <v>74</v>
      </c>
      <c r="I57" s="42" t="s">
        <v>238</v>
      </c>
      <c r="J57" s="43">
        <v>795</v>
      </c>
      <c r="K57" s="152">
        <v>70</v>
      </c>
      <c r="L57" s="166">
        <f t="shared" si="33"/>
        <v>11.13</v>
      </c>
      <c r="M57" s="45"/>
      <c r="N57" s="45"/>
      <c r="O57" s="46"/>
      <c r="P57" s="46"/>
      <c r="Q57" s="47"/>
      <c r="R57" s="47"/>
      <c r="S57" s="47"/>
      <c r="T57" s="47"/>
      <c r="U57" s="47"/>
      <c r="V57" s="47"/>
      <c r="W57" s="47">
        <f t="shared" si="34"/>
        <v>0</v>
      </c>
      <c r="X57" s="48" t="e">
        <f t="shared" si="35"/>
        <v>#DIV/0!</v>
      </c>
      <c r="Y57" s="49">
        <f t="shared" si="36"/>
        <v>-11.13</v>
      </c>
      <c r="Z57" s="50"/>
      <c r="AA57" s="51"/>
      <c r="AB57" s="52"/>
      <c r="AC57" s="53"/>
      <c r="AD57" s="54"/>
      <c r="AE57" s="54"/>
      <c r="AF57" s="55">
        <f t="shared" si="12"/>
        <v>0</v>
      </c>
      <c r="AG57" s="37"/>
    </row>
    <row r="58" spans="1:33" s="10" customFormat="1">
      <c r="A58" s="38"/>
      <c r="B58" s="58"/>
      <c r="C58" s="155" t="s">
        <v>35</v>
      </c>
      <c r="D58" s="155" t="s">
        <v>74</v>
      </c>
      <c r="E58" s="40"/>
      <c r="F58" s="40"/>
      <c r="G58" s="41"/>
      <c r="H58" s="155" t="s">
        <v>74</v>
      </c>
      <c r="I58" s="42" t="s">
        <v>238</v>
      </c>
      <c r="J58" s="43">
        <v>795</v>
      </c>
      <c r="K58" s="152">
        <v>140</v>
      </c>
      <c r="L58" s="166">
        <f t="shared" si="33"/>
        <v>22.26</v>
      </c>
      <c r="M58" s="45"/>
      <c r="N58" s="45"/>
      <c r="O58" s="46"/>
      <c r="P58" s="46"/>
      <c r="Q58" s="47"/>
      <c r="R58" s="47"/>
      <c r="S58" s="47"/>
      <c r="T58" s="47"/>
      <c r="U58" s="47"/>
      <c r="V58" s="47"/>
      <c r="W58" s="47">
        <f t="shared" si="34"/>
        <v>0</v>
      </c>
      <c r="X58" s="48" t="e">
        <f t="shared" si="35"/>
        <v>#DIV/0!</v>
      </c>
      <c r="Y58" s="49">
        <f t="shared" si="36"/>
        <v>-22.26</v>
      </c>
      <c r="Z58" s="50"/>
      <c r="AA58" s="51"/>
      <c r="AB58" s="52"/>
      <c r="AC58" s="53"/>
      <c r="AD58" s="54"/>
      <c r="AE58" s="54"/>
      <c r="AF58" s="55">
        <f t="shared" si="12"/>
        <v>0</v>
      </c>
      <c r="AG58" s="37"/>
    </row>
    <row r="59" spans="1:33" s="10" customFormat="1">
      <c r="A59" s="38"/>
      <c r="B59" s="57"/>
      <c r="C59" s="155" t="s">
        <v>36</v>
      </c>
      <c r="D59" s="155" t="s">
        <v>295</v>
      </c>
      <c r="E59" s="40"/>
      <c r="F59" s="40"/>
      <c r="G59" s="41"/>
      <c r="H59" s="155" t="s">
        <v>68</v>
      </c>
      <c r="I59" s="42" t="s">
        <v>238</v>
      </c>
      <c r="J59" s="43">
        <v>600</v>
      </c>
      <c r="K59" s="152">
        <v>70</v>
      </c>
      <c r="L59" s="166">
        <f t="shared" ref="L59:L62" si="37">K59*J59/5000</f>
        <v>8.4</v>
      </c>
      <c r="M59" s="45"/>
      <c r="N59" s="45"/>
      <c r="O59" s="46"/>
      <c r="P59" s="46"/>
      <c r="Q59" s="47"/>
      <c r="R59" s="47"/>
      <c r="S59" s="47"/>
      <c r="T59" s="47"/>
      <c r="U59" s="47"/>
      <c r="V59" s="47"/>
      <c r="W59" s="47">
        <f t="shared" ref="W59:W62" si="38">SUM(N59:U59)</f>
        <v>0</v>
      </c>
      <c r="X59" s="48" t="e">
        <f t="shared" ref="X59:X62" si="39">W59/AC59</f>
        <v>#DIV/0!</v>
      </c>
      <c r="Y59" s="49">
        <f t="shared" ref="Y59:Y62" si="40">W59-L59</f>
        <v>-8.4</v>
      </c>
      <c r="Z59" s="50"/>
      <c r="AA59" s="51"/>
      <c r="AB59" s="52"/>
      <c r="AC59" s="53"/>
      <c r="AD59" s="54"/>
      <c r="AE59" s="54"/>
      <c r="AF59" s="55">
        <f t="shared" ref="AF59:AF62" si="41">AC59+AD59</f>
        <v>0</v>
      </c>
      <c r="AG59" s="37"/>
    </row>
    <row r="60" spans="1:33" s="10" customFormat="1">
      <c r="A60" s="38"/>
      <c r="B60" s="58"/>
      <c r="C60" s="155" t="s">
        <v>35</v>
      </c>
      <c r="D60" s="155" t="s">
        <v>295</v>
      </c>
      <c r="E60" s="40"/>
      <c r="F60" s="40"/>
      <c r="G60" s="41"/>
      <c r="H60" s="155" t="s">
        <v>68</v>
      </c>
      <c r="I60" s="42" t="s">
        <v>238</v>
      </c>
      <c r="J60" s="43">
        <v>600</v>
      </c>
      <c r="K60" s="152">
        <v>140</v>
      </c>
      <c r="L60" s="166">
        <f t="shared" si="37"/>
        <v>16.8</v>
      </c>
      <c r="M60" s="45"/>
      <c r="N60" s="45"/>
      <c r="O60" s="46"/>
      <c r="P60" s="46"/>
      <c r="Q60" s="47"/>
      <c r="R60" s="47"/>
      <c r="S60" s="47"/>
      <c r="T60" s="47"/>
      <c r="U60" s="47"/>
      <c r="V60" s="47"/>
      <c r="W60" s="47">
        <f t="shared" si="38"/>
        <v>0</v>
      </c>
      <c r="X60" s="48" t="e">
        <f t="shared" si="39"/>
        <v>#DIV/0!</v>
      </c>
      <c r="Y60" s="49">
        <f t="shared" si="40"/>
        <v>-16.8</v>
      </c>
      <c r="Z60" s="50"/>
      <c r="AA60" s="51"/>
      <c r="AB60" s="52"/>
      <c r="AC60" s="53"/>
      <c r="AD60" s="54"/>
      <c r="AE60" s="54"/>
      <c r="AF60" s="55">
        <f t="shared" si="41"/>
        <v>0</v>
      </c>
      <c r="AG60" s="37"/>
    </row>
    <row r="61" spans="1:33" s="10" customFormat="1">
      <c r="A61" s="38"/>
      <c r="B61" s="57"/>
      <c r="C61" s="155" t="s">
        <v>36</v>
      </c>
      <c r="D61" s="155" t="s">
        <v>67</v>
      </c>
      <c r="E61" s="40"/>
      <c r="F61" s="40"/>
      <c r="G61" s="41"/>
      <c r="H61" s="155" t="s">
        <v>67</v>
      </c>
      <c r="I61" s="42" t="s">
        <v>238</v>
      </c>
      <c r="J61" s="43">
        <v>600</v>
      </c>
      <c r="K61" s="152">
        <v>70</v>
      </c>
      <c r="L61" s="166">
        <f t="shared" si="37"/>
        <v>8.4</v>
      </c>
      <c r="M61" s="45"/>
      <c r="N61" s="45"/>
      <c r="O61" s="46"/>
      <c r="P61" s="46"/>
      <c r="Q61" s="47"/>
      <c r="R61" s="47"/>
      <c r="S61" s="47"/>
      <c r="T61" s="47"/>
      <c r="U61" s="47"/>
      <c r="V61" s="47"/>
      <c r="W61" s="47">
        <f t="shared" si="38"/>
        <v>0</v>
      </c>
      <c r="X61" s="48" t="e">
        <f t="shared" si="39"/>
        <v>#DIV/0!</v>
      </c>
      <c r="Y61" s="49">
        <f t="shared" si="40"/>
        <v>-8.4</v>
      </c>
      <c r="Z61" s="50"/>
      <c r="AA61" s="51"/>
      <c r="AB61" s="52"/>
      <c r="AC61" s="53"/>
      <c r="AD61" s="54"/>
      <c r="AE61" s="54"/>
      <c r="AF61" s="55">
        <f t="shared" si="41"/>
        <v>0</v>
      </c>
      <c r="AG61" s="37"/>
    </row>
    <row r="62" spans="1:33" s="10" customFormat="1">
      <c r="A62" s="38"/>
      <c r="B62" s="58"/>
      <c r="C62" s="155" t="s">
        <v>35</v>
      </c>
      <c r="D62" s="155" t="s">
        <v>67</v>
      </c>
      <c r="E62" s="40"/>
      <c r="F62" s="40"/>
      <c r="G62" s="41"/>
      <c r="H62" s="155" t="s">
        <v>67</v>
      </c>
      <c r="I62" s="42" t="s">
        <v>238</v>
      </c>
      <c r="J62" s="43">
        <v>600</v>
      </c>
      <c r="K62" s="152">
        <v>140</v>
      </c>
      <c r="L62" s="166">
        <f t="shared" si="37"/>
        <v>16.8</v>
      </c>
      <c r="M62" s="45"/>
      <c r="N62" s="45"/>
      <c r="O62" s="46"/>
      <c r="P62" s="46"/>
      <c r="Q62" s="47"/>
      <c r="R62" s="47"/>
      <c r="S62" s="47"/>
      <c r="T62" s="47"/>
      <c r="U62" s="47"/>
      <c r="V62" s="47"/>
      <c r="W62" s="47">
        <f t="shared" si="38"/>
        <v>0</v>
      </c>
      <c r="X62" s="48" t="e">
        <f t="shared" si="39"/>
        <v>#DIV/0!</v>
      </c>
      <c r="Y62" s="49">
        <f t="shared" si="40"/>
        <v>-16.8</v>
      </c>
      <c r="Z62" s="50"/>
      <c r="AA62" s="51"/>
      <c r="AB62" s="52"/>
      <c r="AC62" s="53"/>
      <c r="AD62" s="54"/>
      <c r="AE62" s="54"/>
      <c r="AF62" s="55">
        <f t="shared" si="41"/>
        <v>0</v>
      </c>
      <c r="AG62" s="37"/>
    </row>
    <row r="63" spans="1:33" s="10" customFormat="1">
      <c r="A63" s="38"/>
      <c r="B63" s="57"/>
      <c r="C63" s="155" t="s">
        <v>36</v>
      </c>
      <c r="D63" s="155" t="s">
        <v>79</v>
      </c>
      <c r="E63" s="40"/>
      <c r="F63" s="40"/>
      <c r="G63" s="41"/>
      <c r="H63" s="155" t="s">
        <v>79</v>
      </c>
      <c r="I63" s="42" t="s">
        <v>238</v>
      </c>
      <c r="J63" s="43">
        <v>600</v>
      </c>
      <c r="K63" s="152">
        <v>70</v>
      </c>
      <c r="L63" s="166">
        <f t="shared" si="33"/>
        <v>8.4</v>
      </c>
      <c r="M63" s="45"/>
      <c r="N63" s="45"/>
      <c r="O63" s="46"/>
      <c r="P63" s="46"/>
      <c r="Q63" s="47"/>
      <c r="R63" s="47"/>
      <c r="S63" s="47"/>
      <c r="T63" s="47"/>
      <c r="U63" s="47"/>
      <c r="V63" s="47"/>
      <c r="W63" s="47">
        <f t="shared" si="34"/>
        <v>0</v>
      </c>
      <c r="X63" s="48" t="e">
        <f t="shared" si="35"/>
        <v>#DIV/0!</v>
      </c>
      <c r="Y63" s="49">
        <f t="shared" si="36"/>
        <v>-8.4</v>
      </c>
      <c r="Z63" s="50"/>
      <c r="AA63" s="51"/>
      <c r="AB63" s="52"/>
      <c r="AC63" s="53"/>
      <c r="AD63" s="54"/>
      <c r="AE63" s="54"/>
      <c r="AF63" s="55">
        <f t="shared" si="12"/>
        <v>0</v>
      </c>
      <c r="AG63" s="37"/>
    </row>
    <row r="64" spans="1:33" s="10" customFormat="1">
      <c r="A64" s="38"/>
      <c r="B64" s="58"/>
      <c r="C64" s="155" t="s">
        <v>35</v>
      </c>
      <c r="D64" s="155" t="s">
        <v>79</v>
      </c>
      <c r="E64" s="40"/>
      <c r="F64" s="40"/>
      <c r="G64" s="41"/>
      <c r="H64" s="155" t="s">
        <v>79</v>
      </c>
      <c r="I64" s="42" t="s">
        <v>238</v>
      </c>
      <c r="J64" s="43">
        <v>600</v>
      </c>
      <c r="K64" s="152">
        <v>140</v>
      </c>
      <c r="L64" s="166">
        <f t="shared" si="33"/>
        <v>16.8</v>
      </c>
      <c r="M64" s="45"/>
      <c r="N64" s="45"/>
      <c r="O64" s="46"/>
      <c r="P64" s="46"/>
      <c r="Q64" s="47"/>
      <c r="R64" s="47"/>
      <c r="S64" s="47"/>
      <c r="T64" s="47"/>
      <c r="U64" s="47"/>
      <c r="V64" s="47"/>
      <c r="W64" s="47">
        <f t="shared" si="34"/>
        <v>0</v>
      </c>
      <c r="X64" s="48" t="e">
        <f t="shared" si="35"/>
        <v>#DIV/0!</v>
      </c>
      <c r="Y64" s="49">
        <f t="shared" si="36"/>
        <v>-16.8</v>
      </c>
      <c r="Z64" s="50"/>
      <c r="AA64" s="51"/>
      <c r="AB64" s="52"/>
      <c r="AC64" s="53"/>
      <c r="AD64" s="54"/>
      <c r="AE64" s="54"/>
      <c r="AF64" s="55">
        <f t="shared" si="12"/>
        <v>0</v>
      </c>
      <c r="AG64" s="37"/>
    </row>
    <row r="65" spans="1:33" s="10" customFormat="1">
      <c r="A65" s="38"/>
      <c r="B65" s="57"/>
      <c r="C65" s="155" t="s">
        <v>36</v>
      </c>
      <c r="D65" s="155" t="s">
        <v>69</v>
      </c>
      <c r="E65" s="40"/>
      <c r="F65" s="40"/>
      <c r="G65" s="41"/>
      <c r="H65" s="155" t="s">
        <v>69</v>
      </c>
      <c r="I65" s="42" t="s">
        <v>238</v>
      </c>
      <c r="J65" s="43">
        <v>600</v>
      </c>
      <c r="K65" s="152">
        <v>70</v>
      </c>
      <c r="L65" s="166">
        <f t="shared" si="33"/>
        <v>8.4</v>
      </c>
      <c r="M65" s="45"/>
      <c r="N65" s="45"/>
      <c r="O65" s="46"/>
      <c r="P65" s="46"/>
      <c r="Q65" s="47"/>
      <c r="R65" s="47"/>
      <c r="S65" s="47"/>
      <c r="T65" s="47"/>
      <c r="U65" s="47"/>
      <c r="V65" s="47"/>
      <c r="W65" s="47">
        <f t="shared" si="34"/>
        <v>0</v>
      </c>
      <c r="X65" s="48" t="e">
        <f t="shared" si="35"/>
        <v>#DIV/0!</v>
      </c>
      <c r="Y65" s="49">
        <f t="shared" si="36"/>
        <v>-8.4</v>
      </c>
      <c r="Z65" s="50"/>
      <c r="AA65" s="51"/>
      <c r="AB65" s="52"/>
      <c r="AC65" s="53"/>
      <c r="AD65" s="54"/>
      <c r="AE65" s="54"/>
      <c r="AF65" s="55">
        <f t="shared" si="12"/>
        <v>0</v>
      </c>
      <c r="AG65" s="37"/>
    </row>
    <row r="66" spans="1:33" s="10" customFormat="1">
      <c r="A66" s="38"/>
      <c r="B66" s="58"/>
      <c r="C66" s="155" t="s">
        <v>35</v>
      </c>
      <c r="D66" s="155" t="s">
        <v>69</v>
      </c>
      <c r="E66" s="40"/>
      <c r="F66" s="40"/>
      <c r="G66" s="41"/>
      <c r="H66" s="155" t="s">
        <v>69</v>
      </c>
      <c r="I66" s="42" t="s">
        <v>238</v>
      </c>
      <c r="J66" s="43">
        <v>600</v>
      </c>
      <c r="K66" s="152">
        <v>140</v>
      </c>
      <c r="L66" s="166">
        <f t="shared" si="33"/>
        <v>16.8</v>
      </c>
      <c r="M66" s="45"/>
      <c r="N66" s="45"/>
      <c r="O66" s="46"/>
      <c r="P66" s="46"/>
      <c r="Q66" s="47"/>
      <c r="R66" s="47"/>
      <c r="S66" s="47"/>
      <c r="T66" s="47"/>
      <c r="U66" s="47"/>
      <c r="V66" s="47"/>
      <c r="W66" s="47">
        <f t="shared" si="34"/>
        <v>0</v>
      </c>
      <c r="X66" s="48" t="e">
        <f t="shared" si="35"/>
        <v>#DIV/0!</v>
      </c>
      <c r="Y66" s="49">
        <f t="shared" si="36"/>
        <v>-16.8</v>
      </c>
      <c r="Z66" s="50"/>
      <c r="AA66" s="51"/>
      <c r="AB66" s="52"/>
      <c r="AC66" s="53"/>
      <c r="AD66" s="54"/>
      <c r="AE66" s="54"/>
      <c r="AF66" s="55">
        <f t="shared" si="12"/>
        <v>0</v>
      </c>
      <c r="AG66" s="37"/>
    </row>
    <row r="67" spans="1:33" s="10" customFormat="1">
      <c r="A67" s="38"/>
      <c r="B67" s="57"/>
      <c r="C67" s="155" t="s">
        <v>36</v>
      </c>
      <c r="D67" s="155" t="s">
        <v>80</v>
      </c>
      <c r="E67" s="40"/>
      <c r="F67" s="40"/>
      <c r="G67" s="41"/>
      <c r="H67" s="155" t="s">
        <v>263</v>
      </c>
      <c r="I67" s="42" t="s">
        <v>238</v>
      </c>
      <c r="J67" s="43">
        <v>975</v>
      </c>
      <c r="K67" s="152">
        <v>70</v>
      </c>
      <c r="L67" s="166">
        <f>K67*J67/5000</f>
        <v>13.65</v>
      </c>
      <c r="M67" s="45"/>
      <c r="N67" s="45"/>
      <c r="O67" s="46"/>
      <c r="P67" s="46"/>
      <c r="Q67" s="47"/>
      <c r="R67" s="47"/>
      <c r="S67" s="47"/>
      <c r="T67" s="47"/>
      <c r="U67" s="47"/>
      <c r="V67" s="47"/>
      <c r="W67" s="47">
        <f>SUM(N67:U67)</f>
        <v>0</v>
      </c>
      <c r="X67" s="48" t="e">
        <f>W67/AC67</f>
        <v>#DIV/0!</v>
      </c>
      <c r="Y67" s="49">
        <f>W67-L67</f>
        <v>-13.65</v>
      </c>
      <c r="Z67" s="50"/>
      <c r="AA67" s="51"/>
      <c r="AB67" s="52"/>
      <c r="AC67" s="53"/>
      <c r="AD67" s="54"/>
      <c r="AE67" s="54"/>
      <c r="AF67" s="55">
        <f t="shared" si="12"/>
        <v>0</v>
      </c>
      <c r="AG67" s="37"/>
    </row>
    <row r="68" spans="1:33" s="10" customFormat="1">
      <c r="A68" s="38"/>
      <c r="B68" s="57"/>
      <c r="C68" s="155" t="s">
        <v>35</v>
      </c>
      <c r="D68" s="155" t="s">
        <v>80</v>
      </c>
      <c r="E68" s="40"/>
      <c r="F68" s="40"/>
      <c r="G68" s="41"/>
      <c r="H68" s="155" t="s">
        <v>263</v>
      </c>
      <c r="I68" s="42" t="s">
        <v>238</v>
      </c>
      <c r="J68" s="43">
        <v>975</v>
      </c>
      <c r="K68" s="152">
        <v>140</v>
      </c>
      <c r="L68" s="166">
        <f t="shared" ref="L68:L74" si="42">K68*J68/5000</f>
        <v>27.3</v>
      </c>
      <c r="M68" s="45"/>
      <c r="N68" s="45"/>
      <c r="O68" s="46"/>
      <c r="P68" s="46"/>
      <c r="Q68" s="47"/>
      <c r="R68" s="47"/>
      <c r="S68" s="47"/>
      <c r="T68" s="47"/>
      <c r="U68" s="47"/>
      <c r="V68" s="47"/>
      <c r="W68" s="47">
        <f t="shared" ref="W68:W74" si="43">SUM(N68:U68)</f>
        <v>0</v>
      </c>
      <c r="X68" s="48" t="e">
        <f t="shared" ref="X68:X74" si="44">W68/AC68</f>
        <v>#DIV/0!</v>
      </c>
      <c r="Y68" s="49">
        <f t="shared" ref="Y68:Y74" si="45">W68-L68</f>
        <v>-27.3</v>
      </c>
      <c r="Z68" s="50"/>
      <c r="AA68" s="51"/>
      <c r="AB68" s="52"/>
      <c r="AC68" s="53"/>
      <c r="AD68" s="54"/>
      <c r="AE68" s="54"/>
      <c r="AF68" s="55">
        <f t="shared" si="12"/>
        <v>0</v>
      </c>
      <c r="AG68" s="37"/>
    </row>
    <row r="69" spans="1:33" s="10" customFormat="1">
      <c r="A69" s="38"/>
      <c r="B69" s="57"/>
      <c r="C69" s="155" t="s">
        <v>36</v>
      </c>
      <c r="D69" s="155" t="s">
        <v>70</v>
      </c>
      <c r="E69" s="40"/>
      <c r="F69" s="40"/>
      <c r="G69" s="41"/>
      <c r="H69" s="155" t="s">
        <v>32</v>
      </c>
      <c r="I69" s="42" t="s">
        <v>238</v>
      </c>
      <c r="J69" s="43">
        <v>795</v>
      </c>
      <c r="K69" s="152">
        <v>70</v>
      </c>
      <c r="L69" s="166">
        <f t="shared" si="42"/>
        <v>11.13</v>
      </c>
      <c r="M69" s="45"/>
      <c r="N69" s="45"/>
      <c r="O69" s="46"/>
      <c r="P69" s="46"/>
      <c r="Q69" s="47"/>
      <c r="R69" s="47"/>
      <c r="S69" s="47"/>
      <c r="T69" s="47"/>
      <c r="U69" s="47"/>
      <c r="V69" s="47"/>
      <c r="W69" s="47">
        <f t="shared" si="43"/>
        <v>0</v>
      </c>
      <c r="X69" s="48" t="e">
        <f t="shared" si="44"/>
        <v>#DIV/0!</v>
      </c>
      <c r="Y69" s="49">
        <f t="shared" si="45"/>
        <v>-11.13</v>
      </c>
      <c r="Z69" s="50"/>
      <c r="AA69" s="51"/>
      <c r="AB69" s="52"/>
      <c r="AC69" s="53"/>
      <c r="AD69" s="54"/>
      <c r="AE69" s="54"/>
      <c r="AF69" s="55">
        <f t="shared" si="12"/>
        <v>0</v>
      </c>
      <c r="AG69" s="37"/>
    </row>
    <row r="70" spans="1:33" s="10" customFormat="1">
      <c r="A70" s="38"/>
      <c r="B70" s="58"/>
      <c r="C70" s="155" t="s">
        <v>35</v>
      </c>
      <c r="D70" s="155" t="s">
        <v>70</v>
      </c>
      <c r="E70" s="40"/>
      <c r="F70" s="40"/>
      <c r="G70" s="41"/>
      <c r="H70" s="155" t="s">
        <v>32</v>
      </c>
      <c r="I70" s="42" t="s">
        <v>238</v>
      </c>
      <c r="J70" s="43">
        <v>795</v>
      </c>
      <c r="K70" s="152">
        <v>140</v>
      </c>
      <c r="L70" s="166">
        <f t="shared" si="42"/>
        <v>22.26</v>
      </c>
      <c r="M70" s="45"/>
      <c r="N70" s="45"/>
      <c r="O70" s="46"/>
      <c r="P70" s="46"/>
      <c r="Q70" s="47"/>
      <c r="R70" s="47"/>
      <c r="S70" s="47"/>
      <c r="T70" s="47"/>
      <c r="U70" s="47"/>
      <c r="V70" s="47"/>
      <c r="W70" s="47">
        <f t="shared" si="43"/>
        <v>0</v>
      </c>
      <c r="X70" s="48" t="e">
        <f t="shared" si="44"/>
        <v>#DIV/0!</v>
      </c>
      <c r="Y70" s="49">
        <f t="shared" si="45"/>
        <v>-22.26</v>
      </c>
      <c r="Z70" s="50"/>
      <c r="AA70" s="51"/>
      <c r="AB70" s="52"/>
      <c r="AC70" s="53"/>
      <c r="AD70" s="54"/>
      <c r="AE70" s="54"/>
      <c r="AF70" s="55">
        <f t="shared" si="12"/>
        <v>0</v>
      </c>
      <c r="AG70" s="37"/>
    </row>
    <row r="71" spans="1:33" s="10" customFormat="1">
      <c r="A71" s="38"/>
      <c r="B71" s="57"/>
      <c r="C71" s="155" t="s">
        <v>36</v>
      </c>
      <c r="D71" s="155" t="s">
        <v>71</v>
      </c>
      <c r="E71" s="40"/>
      <c r="F71" s="40"/>
      <c r="G71" s="41"/>
      <c r="H71" s="155" t="s">
        <v>264</v>
      </c>
      <c r="I71" s="42" t="s">
        <v>238</v>
      </c>
      <c r="J71" s="43">
        <v>600</v>
      </c>
      <c r="K71" s="152">
        <v>70</v>
      </c>
      <c r="L71" s="166">
        <f t="shared" si="42"/>
        <v>8.4</v>
      </c>
      <c r="M71" s="45"/>
      <c r="N71" s="45"/>
      <c r="O71" s="46"/>
      <c r="P71" s="46"/>
      <c r="Q71" s="47"/>
      <c r="R71" s="47"/>
      <c r="S71" s="47"/>
      <c r="T71" s="47"/>
      <c r="U71" s="47"/>
      <c r="V71" s="47"/>
      <c r="W71" s="47">
        <f t="shared" si="43"/>
        <v>0</v>
      </c>
      <c r="X71" s="48" t="e">
        <f t="shared" si="44"/>
        <v>#DIV/0!</v>
      </c>
      <c r="Y71" s="49">
        <f t="shared" si="45"/>
        <v>-8.4</v>
      </c>
      <c r="Z71" s="50"/>
      <c r="AA71" s="51"/>
      <c r="AB71" s="52"/>
      <c r="AC71" s="53"/>
      <c r="AD71" s="54"/>
      <c r="AE71" s="54"/>
      <c r="AF71" s="55">
        <f t="shared" si="12"/>
        <v>0</v>
      </c>
      <c r="AG71" s="37"/>
    </row>
    <row r="72" spans="1:33" s="10" customFormat="1">
      <c r="A72" s="38"/>
      <c r="B72" s="58"/>
      <c r="C72" s="155" t="s">
        <v>35</v>
      </c>
      <c r="D72" s="155" t="s">
        <v>71</v>
      </c>
      <c r="E72" s="40"/>
      <c r="F72" s="40"/>
      <c r="G72" s="41"/>
      <c r="H72" s="155" t="s">
        <v>264</v>
      </c>
      <c r="I72" s="42" t="s">
        <v>238</v>
      </c>
      <c r="J72" s="43">
        <v>600</v>
      </c>
      <c r="K72" s="152">
        <v>140</v>
      </c>
      <c r="L72" s="166">
        <f t="shared" si="42"/>
        <v>16.8</v>
      </c>
      <c r="M72" s="45"/>
      <c r="N72" s="45"/>
      <c r="O72" s="46"/>
      <c r="P72" s="46"/>
      <c r="Q72" s="47"/>
      <c r="R72" s="47"/>
      <c r="S72" s="47"/>
      <c r="T72" s="47"/>
      <c r="U72" s="47"/>
      <c r="V72" s="47"/>
      <c r="W72" s="47">
        <f t="shared" si="43"/>
        <v>0</v>
      </c>
      <c r="X72" s="48" t="e">
        <f t="shared" si="44"/>
        <v>#DIV/0!</v>
      </c>
      <c r="Y72" s="49">
        <f t="shared" si="45"/>
        <v>-16.8</v>
      </c>
      <c r="Z72" s="50"/>
      <c r="AA72" s="51"/>
      <c r="AB72" s="52"/>
      <c r="AC72" s="53"/>
      <c r="AD72" s="54"/>
      <c r="AE72" s="54"/>
      <c r="AF72" s="55">
        <f t="shared" si="12"/>
        <v>0</v>
      </c>
      <c r="AG72" s="37"/>
    </row>
    <row r="73" spans="1:33" s="10" customFormat="1">
      <c r="A73" s="38"/>
      <c r="B73" s="57"/>
      <c r="C73" s="155" t="s">
        <v>36</v>
      </c>
      <c r="D73" s="155" t="s">
        <v>259</v>
      </c>
      <c r="E73" s="40"/>
      <c r="F73" s="40"/>
      <c r="G73" s="41"/>
      <c r="H73" s="155" t="s">
        <v>261</v>
      </c>
      <c r="I73" s="42" t="s">
        <v>238</v>
      </c>
      <c r="J73" s="43">
        <v>600</v>
      </c>
      <c r="K73" s="152">
        <v>70</v>
      </c>
      <c r="L73" s="166">
        <f t="shared" si="42"/>
        <v>8.4</v>
      </c>
      <c r="M73" s="45"/>
      <c r="N73" s="45"/>
      <c r="O73" s="46"/>
      <c r="P73" s="46"/>
      <c r="Q73" s="47"/>
      <c r="R73" s="47"/>
      <c r="S73" s="47"/>
      <c r="T73" s="47"/>
      <c r="U73" s="47"/>
      <c r="V73" s="47"/>
      <c r="W73" s="47">
        <f t="shared" si="43"/>
        <v>0</v>
      </c>
      <c r="X73" s="48" t="e">
        <f t="shared" si="44"/>
        <v>#DIV/0!</v>
      </c>
      <c r="Y73" s="49">
        <f t="shared" si="45"/>
        <v>-8.4</v>
      </c>
      <c r="Z73" s="50"/>
      <c r="AA73" s="51"/>
      <c r="AB73" s="52"/>
      <c r="AC73" s="53"/>
      <c r="AD73" s="54"/>
      <c r="AE73" s="54"/>
      <c r="AF73" s="55">
        <f t="shared" si="12"/>
        <v>0</v>
      </c>
      <c r="AG73" s="37"/>
    </row>
    <row r="74" spans="1:33" s="10" customFormat="1">
      <c r="A74" s="38"/>
      <c r="B74" s="58"/>
      <c r="C74" s="155" t="s">
        <v>35</v>
      </c>
      <c r="D74" s="155" t="s">
        <v>259</v>
      </c>
      <c r="E74" s="40"/>
      <c r="F74" s="40"/>
      <c r="G74" s="41"/>
      <c r="H74" s="155" t="s">
        <v>261</v>
      </c>
      <c r="I74" s="42" t="s">
        <v>238</v>
      </c>
      <c r="J74" s="43">
        <v>600</v>
      </c>
      <c r="K74" s="152">
        <v>140</v>
      </c>
      <c r="L74" s="166">
        <f t="shared" si="42"/>
        <v>16.8</v>
      </c>
      <c r="M74" s="45"/>
      <c r="N74" s="45"/>
      <c r="O74" s="46"/>
      <c r="P74" s="46"/>
      <c r="Q74" s="47"/>
      <c r="R74" s="47"/>
      <c r="S74" s="47"/>
      <c r="T74" s="47"/>
      <c r="U74" s="47"/>
      <c r="V74" s="47"/>
      <c r="W74" s="47">
        <f t="shared" si="43"/>
        <v>0</v>
      </c>
      <c r="X74" s="48" t="e">
        <f t="shared" si="44"/>
        <v>#DIV/0!</v>
      </c>
      <c r="Y74" s="49">
        <f t="shared" si="45"/>
        <v>-16.8</v>
      </c>
      <c r="Z74" s="50"/>
      <c r="AA74" s="51"/>
      <c r="AB74" s="52"/>
      <c r="AC74" s="53"/>
      <c r="AD74" s="54"/>
      <c r="AE74" s="54"/>
      <c r="AF74" s="55">
        <f t="shared" si="12"/>
        <v>0</v>
      </c>
      <c r="AG74" s="37"/>
    </row>
    <row r="75" spans="1:33" s="10" customFormat="1">
      <c r="A75" s="38"/>
      <c r="B75" s="57"/>
      <c r="C75" s="155" t="s">
        <v>36</v>
      </c>
      <c r="D75" s="155" t="s">
        <v>32</v>
      </c>
      <c r="E75" s="40"/>
      <c r="F75" s="40"/>
      <c r="G75" s="41"/>
      <c r="H75" s="155" t="s">
        <v>32</v>
      </c>
      <c r="I75" s="42" t="s">
        <v>239</v>
      </c>
      <c r="J75" s="43">
        <v>975</v>
      </c>
      <c r="K75" s="152">
        <v>75</v>
      </c>
      <c r="L75" s="166">
        <f>K75*J75/5000</f>
        <v>14.625</v>
      </c>
      <c r="M75" s="45"/>
      <c r="N75" s="45"/>
      <c r="O75" s="46"/>
      <c r="P75" s="46"/>
      <c r="Q75" s="47"/>
      <c r="R75" s="47"/>
      <c r="S75" s="47"/>
      <c r="T75" s="47"/>
      <c r="U75" s="47"/>
      <c r="V75" s="47"/>
      <c r="W75" s="47">
        <f>SUM(N75:U75)</f>
        <v>0</v>
      </c>
      <c r="X75" s="48" t="e">
        <f>W75/AC75</f>
        <v>#DIV/0!</v>
      </c>
      <c r="Y75" s="49">
        <f>W75-L75</f>
        <v>-14.625</v>
      </c>
      <c r="Z75" s="50"/>
      <c r="AA75" s="51"/>
      <c r="AB75" s="52"/>
      <c r="AC75" s="53"/>
      <c r="AD75" s="54"/>
      <c r="AE75" s="54"/>
      <c r="AF75" s="55">
        <f t="shared" ref="AF75:AF94" si="46">AC75+AD75</f>
        <v>0</v>
      </c>
      <c r="AG75" s="37"/>
    </row>
    <row r="76" spans="1:33" s="10" customFormat="1">
      <c r="A76" s="38"/>
      <c r="B76" s="57"/>
      <c r="C76" s="155" t="s">
        <v>35</v>
      </c>
      <c r="D76" s="155" t="s">
        <v>32</v>
      </c>
      <c r="E76" s="40"/>
      <c r="F76" s="40"/>
      <c r="G76" s="41"/>
      <c r="H76" s="155" t="s">
        <v>32</v>
      </c>
      <c r="I76" s="42" t="s">
        <v>239</v>
      </c>
      <c r="J76" s="43">
        <v>975</v>
      </c>
      <c r="K76" s="152">
        <v>150</v>
      </c>
      <c r="L76" s="166">
        <f t="shared" ref="L76:L86" si="47">K76*J76/5000</f>
        <v>29.25</v>
      </c>
      <c r="M76" s="45"/>
      <c r="N76" s="45"/>
      <c r="O76" s="46"/>
      <c r="P76" s="46"/>
      <c r="Q76" s="47"/>
      <c r="R76" s="47"/>
      <c r="S76" s="47"/>
      <c r="T76" s="47"/>
      <c r="U76" s="47"/>
      <c r="V76" s="47"/>
      <c r="W76" s="47">
        <f t="shared" ref="W76:W86" si="48">SUM(N76:U76)</f>
        <v>0</v>
      </c>
      <c r="X76" s="48" t="e">
        <f t="shared" ref="X76:X86" si="49">W76/AC76</f>
        <v>#DIV/0!</v>
      </c>
      <c r="Y76" s="49">
        <f t="shared" ref="Y76:Y86" si="50">W76-L76</f>
        <v>-29.25</v>
      </c>
      <c r="Z76" s="50"/>
      <c r="AA76" s="51"/>
      <c r="AB76" s="52"/>
      <c r="AC76" s="53"/>
      <c r="AD76" s="54"/>
      <c r="AE76" s="54"/>
      <c r="AF76" s="55">
        <f t="shared" si="46"/>
        <v>0</v>
      </c>
      <c r="AG76" s="37"/>
    </row>
    <row r="77" spans="1:33" s="10" customFormat="1">
      <c r="A77" s="38"/>
      <c r="B77" s="57"/>
      <c r="C77" s="155" t="s">
        <v>36</v>
      </c>
      <c r="D77" s="155" t="s">
        <v>74</v>
      </c>
      <c r="E77" s="40"/>
      <c r="F77" s="40"/>
      <c r="G77" s="41"/>
      <c r="H77" s="155" t="s">
        <v>74</v>
      </c>
      <c r="I77" s="42" t="s">
        <v>239</v>
      </c>
      <c r="J77" s="43">
        <v>795</v>
      </c>
      <c r="K77" s="152">
        <v>75</v>
      </c>
      <c r="L77" s="166">
        <f t="shared" si="47"/>
        <v>11.925000000000001</v>
      </c>
      <c r="M77" s="45"/>
      <c r="N77" s="45"/>
      <c r="O77" s="46"/>
      <c r="P77" s="46"/>
      <c r="Q77" s="47"/>
      <c r="R77" s="47"/>
      <c r="S77" s="47"/>
      <c r="T77" s="47"/>
      <c r="U77" s="47"/>
      <c r="V77" s="47"/>
      <c r="W77" s="47">
        <f t="shared" si="48"/>
        <v>0</v>
      </c>
      <c r="X77" s="48" t="e">
        <f t="shared" si="49"/>
        <v>#DIV/0!</v>
      </c>
      <c r="Y77" s="49">
        <f t="shared" si="50"/>
        <v>-11.925000000000001</v>
      </c>
      <c r="Z77" s="50"/>
      <c r="AA77" s="51"/>
      <c r="AB77" s="52"/>
      <c r="AC77" s="53"/>
      <c r="AD77" s="54"/>
      <c r="AE77" s="54"/>
      <c r="AF77" s="55">
        <f t="shared" si="46"/>
        <v>0</v>
      </c>
      <c r="AG77" s="37"/>
    </row>
    <row r="78" spans="1:33" s="10" customFormat="1">
      <c r="A78" s="38"/>
      <c r="B78" s="58"/>
      <c r="C78" s="155" t="s">
        <v>35</v>
      </c>
      <c r="D78" s="155" t="s">
        <v>74</v>
      </c>
      <c r="E78" s="40"/>
      <c r="F78" s="40"/>
      <c r="G78" s="41"/>
      <c r="H78" s="155" t="s">
        <v>74</v>
      </c>
      <c r="I78" s="42" t="s">
        <v>239</v>
      </c>
      <c r="J78" s="43">
        <v>795</v>
      </c>
      <c r="K78" s="152">
        <v>150</v>
      </c>
      <c r="L78" s="166">
        <f t="shared" si="47"/>
        <v>23.85</v>
      </c>
      <c r="M78" s="45"/>
      <c r="N78" s="45"/>
      <c r="O78" s="46"/>
      <c r="P78" s="46"/>
      <c r="Q78" s="47"/>
      <c r="R78" s="47"/>
      <c r="S78" s="47"/>
      <c r="T78" s="47"/>
      <c r="U78" s="47"/>
      <c r="V78" s="47"/>
      <c r="W78" s="47">
        <f t="shared" si="48"/>
        <v>0</v>
      </c>
      <c r="X78" s="48" t="e">
        <f t="shared" si="49"/>
        <v>#DIV/0!</v>
      </c>
      <c r="Y78" s="49">
        <f t="shared" si="50"/>
        <v>-23.85</v>
      </c>
      <c r="Z78" s="50"/>
      <c r="AA78" s="51"/>
      <c r="AB78" s="52"/>
      <c r="AC78" s="53"/>
      <c r="AD78" s="54"/>
      <c r="AE78" s="54"/>
      <c r="AF78" s="55">
        <f t="shared" si="46"/>
        <v>0</v>
      </c>
      <c r="AG78" s="37"/>
    </row>
    <row r="79" spans="1:33" s="10" customFormat="1">
      <c r="A79" s="38"/>
      <c r="B79" s="57"/>
      <c r="C79" s="155" t="s">
        <v>36</v>
      </c>
      <c r="D79" s="155" t="s">
        <v>295</v>
      </c>
      <c r="E79" s="40"/>
      <c r="F79" s="40"/>
      <c r="G79" s="41"/>
      <c r="H79" s="155" t="s">
        <v>68</v>
      </c>
      <c r="I79" s="42" t="s">
        <v>239</v>
      </c>
      <c r="J79" s="43">
        <v>600</v>
      </c>
      <c r="K79" s="152">
        <v>75</v>
      </c>
      <c r="L79" s="166">
        <f t="shared" si="47"/>
        <v>9</v>
      </c>
      <c r="M79" s="45"/>
      <c r="N79" s="45"/>
      <c r="O79" s="46"/>
      <c r="P79" s="46"/>
      <c r="Q79" s="47"/>
      <c r="R79" s="47"/>
      <c r="S79" s="47"/>
      <c r="T79" s="47"/>
      <c r="U79" s="47"/>
      <c r="V79" s="47"/>
      <c r="W79" s="47">
        <f t="shared" si="48"/>
        <v>0</v>
      </c>
      <c r="X79" s="48" t="e">
        <f t="shared" si="49"/>
        <v>#DIV/0!</v>
      </c>
      <c r="Y79" s="49">
        <f t="shared" si="50"/>
        <v>-9</v>
      </c>
      <c r="Z79" s="50"/>
      <c r="AA79" s="51"/>
      <c r="AB79" s="52"/>
      <c r="AC79" s="53"/>
      <c r="AD79" s="54"/>
      <c r="AE79" s="54"/>
      <c r="AF79" s="55">
        <f t="shared" si="46"/>
        <v>0</v>
      </c>
      <c r="AG79" s="37"/>
    </row>
    <row r="80" spans="1:33" s="10" customFormat="1">
      <c r="A80" s="38"/>
      <c r="B80" s="58"/>
      <c r="C80" s="155" t="s">
        <v>35</v>
      </c>
      <c r="D80" s="155" t="s">
        <v>295</v>
      </c>
      <c r="E80" s="40"/>
      <c r="F80" s="40"/>
      <c r="G80" s="41"/>
      <c r="H80" s="155" t="s">
        <v>68</v>
      </c>
      <c r="I80" s="42" t="s">
        <v>239</v>
      </c>
      <c r="J80" s="43">
        <v>600</v>
      </c>
      <c r="K80" s="152">
        <v>150</v>
      </c>
      <c r="L80" s="166">
        <f t="shared" si="47"/>
        <v>18</v>
      </c>
      <c r="M80" s="45"/>
      <c r="N80" s="45"/>
      <c r="O80" s="46"/>
      <c r="P80" s="46"/>
      <c r="Q80" s="47"/>
      <c r="R80" s="47"/>
      <c r="S80" s="47"/>
      <c r="T80" s="47"/>
      <c r="U80" s="47"/>
      <c r="V80" s="47"/>
      <c r="W80" s="47">
        <f t="shared" si="48"/>
        <v>0</v>
      </c>
      <c r="X80" s="48" t="e">
        <f t="shared" si="49"/>
        <v>#DIV/0!</v>
      </c>
      <c r="Y80" s="49">
        <f t="shared" si="50"/>
        <v>-18</v>
      </c>
      <c r="Z80" s="50"/>
      <c r="AA80" s="51"/>
      <c r="AB80" s="52"/>
      <c r="AC80" s="53"/>
      <c r="AD80" s="54"/>
      <c r="AE80" s="54"/>
      <c r="AF80" s="55">
        <f t="shared" si="46"/>
        <v>0</v>
      </c>
      <c r="AG80" s="37"/>
    </row>
    <row r="81" spans="1:33" s="10" customFormat="1">
      <c r="A81" s="38"/>
      <c r="B81" s="57"/>
      <c r="C81" s="155" t="s">
        <v>36</v>
      </c>
      <c r="D81" s="155" t="s">
        <v>67</v>
      </c>
      <c r="E81" s="40"/>
      <c r="F81" s="40"/>
      <c r="G81" s="41"/>
      <c r="H81" s="155" t="s">
        <v>67</v>
      </c>
      <c r="I81" s="42" t="s">
        <v>239</v>
      </c>
      <c r="J81" s="43">
        <v>600</v>
      </c>
      <c r="K81" s="152">
        <v>75</v>
      </c>
      <c r="L81" s="166">
        <f t="shared" si="47"/>
        <v>9</v>
      </c>
      <c r="M81" s="45"/>
      <c r="N81" s="45"/>
      <c r="O81" s="46"/>
      <c r="P81" s="46"/>
      <c r="Q81" s="47"/>
      <c r="R81" s="47"/>
      <c r="S81" s="47"/>
      <c r="T81" s="47"/>
      <c r="U81" s="47"/>
      <c r="V81" s="47"/>
      <c r="W81" s="47">
        <f t="shared" si="48"/>
        <v>0</v>
      </c>
      <c r="X81" s="48" t="e">
        <f t="shared" si="49"/>
        <v>#DIV/0!</v>
      </c>
      <c r="Y81" s="49">
        <f t="shared" si="50"/>
        <v>-9</v>
      </c>
      <c r="Z81" s="50"/>
      <c r="AA81" s="51"/>
      <c r="AB81" s="52"/>
      <c r="AC81" s="53"/>
      <c r="AD81" s="54"/>
      <c r="AE81" s="54"/>
      <c r="AF81" s="55">
        <f t="shared" si="46"/>
        <v>0</v>
      </c>
      <c r="AG81" s="37"/>
    </row>
    <row r="82" spans="1:33" s="10" customFormat="1">
      <c r="A82" s="38"/>
      <c r="B82" s="58"/>
      <c r="C82" s="155" t="s">
        <v>35</v>
      </c>
      <c r="D82" s="155" t="s">
        <v>67</v>
      </c>
      <c r="E82" s="40"/>
      <c r="F82" s="40"/>
      <c r="G82" s="41"/>
      <c r="H82" s="155" t="s">
        <v>67</v>
      </c>
      <c r="I82" s="42" t="s">
        <v>239</v>
      </c>
      <c r="J82" s="43">
        <v>600</v>
      </c>
      <c r="K82" s="152">
        <v>150</v>
      </c>
      <c r="L82" s="166">
        <f t="shared" si="47"/>
        <v>18</v>
      </c>
      <c r="M82" s="45"/>
      <c r="N82" s="45"/>
      <c r="O82" s="46"/>
      <c r="P82" s="46"/>
      <c r="Q82" s="47"/>
      <c r="R82" s="47"/>
      <c r="S82" s="47"/>
      <c r="T82" s="47"/>
      <c r="U82" s="47"/>
      <c r="V82" s="47"/>
      <c r="W82" s="47">
        <f t="shared" si="48"/>
        <v>0</v>
      </c>
      <c r="X82" s="48" t="e">
        <f t="shared" si="49"/>
        <v>#DIV/0!</v>
      </c>
      <c r="Y82" s="49">
        <f t="shared" si="50"/>
        <v>-18</v>
      </c>
      <c r="Z82" s="50"/>
      <c r="AA82" s="51"/>
      <c r="AB82" s="52"/>
      <c r="AC82" s="53"/>
      <c r="AD82" s="54"/>
      <c r="AE82" s="54"/>
      <c r="AF82" s="55">
        <f t="shared" si="46"/>
        <v>0</v>
      </c>
      <c r="AG82" s="37"/>
    </row>
    <row r="83" spans="1:33" s="10" customFormat="1">
      <c r="A83" s="38"/>
      <c r="B83" s="57"/>
      <c r="C83" s="155" t="s">
        <v>36</v>
      </c>
      <c r="D83" s="155" t="s">
        <v>79</v>
      </c>
      <c r="E83" s="40"/>
      <c r="F83" s="40"/>
      <c r="G83" s="41"/>
      <c r="H83" s="155" t="s">
        <v>79</v>
      </c>
      <c r="I83" s="42" t="s">
        <v>239</v>
      </c>
      <c r="J83" s="43">
        <v>600</v>
      </c>
      <c r="K83" s="152">
        <v>75</v>
      </c>
      <c r="L83" s="166">
        <f t="shared" si="47"/>
        <v>9</v>
      </c>
      <c r="M83" s="45"/>
      <c r="N83" s="45"/>
      <c r="O83" s="46"/>
      <c r="P83" s="46"/>
      <c r="Q83" s="47"/>
      <c r="R83" s="47"/>
      <c r="S83" s="47"/>
      <c r="T83" s="47"/>
      <c r="U83" s="47"/>
      <c r="V83" s="47"/>
      <c r="W83" s="47">
        <f t="shared" si="48"/>
        <v>0</v>
      </c>
      <c r="X83" s="48" t="e">
        <f t="shared" si="49"/>
        <v>#DIV/0!</v>
      </c>
      <c r="Y83" s="49">
        <f t="shared" si="50"/>
        <v>-9</v>
      </c>
      <c r="Z83" s="50"/>
      <c r="AA83" s="51"/>
      <c r="AB83" s="52"/>
      <c r="AC83" s="53"/>
      <c r="AD83" s="54"/>
      <c r="AE83" s="54"/>
      <c r="AF83" s="55">
        <f t="shared" si="46"/>
        <v>0</v>
      </c>
      <c r="AG83" s="37"/>
    </row>
    <row r="84" spans="1:33" s="10" customFormat="1">
      <c r="A84" s="38"/>
      <c r="B84" s="58"/>
      <c r="C84" s="155" t="s">
        <v>35</v>
      </c>
      <c r="D84" s="155" t="s">
        <v>79</v>
      </c>
      <c r="E84" s="40"/>
      <c r="F84" s="40"/>
      <c r="G84" s="41"/>
      <c r="H84" s="155" t="s">
        <v>79</v>
      </c>
      <c r="I84" s="42" t="s">
        <v>239</v>
      </c>
      <c r="J84" s="43">
        <v>600</v>
      </c>
      <c r="K84" s="152">
        <v>150</v>
      </c>
      <c r="L84" s="166">
        <f t="shared" si="47"/>
        <v>18</v>
      </c>
      <c r="M84" s="45"/>
      <c r="N84" s="45"/>
      <c r="O84" s="46"/>
      <c r="P84" s="46"/>
      <c r="Q84" s="47"/>
      <c r="R84" s="47"/>
      <c r="S84" s="47"/>
      <c r="T84" s="47"/>
      <c r="U84" s="47"/>
      <c r="V84" s="47"/>
      <c r="W84" s="47">
        <f t="shared" si="48"/>
        <v>0</v>
      </c>
      <c r="X84" s="48" t="e">
        <f t="shared" si="49"/>
        <v>#DIV/0!</v>
      </c>
      <c r="Y84" s="49">
        <f t="shared" si="50"/>
        <v>-18</v>
      </c>
      <c r="Z84" s="50"/>
      <c r="AA84" s="51"/>
      <c r="AB84" s="52"/>
      <c r="AC84" s="53"/>
      <c r="AD84" s="54"/>
      <c r="AE84" s="54"/>
      <c r="AF84" s="55">
        <f t="shared" si="46"/>
        <v>0</v>
      </c>
      <c r="AG84" s="37"/>
    </row>
    <row r="85" spans="1:33" s="10" customFormat="1">
      <c r="A85" s="38"/>
      <c r="B85" s="57"/>
      <c r="C85" s="155" t="s">
        <v>36</v>
      </c>
      <c r="D85" s="155" t="s">
        <v>69</v>
      </c>
      <c r="E85" s="40"/>
      <c r="F85" s="40"/>
      <c r="G85" s="41"/>
      <c r="H85" s="155" t="s">
        <v>69</v>
      </c>
      <c r="I85" s="42" t="s">
        <v>239</v>
      </c>
      <c r="J85" s="43">
        <v>600</v>
      </c>
      <c r="K85" s="152">
        <v>75</v>
      </c>
      <c r="L85" s="166">
        <f t="shared" si="47"/>
        <v>9</v>
      </c>
      <c r="M85" s="45"/>
      <c r="N85" s="45"/>
      <c r="O85" s="46"/>
      <c r="P85" s="46"/>
      <c r="Q85" s="47"/>
      <c r="R85" s="47"/>
      <c r="S85" s="47"/>
      <c r="T85" s="47"/>
      <c r="U85" s="47"/>
      <c r="V85" s="47"/>
      <c r="W85" s="47">
        <f t="shared" si="48"/>
        <v>0</v>
      </c>
      <c r="X85" s="48" t="e">
        <f t="shared" si="49"/>
        <v>#DIV/0!</v>
      </c>
      <c r="Y85" s="49">
        <f t="shared" si="50"/>
        <v>-9</v>
      </c>
      <c r="Z85" s="50"/>
      <c r="AA85" s="51"/>
      <c r="AB85" s="52"/>
      <c r="AC85" s="53"/>
      <c r="AD85" s="54"/>
      <c r="AE85" s="54"/>
      <c r="AF85" s="55">
        <f t="shared" si="46"/>
        <v>0</v>
      </c>
      <c r="AG85" s="37"/>
    </row>
    <row r="86" spans="1:33" s="10" customFormat="1">
      <c r="A86" s="38"/>
      <c r="B86" s="58"/>
      <c r="C86" s="155" t="s">
        <v>35</v>
      </c>
      <c r="D86" s="155" t="s">
        <v>69</v>
      </c>
      <c r="E86" s="40"/>
      <c r="F86" s="40"/>
      <c r="G86" s="41"/>
      <c r="H86" s="155" t="s">
        <v>69</v>
      </c>
      <c r="I86" s="42" t="s">
        <v>239</v>
      </c>
      <c r="J86" s="43">
        <v>600</v>
      </c>
      <c r="K86" s="152">
        <v>150</v>
      </c>
      <c r="L86" s="166">
        <f t="shared" si="47"/>
        <v>18</v>
      </c>
      <c r="M86" s="45"/>
      <c r="N86" s="45"/>
      <c r="O86" s="46"/>
      <c r="P86" s="46"/>
      <c r="Q86" s="47"/>
      <c r="R86" s="47"/>
      <c r="S86" s="47"/>
      <c r="T86" s="47"/>
      <c r="U86" s="47"/>
      <c r="V86" s="47"/>
      <c r="W86" s="47">
        <f t="shared" si="48"/>
        <v>0</v>
      </c>
      <c r="X86" s="48" t="e">
        <f t="shared" si="49"/>
        <v>#DIV/0!</v>
      </c>
      <c r="Y86" s="49">
        <f t="shared" si="50"/>
        <v>-18</v>
      </c>
      <c r="Z86" s="50"/>
      <c r="AA86" s="51"/>
      <c r="AB86" s="52"/>
      <c r="AC86" s="53"/>
      <c r="AD86" s="54"/>
      <c r="AE86" s="54"/>
      <c r="AF86" s="55">
        <f t="shared" si="46"/>
        <v>0</v>
      </c>
      <c r="AG86" s="37"/>
    </row>
    <row r="87" spans="1:33" s="10" customFormat="1">
      <c r="A87" s="38"/>
      <c r="B87" s="57"/>
      <c r="C87" s="155" t="s">
        <v>36</v>
      </c>
      <c r="D87" s="155" t="s">
        <v>80</v>
      </c>
      <c r="E87" s="40"/>
      <c r="F87" s="40"/>
      <c r="G87" s="41"/>
      <c r="H87" s="155" t="s">
        <v>263</v>
      </c>
      <c r="I87" s="42" t="s">
        <v>239</v>
      </c>
      <c r="J87" s="43">
        <v>975</v>
      </c>
      <c r="K87" s="152">
        <v>75</v>
      </c>
      <c r="L87" s="166">
        <f>K87*J87/5000</f>
        <v>14.625</v>
      </c>
      <c r="M87" s="45"/>
      <c r="N87" s="45"/>
      <c r="O87" s="46"/>
      <c r="P87" s="46"/>
      <c r="Q87" s="47"/>
      <c r="R87" s="47"/>
      <c r="S87" s="47"/>
      <c r="T87" s="47"/>
      <c r="U87" s="47"/>
      <c r="V87" s="47"/>
      <c r="W87" s="47">
        <f>SUM(N87:U87)</f>
        <v>0</v>
      </c>
      <c r="X87" s="48" t="e">
        <f>W87/AC87</f>
        <v>#DIV/0!</v>
      </c>
      <c r="Y87" s="49">
        <f>W87-L87</f>
        <v>-14.625</v>
      </c>
      <c r="Z87" s="50"/>
      <c r="AA87" s="51"/>
      <c r="AB87" s="52"/>
      <c r="AC87" s="53"/>
      <c r="AD87" s="54"/>
      <c r="AE87" s="54"/>
      <c r="AF87" s="55">
        <f t="shared" si="46"/>
        <v>0</v>
      </c>
      <c r="AG87" s="37"/>
    </row>
    <row r="88" spans="1:33" s="10" customFormat="1">
      <c r="A88" s="38"/>
      <c r="B88" s="57"/>
      <c r="C88" s="155" t="s">
        <v>35</v>
      </c>
      <c r="D88" s="155" t="s">
        <v>80</v>
      </c>
      <c r="E88" s="40"/>
      <c r="F88" s="40"/>
      <c r="G88" s="41"/>
      <c r="H88" s="155" t="s">
        <v>263</v>
      </c>
      <c r="I88" s="42" t="s">
        <v>239</v>
      </c>
      <c r="J88" s="43">
        <v>975</v>
      </c>
      <c r="K88" s="152">
        <v>150</v>
      </c>
      <c r="L88" s="166">
        <f t="shared" ref="L88:L94" si="51">K88*J88/5000</f>
        <v>29.25</v>
      </c>
      <c r="M88" s="45"/>
      <c r="N88" s="45"/>
      <c r="O88" s="46"/>
      <c r="P88" s="46"/>
      <c r="Q88" s="47"/>
      <c r="R88" s="47"/>
      <c r="S88" s="47"/>
      <c r="T88" s="47"/>
      <c r="U88" s="47"/>
      <c r="V88" s="47"/>
      <c r="W88" s="47">
        <f t="shared" ref="W88:W94" si="52">SUM(N88:U88)</f>
        <v>0</v>
      </c>
      <c r="X88" s="48" t="e">
        <f t="shared" ref="X88:X94" si="53">W88/AC88</f>
        <v>#DIV/0!</v>
      </c>
      <c r="Y88" s="49">
        <f t="shared" ref="Y88:Y94" si="54">W88-L88</f>
        <v>-29.25</v>
      </c>
      <c r="Z88" s="50"/>
      <c r="AA88" s="51"/>
      <c r="AB88" s="52"/>
      <c r="AC88" s="53"/>
      <c r="AD88" s="54"/>
      <c r="AE88" s="54"/>
      <c r="AF88" s="55">
        <f t="shared" si="46"/>
        <v>0</v>
      </c>
      <c r="AG88" s="37"/>
    </row>
    <row r="89" spans="1:33" s="10" customFormat="1">
      <c r="A89" s="38"/>
      <c r="B89" s="57"/>
      <c r="C89" s="155" t="s">
        <v>36</v>
      </c>
      <c r="D89" s="155" t="s">
        <v>70</v>
      </c>
      <c r="E89" s="40"/>
      <c r="F89" s="40"/>
      <c r="G89" s="41"/>
      <c r="H89" s="155" t="s">
        <v>32</v>
      </c>
      <c r="I89" s="42" t="s">
        <v>239</v>
      </c>
      <c r="J89" s="43">
        <v>795</v>
      </c>
      <c r="K89" s="152">
        <v>75</v>
      </c>
      <c r="L89" s="166">
        <f t="shared" si="51"/>
        <v>11.925000000000001</v>
      </c>
      <c r="M89" s="45"/>
      <c r="N89" s="45"/>
      <c r="O89" s="46"/>
      <c r="P89" s="46"/>
      <c r="Q89" s="47"/>
      <c r="R89" s="47"/>
      <c r="S89" s="47"/>
      <c r="T89" s="47"/>
      <c r="U89" s="47"/>
      <c r="V89" s="47"/>
      <c r="W89" s="47">
        <f t="shared" si="52"/>
        <v>0</v>
      </c>
      <c r="X89" s="48" t="e">
        <f t="shared" si="53"/>
        <v>#DIV/0!</v>
      </c>
      <c r="Y89" s="49">
        <f t="shared" si="54"/>
        <v>-11.925000000000001</v>
      </c>
      <c r="Z89" s="50"/>
      <c r="AA89" s="51"/>
      <c r="AB89" s="52"/>
      <c r="AC89" s="53"/>
      <c r="AD89" s="54"/>
      <c r="AE89" s="54"/>
      <c r="AF89" s="55">
        <f t="shared" si="46"/>
        <v>0</v>
      </c>
      <c r="AG89" s="37"/>
    </row>
    <row r="90" spans="1:33" s="10" customFormat="1">
      <c r="A90" s="38"/>
      <c r="B90" s="58"/>
      <c r="C90" s="155" t="s">
        <v>35</v>
      </c>
      <c r="D90" s="155" t="s">
        <v>70</v>
      </c>
      <c r="E90" s="40"/>
      <c r="F90" s="40"/>
      <c r="G90" s="41"/>
      <c r="H90" s="155" t="s">
        <v>32</v>
      </c>
      <c r="I90" s="42" t="s">
        <v>239</v>
      </c>
      <c r="J90" s="43">
        <v>795</v>
      </c>
      <c r="K90" s="152">
        <v>150</v>
      </c>
      <c r="L90" s="166">
        <f t="shared" si="51"/>
        <v>23.85</v>
      </c>
      <c r="M90" s="45"/>
      <c r="N90" s="45"/>
      <c r="O90" s="46"/>
      <c r="P90" s="46"/>
      <c r="Q90" s="47"/>
      <c r="R90" s="47"/>
      <c r="S90" s="47"/>
      <c r="T90" s="47"/>
      <c r="U90" s="47"/>
      <c r="V90" s="47"/>
      <c r="W90" s="47">
        <f t="shared" si="52"/>
        <v>0</v>
      </c>
      <c r="X90" s="48" t="e">
        <f t="shared" si="53"/>
        <v>#DIV/0!</v>
      </c>
      <c r="Y90" s="49">
        <f t="shared" si="54"/>
        <v>-23.85</v>
      </c>
      <c r="Z90" s="50"/>
      <c r="AA90" s="51"/>
      <c r="AB90" s="52"/>
      <c r="AC90" s="53"/>
      <c r="AD90" s="54"/>
      <c r="AE90" s="54"/>
      <c r="AF90" s="55">
        <f t="shared" si="46"/>
        <v>0</v>
      </c>
      <c r="AG90" s="37"/>
    </row>
    <row r="91" spans="1:33" s="10" customFormat="1">
      <c r="A91" s="38"/>
      <c r="B91" s="57"/>
      <c r="C91" s="155" t="s">
        <v>36</v>
      </c>
      <c r="D91" s="155" t="s">
        <v>71</v>
      </c>
      <c r="E91" s="40"/>
      <c r="F91" s="40"/>
      <c r="G91" s="41"/>
      <c r="H91" s="155" t="s">
        <v>264</v>
      </c>
      <c r="I91" s="42" t="s">
        <v>239</v>
      </c>
      <c r="J91" s="43">
        <v>600</v>
      </c>
      <c r="K91" s="152">
        <v>75</v>
      </c>
      <c r="L91" s="166">
        <f t="shared" si="51"/>
        <v>9</v>
      </c>
      <c r="M91" s="45"/>
      <c r="N91" s="45"/>
      <c r="O91" s="46"/>
      <c r="P91" s="46"/>
      <c r="Q91" s="47"/>
      <c r="R91" s="47"/>
      <c r="S91" s="47"/>
      <c r="T91" s="47"/>
      <c r="U91" s="47"/>
      <c r="V91" s="47"/>
      <c r="W91" s="47">
        <f t="shared" si="52"/>
        <v>0</v>
      </c>
      <c r="X91" s="48" t="e">
        <f t="shared" si="53"/>
        <v>#DIV/0!</v>
      </c>
      <c r="Y91" s="49">
        <f t="shared" si="54"/>
        <v>-9</v>
      </c>
      <c r="Z91" s="50"/>
      <c r="AA91" s="51"/>
      <c r="AB91" s="52"/>
      <c r="AC91" s="53"/>
      <c r="AD91" s="54"/>
      <c r="AE91" s="54"/>
      <c r="AF91" s="55">
        <f t="shared" si="46"/>
        <v>0</v>
      </c>
      <c r="AG91" s="37"/>
    </row>
    <row r="92" spans="1:33" s="10" customFormat="1">
      <c r="A92" s="38"/>
      <c r="B92" s="58"/>
      <c r="C92" s="155" t="s">
        <v>35</v>
      </c>
      <c r="D92" s="155" t="s">
        <v>71</v>
      </c>
      <c r="E92" s="40"/>
      <c r="F92" s="40"/>
      <c r="G92" s="41"/>
      <c r="H92" s="155" t="s">
        <v>264</v>
      </c>
      <c r="I92" s="42" t="s">
        <v>239</v>
      </c>
      <c r="J92" s="43">
        <v>600</v>
      </c>
      <c r="K92" s="152">
        <v>150</v>
      </c>
      <c r="L92" s="166">
        <f t="shared" si="51"/>
        <v>18</v>
      </c>
      <c r="M92" s="45"/>
      <c r="N92" s="45"/>
      <c r="O92" s="46"/>
      <c r="P92" s="46"/>
      <c r="Q92" s="47"/>
      <c r="R92" s="47"/>
      <c r="S92" s="47"/>
      <c r="T92" s="47"/>
      <c r="U92" s="47"/>
      <c r="V92" s="47"/>
      <c r="W92" s="47">
        <f t="shared" si="52"/>
        <v>0</v>
      </c>
      <c r="X92" s="48" t="e">
        <f t="shared" si="53"/>
        <v>#DIV/0!</v>
      </c>
      <c r="Y92" s="49">
        <f t="shared" si="54"/>
        <v>-18</v>
      </c>
      <c r="Z92" s="50"/>
      <c r="AA92" s="51"/>
      <c r="AB92" s="52"/>
      <c r="AC92" s="53"/>
      <c r="AD92" s="54"/>
      <c r="AE92" s="54"/>
      <c r="AF92" s="55">
        <f t="shared" si="46"/>
        <v>0</v>
      </c>
      <c r="AG92" s="37"/>
    </row>
    <row r="93" spans="1:33" s="10" customFormat="1">
      <c r="A93" s="38"/>
      <c r="B93" s="57"/>
      <c r="C93" s="155" t="s">
        <v>36</v>
      </c>
      <c r="D93" s="155" t="s">
        <v>259</v>
      </c>
      <c r="E93" s="40"/>
      <c r="F93" s="40"/>
      <c r="G93" s="41"/>
      <c r="H93" s="155" t="s">
        <v>261</v>
      </c>
      <c r="I93" s="42" t="s">
        <v>239</v>
      </c>
      <c r="J93" s="43">
        <v>600</v>
      </c>
      <c r="K93" s="152">
        <v>75</v>
      </c>
      <c r="L93" s="166">
        <f t="shared" si="51"/>
        <v>9</v>
      </c>
      <c r="M93" s="45"/>
      <c r="N93" s="45"/>
      <c r="O93" s="46"/>
      <c r="P93" s="46"/>
      <c r="Q93" s="47"/>
      <c r="R93" s="47"/>
      <c r="S93" s="47"/>
      <c r="T93" s="47"/>
      <c r="U93" s="47"/>
      <c r="V93" s="47"/>
      <c r="W93" s="47">
        <f t="shared" si="52"/>
        <v>0</v>
      </c>
      <c r="X93" s="48" t="e">
        <f t="shared" si="53"/>
        <v>#DIV/0!</v>
      </c>
      <c r="Y93" s="49">
        <f t="shared" si="54"/>
        <v>-9</v>
      </c>
      <c r="Z93" s="50"/>
      <c r="AA93" s="51"/>
      <c r="AB93" s="52"/>
      <c r="AC93" s="53"/>
      <c r="AD93" s="54"/>
      <c r="AE93" s="54"/>
      <c r="AF93" s="55">
        <f t="shared" si="46"/>
        <v>0</v>
      </c>
      <c r="AG93" s="37"/>
    </row>
    <row r="94" spans="1:33" s="10" customFormat="1">
      <c r="A94" s="38"/>
      <c r="B94" s="58"/>
      <c r="C94" s="155" t="s">
        <v>35</v>
      </c>
      <c r="D94" s="155" t="s">
        <v>259</v>
      </c>
      <c r="E94" s="40"/>
      <c r="F94" s="40"/>
      <c r="G94" s="41"/>
      <c r="H94" s="155" t="s">
        <v>261</v>
      </c>
      <c r="I94" s="42" t="s">
        <v>239</v>
      </c>
      <c r="J94" s="43">
        <v>600</v>
      </c>
      <c r="K94" s="152">
        <v>150</v>
      </c>
      <c r="L94" s="166">
        <f t="shared" si="51"/>
        <v>18</v>
      </c>
      <c r="M94" s="45"/>
      <c r="N94" s="45"/>
      <c r="O94" s="46"/>
      <c r="P94" s="46"/>
      <c r="Q94" s="47"/>
      <c r="R94" s="47"/>
      <c r="S94" s="47"/>
      <c r="T94" s="47"/>
      <c r="U94" s="47"/>
      <c r="V94" s="47"/>
      <c r="W94" s="47">
        <f t="shared" si="52"/>
        <v>0</v>
      </c>
      <c r="X94" s="48" t="e">
        <f t="shared" si="53"/>
        <v>#DIV/0!</v>
      </c>
      <c r="Y94" s="49">
        <f t="shared" si="54"/>
        <v>-18</v>
      </c>
      <c r="Z94" s="50"/>
      <c r="AA94" s="51"/>
      <c r="AB94" s="52"/>
      <c r="AC94" s="53"/>
      <c r="AD94" s="54"/>
      <c r="AE94" s="54"/>
      <c r="AF94" s="55">
        <f t="shared" si="46"/>
        <v>0</v>
      </c>
      <c r="AG94" s="37"/>
    </row>
    <row r="95" spans="1:33" s="10" customFormat="1">
      <c r="A95" s="38"/>
      <c r="B95" s="58"/>
      <c r="C95" s="155"/>
      <c r="D95" s="155"/>
      <c r="E95" s="40"/>
      <c r="F95" s="40"/>
      <c r="G95" s="41"/>
      <c r="H95" s="41"/>
      <c r="I95" s="59"/>
      <c r="J95" s="43"/>
      <c r="K95" s="111"/>
      <c r="L95" s="44"/>
      <c r="M95" s="45"/>
      <c r="N95" s="45"/>
      <c r="O95" s="46"/>
      <c r="P95" s="46"/>
      <c r="Q95" s="47"/>
      <c r="R95" s="47"/>
      <c r="S95" s="47"/>
      <c r="T95" s="47"/>
      <c r="U95" s="47"/>
      <c r="V95" s="47"/>
      <c r="W95" s="47"/>
      <c r="X95" s="48"/>
      <c r="Y95" s="49"/>
      <c r="Z95" s="50"/>
      <c r="AA95" s="51"/>
      <c r="AB95" s="52"/>
      <c r="AC95" s="53"/>
      <c r="AD95" s="54"/>
      <c r="AE95" s="54"/>
      <c r="AF95" s="55">
        <f t="shared" si="12"/>
        <v>0</v>
      </c>
      <c r="AG95" s="37"/>
    </row>
    <row r="96" spans="1:33" s="10" customFormat="1">
      <c r="A96" s="38" t="s">
        <v>275</v>
      </c>
      <c r="B96" s="57"/>
      <c r="C96" s="155" t="s">
        <v>299</v>
      </c>
      <c r="D96" s="155"/>
      <c r="E96" s="40"/>
      <c r="F96" s="40"/>
      <c r="G96" s="41"/>
      <c r="H96" s="155" t="s">
        <v>32</v>
      </c>
      <c r="I96" s="42" t="s">
        <v>238</v>
      </c>
      <c r="J96" s="43">
        <v>4065</v>
      </c>
      <c r="K96" s="172">
        <v>0.99</v>
      </c>
      <c r="L96" s="171">
        <f>K96*J96/600</f>
        <v>6.7072500000000002</v>
      </c>
      <c r="M96" s="45"/>
      <c r="N96" s="45"/>
      <c r="O96" s="46"/>
      <c r="P96" s="46"/>
      <c r="Q96" s="47"/>
      <c r="R96" s="47"/>
      <c r="S96" s="47"/>
      <c r="T96" s="47"/>
      <c r="U96" s="47"/>
      <c r="V96" s="47"/>
      <c r="W96" s="47">
        <f>SUM(N96:U96)</f>
        <v>0</v>
      </c>
      <c r="X96" s="48" t="e">
        <f>W96/AC96</f>
        <v>#DIV/0!</v>
      </c>
      <c r="Y96" s="49">
        <f>W96-L96</f>
        <v>-6.7072500000000002</v>
      </c>
      <c r="Z96" s="50"/>
      <c r="AA96" s="51"/>
      <c r="AB96" s="52"/>
      <c r="AC96" s="53"/>
      <c r="AD96" s="54"/>
      <c r="AE96" s="54"/>
      <c r="AF96" s="55">
        <f t="shared" si="12"/>
        <v>0</v>
      </c>
      <c r="AG96" s="37"/>
    </row>
    <row r="97" spans="1:33" s="10" customFormat="1">
      <c r="A97" s="38"/>
      <c r="B97" s="57"/>
      <c r="C97" s="155" t="s">
        <v>299</v>
      </c>
      <c r="D97" s="155"/>
      <c r="E97" s="40"/>
      <c r="F97" s="40"/>
      <c r="G97" s="41"/>
      <c r="H97" s="155" t="s">
        <v>48</v>
      </c>
      <c r="I97" s="42" t="s">
        <v>238</v>
      </c>
      <c r="J97" s="43">
        <v>7875</v>
      </c>
      <c r="K97" s="172">
        <v>0.99</v>
      </c>
      <c r="L97" s="171">
        <f t="shared" ref="L97:L99" si="55">K97*J97/600</f>
        <v>12.99375</v>
      </c>
      <c r="M97" s="45"/>
      <c r="N97" s="45"/>
      <c r="O97" s="46"/>
      <c r="P97" s="46"/>
      <c r="Q97" s="47"/>
      <c r="R97" s="47"/>
      <c r="S97" s="47"/>
      <c r="T97" s="47"/>
      <c r="U97" s="47"/>
      <c r="V97" s="47"/>
      <c r="W97" s="47">
        <f>SUM(N97:U97)</f>
        <v>0</v>
      </c>
      <c r="X97" s="48" t="e">
        <f>W97/AC97</f>
        <v>#DIV/0!</v>
      </c>
      <c r="Y97" s="49">
        <f>W97-L97</f>
        <v>-12.99375</v>
      </c>
      <c r="Z97" s="50"/>
      <c r="AA97" s="51"/>
      <c r="AB97" s="52"/>
      <c r="AC97" s="53"/>
      <c r="AD97" s="54"/>
      <c r="AE97" s="54"/>
      <c r="AF97" s="55">
        <f t="shared" si="12"/>
        <v>0</v>
      </c>
      <c r="AG97" s="37"/>
    </row>
    <row r="98" spans="1:33" s="10" customFormat="1">
      <c r="A98" s="38"/>
      <c r="B98" s="57"/>
      <c r="C98" s="155" t="s">
        <v>299</v>
      </c>
      <c r="D98" s="155"/>
      <c r="E98" s="40"/>
      <c r="F98" s="40"/>
      <c r="G98" s="41"/>
      <c r="H98" s="155" t="s">
        <v>32</v>
      </c>
      <c r="I98" s="42" t="s">
        <v>239</v>
      </c>
      <c r="J98" s="43">
        <v>2410</v>
      </c>
      <c r="K98" s="172">
        <v>1.1000000000000001</v>
      </c>
      <c r="L98" s="171">
        <f t="shared" si="55"/>
        <v>4.418333333333333</v>
      </c>
      <c r="M98" s="45"/>
      <c r="N98" s="45"/>
      <c r="O98" s="46"/>
      <c r="P98" s="46"/>
      <c r="Q98" s="47"/>
      <c r="R98" s="47"/>
      <c r="S98" s="47"/>
      <c r="T98" s="47"/>
      <c r="U98" s="47"/>
      <c r="V98" s="47"/>
      <c r="W98" s="47">
        <f>SUM(N98:U98)</f>
        <v>0</v>
      </c>
      <c r="X98" s="48" t="e">
        <f>W98/AC98</f>
        <v>#DIV/0!</v>
      </c>
      <c r="Y98" s="49">
        <f>W98-L98</f>
        <v>-4.418333333333333</v>
      </c>
      <c r="Z98" s="50"/>
      <c r="AA98" s="51"/>
      <c r="AB98" s="52"/>
      <c r="AC98" s="53"/>
      <c r="AD98" s="54"/>
      <c r="AE98" s="54"/>
      <c r="AF98" s="55">
        <f t="shared" si="12"/>
        <v>0</v>
      </c>
      <c r="AG98" s="37"/>
    </row>
    <row r="99" spans="1:33" s="10" customFormat="1">
      <c r="A99" s="38"/>
      <c r="B99" s="57"/>
      <c r="C99" s="155" t="s">
        <v>299</v>
      </c>
      <c r="D99" s="155"/>
      <c r="E99" s="40"/>
      <c r="F99" s="40"/>
      <c r="G99" s="41"/>
      <c r="H99" s="155" t="s">
        <v>48</v>
      </c>
      <c r="I99" s="42" t="s">
        <v>239</v>
      </c>
      <c r="J99" s="43">
        <v>5000</v>
      </c>
      <c r="K99" s="172">
        <v>1.1000000000000001</v>
      </c>
      <c r="L99" s="171">
        <f t="shared" si="55"/>
        <v>9.1666666666666661</v>
      </c>
      <c r="M99" s="45"/>
      <c r="N99" s="45"/>
      <c r="O99" s="46"/>
      <c r="P99" s="46"/>
      <c r="Q99" s="47"/>
      <c r="R99" s="47"/>
      <c r="S99" s="47"/>
      <c r="T99" s="47"/>
      <c r="U99" s="47"/>
      <c r="V99" s="47"/>
      <c r="W99" s="47">
        <f>SUM(N99:U99)</f>
        <v>0</v>
      </c>
      <c r="X99" s="48" t="e">
        <f>W99/AC99</f>
        <v>#DIV/0!</v>
      </c>
      <c r="Y99" s="49">
        <f>W99-L99</f>
        <v>-9.1666666666666661</v>
      </c>
      <c r="Z99" s="50"/>
      <c r="AA99" s="51"/>
      <c r="AB99" s="52"/>
      <c r="AC99" s="53"/>
      <c r="AD99" s="54"/>
      <c r="AE99" s="54"/>
      <c r="AF99" s="55">
        <f t="shared" si="12"/>
        <v>0</v>
      </c>
      <c r="AG99" s="37"/>
    </row>
    <row r="100" spans="1:33" s="10" customFormat="1">
      <c r="A100" s="38"/>
      <c r="B100" s="57"/>
      <c r="C100" s="155"/>
      <c r="D100" s="155"/>
      <c r="E100" s="40"/>
      <c r="F100" s="40"/>
      <c r="G100" s="41"/>
      <c r="H100" s="41"/>
      <c r="I100" s="42"/>
      <c r="J100" s="43"/>
      <c r="K100" s="110"/>
      <c r="L100" s="44"/>
      <c r="M100" s="45"/>
      <c r="N100" s="45"/>
      <c r="O100" s="46"/>
      <c r="P100" s="46"/>
      <c r="Q100" s="47"/>
      <c r="R100" s="47"/>
      <c r="S100" s="47"/>
      <c r="T100" s="47"/>
      <c r="U100" s="47"/>
      <c r="V100" s="47"/>
      <c r="W100" s="47"/>
      <c r="X100" s="48"/>
      <c r="Y100" s="49"/>
      <c r="Z100" s="50"/>
      <c r="AA100" s="51"/>
      <c r="AB100" s="52"/>
      <c r="AC100" s="53"/>
      <c r="AD100" s="54"/>
      <c r="AE100" s="54"/>
      <c r="AF100" s="55">
        <f>AC100+AD100</f>
        <v>0</v>
      </c>
      <c r="AG100" s="37"/>
    </row>
    <row r="101" spans="1:33" s="10" customFormat="1">
      <c r="A101" s="38" t="s">
        <v>38</v>
      </c>
      <c r="B101" s="57"/>
      <c r="C101" s="155" t="s">
        <v>219</v>
      </c>
      <c r="D101" s="155" t="s">
        <v>49</v>
      </c>
      <c r="E101" s="40"/>
      <c r="F101" s="40" t="s">
        <v>238</v>
      </c>
      <c r="G101" s="41"/>
      <c r="H101" s="155" t="s">
        <v>49</v>
      </c>
      <c r="I101" s="51" t="s">
        <v>181</v>
      </c>
      <c r="J101" s="43">
        <v>4065</v>
      </c>
      <c r="K101" s="163">
        <v>2.79</v>
      </c>
      <c r="L101" s="163">
        <f>K101*J101</f>
        <v>11341.35</v>
      </c>
      <c r="M101" s="45"/>
      <c r="N101" s="45"/>
      <c r="O101" s="46"/>
      <c r="P101" s="46"/>
      <c r="Q101" s="47"/>
      <c r="R101" s="47"/>
      <c r="S101" s="47"/>
      <c r="T101" s="47"/>
      <c r="U101" s="47"/>
      <c r="V101" s="47"/>
      <c r="W101" s="47">
        <f>SUM(N101:U101)</f>
        <v>0</v>
      </c>
      <c r="X101" s="48" t="e">
        <f>W101/AC101</f>
        <v>#DIV/0!</v>
      </c>
      <c r="Y101" s="49">
        <f>W101-L101</f>
        <v>-11341.35</v>
      </c>
      <c r="Z101" s="50"/>
      <c r="AA101" s="51"/>
      <c r="AB101" s="52"/>
      <c r="AC101" s="53"/>
      <c r="AD101" s="54"/>
      <c r="AE101" s="54"/>
      <c r="AF101" s="55">
        <f t="shared" si="12"/>
        <v>0</v>
      </c>
      <c r="AG101" s="37"/>
    </row>
    <row r="102" spans="1:33" s="10" customFormat="1">
      <c r="A102" s="38"/>
      <c r="B102" s="57"/>
      <c r="C102" s="155" t="s">
        <v>219</v>
      </c>
      <c r="D102" s="155" t="s">
        <v>49</v>
      </c>
      <c r="E102" s="40"/>
      <c r="F102" s="40" t="s">
        <v>238</v>
      </c>
      <c r="G102" s="41"/>
      <c r="H102" s="155" t="s">
        <v>48</v>
      </c>
      <c r="I102" s="51" t="s">
        <v>181</v>
      </c>
      <c r="J102" s="43">
        <v>7875</v>
      </c>
      <c r="K102" s="163">
        <v>2.79</v>
      </c>
      <c r="L102" s="163">
        <f>K102*J102</f>
        <v>21971.25</v>
      </c>
      <c r="M102" s="45"/>
      <c r="N102" s="45"/>
      <c r="O102" s="46"/>
      <c r="P102" s="46"/>
      <c r="Q102" s="63"/>
      <c r="R102" s="63"/>
      <c r="S102" s="63"/>
      <c r="T102" s="63"/>
      <c r="U102" s="47"/>
      <c r="V102" s="47"/>
      <c r="W102" s="47">
        <f>SUM(N102:U102)</f>
        <v>0</v>
      </c>
      <c r="X102" s="48" t="e">
        <f>W102/AC102</f>
        <v>#DIV/0!</v>
      </c>
      <c r="Y102" s="49">
        <f>W102-L102</f>
        <v>-21971.25</v>
      </c>
      <c r="Z102" s="50"/>
      <c r="AA102" s="51"/>
      <c r="AB102" s="52"/>
      <c r="AC102" s="53"/>
      <c r="AD102" s="54"/>
      <c r="AE102" s="54"/>
      <c r="AF102" s="55">
        <f t="shared" si="12"/>
        <v>0</v>
      </c>
      <c r="AG102" s="37"/>
    </row>
    <row r="103" spans="1:33" s="10" customFormat="1">
      <c r="A103" s="38"/>
      <c r="B103" s="57"/>
      <c r="C103" s="155" t="s">
        <v>219</v>
      </c>
      <c r="D103" s="155" t="s">
        <v>49</v>
      </c>
      <c r="E103" s="40"/>
      <c r="F103" s="40" t="s">
        <v>239</v>
      </c>
      <c r="G103" s="41"/>
      <c r="H103" s="155" t="s">
        <v>49</v>
      </c>
      <c r="I103" s="51" t="s">
        <v>181</v>
      </c>
      <c r="J103" s="43">
        <v>2410</v>
      </c>
      <c r="K103" s="163">
        <v>3.21</v>
      </c>
      <c r="L103" s="163">
        <f>K103*J103</f>
        <v>7736.1</v>
      </c>
      <c r="M103" s="45"/>
      <c r="N103" s="45"/>
      <c r="O103" s="46"/>
      <c r="P103" s="46"/>
      <c r="Q103" s="47"/>
      <c r="R103" s="47"/>
      <c r="S103" s="47"/>
      <c r="T103" s="47"/>
      <c r="U103" s="47"/>
      <c r="V103" s="47"/>
      <c r="W103" s="47">
        <f>SUM(N103:U103)</f>
        <v>0</v>
      </c>
      <c r="X103" s="48" t="e">
        <f>W103/AC103</f>
        <v>#DIV/0!</v>
      </c>
      <c r="Y103" s="49">
        <f>W103-L103</f>
        <v>-7736.1</v>
      </c>
      <c r="Z103" s="50"/>
      <c r="AA103" s="51"/>
      <c r="AB103" s="52"/>
      <c r="AC103" s="53"/>
      <c r="AD103" s="54"/>
      <c r="AE103" s="54"/>
      <c r="AF103" s="55">
        <f t="shared" si="12"/>
        <v>0</v>
      </c>
      <c r="AG103" s="37"/>
    </row>
    <row r="104" spans="1:33" s="10" customFormat="1">
      <c r="A104" s="38"/>
      <c r="B104" s="57"/>
      <c r="C104" s="155" t="s">
        <v>219</v>
      </c>
      <c r="D104" s="155" t="s">
        <v>49</v>
      </c>
      <c r="E104" s="40"/>
      <c r="F104" s="40" t="s">
        <v>239</v>
      </c>
      <c r="G104" s="41"/>
      <c r="H104" s="155" t="s">
        <v>48</v>
      </c>
      <c r="I104" s="51" t="s">
        <v>181</v>
      </c>
      <c r="J104" s="43">
        <v>5000</v>
      </c>
      <c r="K104" s="163">
        <v>3.21</v>
      </c>
      <c r="L104" s="163">
        <f>K104*J104</f>
        <v>16050</v>
      </c>
      <c r="M104" s="45"/>
      <c r="N104" s="45"/>
      <c r="O104" s="46"/>
      <c r="P104" s="46"/>
      <c r="Q104" s="63"/>
      <c r="R104" s="63"/>
      <c r="S104" s="63"/>
      <c r="T104" s="63"/>
      <c r="U104" s="47"/>
      <c r="V104" s="47"/>
      <c r="W104" s="47">
        <f>SUM(N104:U104)</f>
        <v>0</v>
      </c>
      <c r="X104" s="48" t="e">
        <f>W104/AC104</f>
        <v>#DIV/0!</v>
      </c>
      <c r="Y104" s="49">
        <f>W104-L104</f>
        <v>-16050</v>
      </c>
      <c r="Z104" s="50"/>
      <c r="AA104" s="51"/>
      <c r="AB104" s="52"/>
      <c r="AC104" s="53"/>
      <c r="AD104" s="54"/>
      <c r="AE104" s="54"/>
      <c r="AF104" s="55">
        <f t="shared" si="12"/>
        <v>0</v>
      </c>
      <c r="AG104" s="37"/>
    </row>
    <row r="105" spans="1:33" s="10" customFormat="1">
      <c r="A105" s="38"/>
      <c r="B105" s="57"/>
      <c r="C105" s="155"/>
      <c r="D105" s="155"/>
      <c r="E105" s="40"/>
      <c r="F105" s="40"/>
      <c r="G105" s="41"/>
      <c r="H105" s="155"/>
      <c r="I105" s="42"/>
      <c r="J105" s="66"/>
      <c r="K105" s="163"/>
      <c r="L105" s="163"/>
      <c r="M105" s="45"/>
      <c r="N105" s="45"/>
      <c r="O105" s="46"/>
      <c r="P105" s="46"/>
      <c r="Q105" s="47"/>
      <c r="R105" s="47"/>
      <c r="S105" s="47"/>
      <c r="T105" s="47"/>
      <c r="U105" s="47"/>
      <c r="V105" s="47"/>
      <c r="W105" s="47"/>
      <c r="X105" s="48"/>
      <c r="Y105" s="49"/>
      <c r="Z105" s="50"/>
      <c r="AA105" s="51"/>
      <c r="AB105" s="52"/>
      <c r="AC105" s="53"/>
      <c r="AD105" s="54"/>
      <c r="AE105" s="54"/>
      <c r="AF105" s="55"/>
      <c r="AG105" s="37"/>
    </row>
    <row r="106" spans="1:33" s="10" customFormat="1">
      <c r="A106" s="38" t="s">
        <v>39</v>
      </c>
      <c r="B106" s="57"/>
      <c r="C106" s="155" t="s">
        <v>182</v>
      </c>
      <c r="D106" s="155" t="s">
        <v>40</v>
      </c>
      <c r="E106" s="40"/>
      <c r="F106" s="40"/>
      <c r="G106" s="41"/>
      <c r="H106" s="41"/>
      <c r="I106" s="42" t="s">
        <v>40</v>
      </c>
      <c r="J106" s="43">
        <v>615</v>
      </c>
      <c r="K106" s="115">
        <v>1.03</v>
      </c>
      <c r="L106" s="44">
        <f t="shared" ref="L106:L116" si="56">K106*J106</f>
        <v>633.45000000000005</v>
      </c>
      <c r="M106" s="45"/>
      <c r="N106" s="45"/>
      <c r="O106" s="46"/>
      <c r="P106" s="46"/>
      <c r="Q106" s="47"/>
      <c r="R106" s="47"/>
      <c r="S106" s="67"/>
      <c r="T106" s="47"/>
      <c r="U106" s="47"/>
      <c r="V106" s="47"/>
      <c r="W106" s="47">
        <f t="shared" ref="W106:W114" si="57">SUM(N106:U106)</f>
        <v>0</v>
      </c>
      <c r="X106" s="48" t="e">
        <f t="shared" ref="X106:X114" si="58">W106/AC106</f>
        <v>#DIV/0!</v>
      </c>
      <c r="Y106" s="49">
        <f t="shared" ref="Y106:Y114" si="59">W106-L106</f>
        <v>-633.45000000000005</v>
      </c>
      <c r="Z106" s="50"/>
      <c r="AA106" s="51"/>
      <c r="AB106" s="52"/>
      <c r="AC106" s="53"/>
      <c r="AD106" s="54"/>
      <c r="AE106" s="54"/>
      <c r="AF106" s="55">
        <f t="shared" si="12"/>
        <v>0</v>
      </c>
      <c r="AG106" s="37"/>
    </row>
    <row r="107" spans="1:33" s="10" customFormat="1">
      <c r="A107" s="38"/>
      <c r="B107" s="57"/>
      <c r="C107" s="155" t="s">
        <v>182</v>
      </c>
      <c r="D107" s="69" t="s">
        <v>41</v>
      </c>
      <c r="E107" s="70"/>
      <c r="F107" s="70"/>
      <c r="G107" s="71"/>
      <c r="H107" s="68"/>
      <c r="I107" s="42" t="s">
        <v>41</v>
      </c>
      <c r="J107" s="43">
        <v>615</v>
      </c>
      <c r="K107" s="115">
        <v>1.03</v>
      </c>
      <c r="L107" s="44">
        <f t="shared" si="56"/>
        <v>633.45000000000005</v>
      </c>
      <c r="M107" s="45"/>
      <c r="N107" s="45"/>
      <c r="O107" s="46"/>
      <c r="P107" s="46"/>
      <c r="Q107" s="47"/>
      <c r="R107" s="47"/>
      <c r="S107" s="67"/>
      <c r="T107" s="47"/>
      <c r="U107" s="47"/>
      <c r="V107" s="47"/>
      <c r="W107" s="47">
        <f t="shared" si="57"/>
        <v>0</v>
      </c>
      <c r="X107" s="48" t="e">
        <f t="shared" si="58"/>
        <v>#DIV/0!</v>
      </c>
      <c r="Y107" s="49">
        <f t="shared" si="59"/>
        <v>-633.45000000000005</v>
      </c>
      <c r="Z107" s="50"/>
      <c r="AA107" s="51"/>
      <c r="AB107" s="52"/>
      <c r="AC107" s="53"/>
      <c r="AD107" s="54"/>
      <c r="AE107" s="54"/>
      <c r="AF107" s="55">
        <f t="shared" si="12"/>
        <v>0</v>
      </c>
      <c r="AG107" s="37"/>
    </row>
    <row r="108" spans="1:33" s="10" customFormat="1">
      <c r="A108" s="38"/>
      <c r="B108" s="57"/>
      <c r="C108" s="155" t="s">
        <v>182</v>
      </c>
      <c r="D108" s="155" t="s">
        <v>42</v>
      </c>
      <c r="E108" s="40"/>
      <c r="F108" s="40"/>
      <c r="G108" s="41"/>
      <c r="H108" s="68"/>
      <c r="I108" s="42" t="s">
        <v>42</v>
      </c>
      <c r="J108" s="43">
        <v>1885</v>
      </c>
      <c r="K108" s="115">
        <v>1.03</v>
      </c>
      <c r="L108" s="44">
        <f t="shared" si="56"/>
        <v>1941.55</v>
      </c>
      <c r="M108" s="45"/>
      <c r="N108" s="45"/>
      <c r="O108" s="46"/>
      <c r="P108" s="46"/>
      <c r="Q108" s="63"/>
      <c r="R108" s="63"/>
      <c r="S108" s="72"/>
      <c r="T108" s="63"/>
      <c r="U108" s="47"/>
      <c r="V108" s="47"/>
      <c r="W108" s="47">
        <f t="shared" si="57"/>
        <v>0</v>
      </c>
      <c r="X108" s="48" t="e">
        <f t="shared" si="58"/>
        <v>#DIV/0!</v>
      </c>
      <c r="Y108" s="49">
        <f t="shared" si="59"/>
        <v>-1941.55</v>
      </c>
      <c r="Z108" s="50"/>
      <c r="AA108" s="51"/>
      <c r="AB108" s="52"/>
      <c r="AC108" s="53"/>
      <c r="AD108" s="54"/>
      <c r="AE108" s="54"/>
      <c r="AF108" s="55">
        <f t="shared" si="12"/>
        <v>0</v>
      </c>
      <c r="AG108" s="37"/>
    </row>
    <row r="109" spans="1:33" s="10" customFormat="1">
      <c r="A109" s="38"/>
      <c r="B109" s="57"/>
      <c r="C109" s="155" t="s">
        <v>182</v>
      </c>
      <c r="D109" s="155" t="s">
        <v>43</v>
      </c>
      <c r="E109" s="40"/>
      <c r="F109" s="40"/>
      <c r="G109" s="41"/>
      <c r="H109" s="68"/>
      <c r="I109" s="42" t="s">
        <v>43</v>
      </c>
      <c r="J109" s="43">
        <v>2815</v>
      </c>
      <c r="K109" s="115">
        <v>1.03</v>
      </c>
      <c r="L109" s="44">
        <f t="shared" si="56"/>
        <v>2899.4500000000003</v>
      </c>
      <c r="M109" s="45"/>
      <c r="N109" s="45"/>
      <c r="O109" s="46"/>
      <c r="P109" s="46"/>
      <c r="Q109" s="63"/>
      <c r="R109" s="63"/>
      <c r="S109" s="72"/>
      <c r="T109" s="63"/>
      <c r="U109" s="47"/>
      <c r="V109" s="47"/>
      <c r="W109" s="47">
        <f t="shared" si="57"/>
        <v>0</v>
      </c>
      <c r="X109" s="48" t="e">
        <f t="shared" si="58"/>
        <v>#DIV/0!</v>
      </c>
      <c r="Y109" s="49">
        <f t="shared" si="59"/>
        <v>-2899.4500000000003</v>
      </c>
      <c r="Z109" s="50"/>
      <c r="AA109" s="51"/>
      <c r="AB109" s="52"/>
      <c r="AC109" s="53"/>
      <c r="AD109" s="54"/>
      <c r="AE109" s="54"/>
      <c r="AF109" s="55">
        <f t="shared" si="12"/>
        <v>0</v>
      </c>
      <c r="AG109" s="37"/>
    </row>
    <row r="110" spans="1:33" s="10" customFormat="1">
      <c r="A110" s="38"/>
      <c r="B110" s="57"/>
      <c r="C110" s="155" t="s">
        <v>182</v>
      </c>
      <c r="D110" s="155" t="s">
        <v>44</v>
      </c>
      <c r="E110" s="40"/>
      <c r="F110" s="40"/>
      <c r="G110" s="41"/>
      <c r="H110" s="68"/>
      <c r="I110" s="42" t="s">
        <v>44</v>
      </c>
      <c r="J110" s="43">
        <v>3755</v>
      </c>
      <c r="K110" s="115">
        <v>1.03</v>
      </c>
      <c r="L110" s="44">
        <f t="shared" si="56"/>
        <v>3867.65</v>
      </c>
      <c r="M110" s="45"/>
      <c r="N110" s="45"/>
      <c r="O110" s="46"/>
      <c r="P110" s="46"/>
      <c r="Q110" s="47"/>
      <c r="R110" s="47"/>
      <c r="S110" s="67"/>
      <c r="T110" s="47"/>
      <c r="U110" s="47"/>
      <c r="V110" s="47"/>
      <c r="W110" s="47">
        <f t="shared" si="57"/>
        <v>0</v>
      </c>
      <c r="X110" s="48" t="e">
        <f t="shared" si="58"/>
        <v>#DIV/0!</v>
      </c>
      <c r="Y110" s="49">
        <f t="shared" si="59"/>
        <v>-3867.65</v>
      </c>
      <c r="Z110" s="50"/>
      <c r="AA110" s="51"/>
      <c r="AB110" s="52"/>
      <c r="AC110" s="53"/>
      <c r="AD110" s="54"/>
      <c r="AE110" s="54"/>
      <c r="AF110" s="55">
        <f t="shared" si="12"/>
        <v>0</v>
      </c>
      <c r="AG110" s="37"/>
    </row>
    <row r="111" spans="1:33" s="10" customFormat="1">
      <c r="A111" s="38"/>
      <c r="B111" s="57"/>
      <c r="C111" s="155" t="s">
        <v>182</v>
      </c>
      <c r="D111" s="155" t="s">
        <v>45</v>
      </c>
      <c r="E111" s="40"/>
      <c r="F111" s="40"/>
      <c r="G111" s="41"/>
      <c r="H111" s="68"/>
      <c r="I111" s="42" t="s">
        <v>45</v>
      </c>
      <c r="J111" s="43">
        <v>2255</v>
      </c>
      <c r="K111" s="115">
        <v>1.03</v>
      </c>
      <c r="L111" s="44">
        <f t="shared" si="56"/>
        <v>2322.65</v>
      </c>
      <c r="M111" s="45"/>
      <c r="N111" s="45"/>
      <c r="O111" s="46"/>
      <c r="P111" s="46"/>
      <c r="Q111" s="47"/>
      <c r="R111" s="47"/>
      <c r="S111" s="67"/>
      <c r="T111" s="47"/>
      <c r="U111" s="47"/>
      <c r="V111" s="47"/>
      <c r="W111" s="47">
        <f t="shared" si="57"/>
        <v>0</v>
      </c>
      <c r="X111" s="48" t="e">
        <f t="shared" si="58"/>
        <v>#DIV/0!</v>
      </c>
      <c r="Y111" s="49">
        <f t="shared" si="59"/>
        <v>-2322.65</v>
      </c>
      <c r="Z111" s="50"/>
      <c r="AA111" s="51"/>
      <c r="AB111" s="52"/>
      <c r="AC111" s="53"/>
      <c r="AD111" s="54"/>
      <c r="AE111" s="54"/>
      <c r="AF111" s="55">
        <f t="shared" si="12"/>
        <v>0</v>
      </c>
      <c r="AG111" s="37"/>
    </row>
    <row r="112" spans="1:33" s="10" customFormat="1">
      <c r="A112" s="38"/>
      <c r="B112" s="57"/>
      <c r="C112" s="155" t="s">
        <v>182</v>
      </c>
      <c r="D112" s="155" t="s">
        <v>211</v>
      </c>
      <c r="E112" s="40"/>
      <c r="F112" s="40"/>
      <c r="G112" s="41"/>
      <c r="H112" s="68"/>
      <c r="I112" s="161" t="s">
        <v>61</v>
      </c>
      <c r="J112" s="43">
        <v>2355</v>
      </c>
      <c r="K112" s="115">
        <v>1.03</v>
      </c>
      <c r="L112" s="44">
        <f t="shared" si="56"/>
        <v>2425.65</v>
      </c>
      <c r="M112" s="45"/>
      <c r="N112" s="45"/>
      <c r="O112" s="46"/>
      <c r="P112" s="46"/>
      <c r="Q112" s="63"/>
      <c r="R112" s="63"/>
      <c r="S112" s="72"/>
      <c r="T112" s="63"/>
      <c r="U112" s="47"/>
      <c r="V112" s="47"/>
      <c r="W112" s="47">
        <f t="shared" si="57"/>
        <v>0</v>
      </c>
      <c r="X112" s="48" t="e">
        <f t="shared" si="58"/>
        <v>#DIV/0!</v>
      </c>
      <c r="Y112" s="49">
        <f t="shared" si="59"/>
        <v>-2425.65</v>
      </c>
      <c r="Z112" s="50"/>
      <c r="AA112" s="51"/>
      <c r="AB112" s="52"/>
      <c r="AC112" s="53"/>
      <c r="AD112" s="54"/>
      <c r="AE112" s="54"/>
      <c r="AF112" s="55">
        <f t="shared" si="12"/>
        <v>0</v>
      </c>
      <c r="AG112" s="37"/>
    </row>
    <row r="113" spans="1:33" s="10" customFormat="1">
      <c r="A113" s="38"/>
      <c r="B113" s="57"/>
      <c r="C113" s="155" t="s">
        <v>182</v>
      </c>
      <c r="D113" s="155" t="s">
        <v>212</v>
      </c>
      <c r="E113" s="40"/>
      <c r="F113" s="40"/>
      <c r="G113" s="41"/>
      <c r="H113" s="68"/>
      <c r="I113" s="161" t="s">
        <v>62</v>
      </c>
      <c r="J113" s="43">
        <v>2935</v>
      </c>
      <c r="K113" s="115">
        <v>1.03</v>
      </c>
      <c r="L113" s="44">
        <f t="shared" si="56"/>
        <v>3023.05</v>
      </c>
      <c r="M113" s="45"/>
      <c r="N113" s="45"/>
      <c r="O113" s="46"/>
      <c r="P113" s="46"/>
      <c r="Q113" s="47"/>
      <c r="R113" s="47"/>
      <c r="S113" s="67"/>
      <c r="T113" s="47"/>
      <c r="U113" s="47"/>
      <c r="V113" s="47"/>
      <c r="W113" s="47">
        <f t="shared" si="57"/>
        <v>0</v>
      </c>
      <c r="X113" s="48" t="e">
        <f t="shared" si="58"/>
        <v>#DIV/0!</v>
      </c>
      <c r="Y113" s="49">
        <f t="shared" si="59"/>
        <v>-3023.05</v>
      </c>
      <c r="Z113" s="50"/>
      <c r="AA113" s="51"/>
      <c r="AB113" s="52"/>
      <c r="AC113" s="53"/>
      <c r="AD113" s="54"/>
      <c r="AE113" s="54"/>
      <c r="AF113" s="55">
        <f t="shared" si="12"/>
        <v>0</v>
      </c>
      <c r="AG113" s="37"/>
    </row>
    <row r="114" spans="1:33" s="10" customFormat="1">
      <c r="A114" s="38"/>
      <c r="B114" s="57"/>
      <c r="C114" s="155" t="s">
        <v>182</v>
      </c>
      <c r="D114" s="155" t="s">
        <v>213</v>
      </c>
      <c r="E114" s="40"/>
      <c r="F114" s="40"/>
      <c r="G114" s="41"/>
      <c r="H114" s="68"/>
      <c r="I114" s="161" t="s">
        <v>63</v>
      </c>
      <c r="J114" s="43">
        <v>2120</v>
      </c>
      <c r="K114" s="115">
        <v>1.03</v>
      </c>
      <c r="L114" s="44">
        <f t="shared" si="56"/>
        <v>2183.6</v>
      </c>
      <c r="M114" s="45"/>
      <c r="N114" s="45"/>
      <c r="O114" s="46"/>
      <c r="P114" s="46"/>
      <c r="Q114" s="47"/>
      <c r="R114" s="47"/>
      <c r="S114" s="67"/>
      <c r="T114" s="47"/>
      <c r="U114" s="47"/>
      <c r="V114" s="47"/>
      <c r="W114" s="47">
        <f t="shared" si="57"/>
        <v>0</v>
      </c>
      <c r="X114" s="48" t="e">
        <f t="shared" si="58"/>
        <v>#DIV/0!</v>
      </c>
      <c r="Y114" s="49">
        <f t="shared" si="59"/>
        <v>-2183.6</v>
      </c>
      <c r="Z114" s="50"/>
      <c r="AA114" s="51"/>
      <c r="AB114" s="52"/>
      <c r="AC114" s="53"/>
      <c r="AD114" s="54"/>
      <c r="AE114" s="54"/>
      <c r="AF114" s="55">
        <f t="shared" si="12"/>
        <v>0</v>
      </c>
      <c r="AG114" s="37"/>
    </row>
    <row r="115" spans="1:33" s="10" customFormat="1">
      <c r="A115" s="38"/>
      <c r="B115" s="58"/>
      <c r="C115" s="155"/>
      <c r="D115" s="155"/>
      <c r="E115" s="40"/>
      <c r="F115" s="40"/>
      <c r="G115" s="41"/>
      <c r="H115" s="41"/>
      <c r="I115" s="59"/>
      <c r="J115" s="43"/>
      <c r="K115" s="112"/>
      <c r="L115" s="44">
        <f t="shared" si="56"/>
        <v>0</v>
      </c>
      <c r="M115" s="45"/>
      <c r="N115" s="45"/>
      <c r="O115" s="46"/>
      <c r="P115" s="46"/>
      <c r="Q115" s="47"/>
      <c r="R115" s="47"/>
      <c r="S115" s="47"/>
      <c r="T115" s="47"/>
      <c r="U115" s="47"/>
      <c r="V115" s="47"/>
      <c r="W115" s="47"/>
      <c r="X115" s="48"/>
      <c r="Y115" s="49"/>
      <c r="Z115" s="50"/>
      <c r="AA115" s="51"/>
      <c r="AB115" s="52"/>
      <c r="AC115" s="53"/>
      <c r="AD115" s="54"/>
      <c r="AE115" s="54"/>
      <c r="AF115" s="55">
        <f t="shared" si="12"/>
        <v>0</v>
      </c>
      <c r="AG115" s="37"/>
    </row>
    <row r="116" spans="1:33" s="10" customFormat="1">
      <c r="A116" s="38" t="s">
        <v>193</v>
      </c>
      <c r="B116" s="57"/>
      <c r="C116" s="155" t="s">
        <v>194</v>
      </c>
      <c r="D116" s="155"/>
      <c r="E116" s="40"/>
      <c r="F116" s="40"/>
      <c r="G116" s="41"/>
      <c r="H116" s="41"/>
      <c r="I116" s="42"/>
      <c r="J116" s="43">
        <v>19350</v>
      </c>
      <c r="K116" s="115">
        <v>1.05</v>
      </c>
      <c r="L116" s="44">
        <f t="shared" si="56"/>
        <v>20317.5</v>
      </c>
      <c r="M116" s="45"/>
      <c r="N116" s="45"/>
      <c r="O116" s="46"/>
      <c r="P116" s="46"/>
      <c r="Q116" s="47"/>
      <c r="R116" s="47"/>
      <c r="S116" s="67"/>
      <c r="T116" s="47"/>
      <c r="U116" s="47"/>
      <c r="V116" s="47"/>
      <c r="W116" s="47">
        <f>SUM(N116:U116)</f>
        <v>0</v>
      </c>
      <c r="X116" s="48" t="e">
        <f>W116/AC116</f>
        <v>#DIV/0!</v>
      </c>
      <c r="Y116" s="49">
        <f>W116-L116</f>
        <v>-20317.5</v>
      </c>
      <c r="Z116" s="50"/>
      <c r="AA116" s="51"/>
      <c r="AB116" s="52"/>
      <c r="AC116" s="53"/>
      <c r="AD116" s="54"/>
      <c r="AE116" s="54"/>
      <c r="AF116" s="55">
        <f t="shared" si="12"/>
        <v>0</v>
      </c>
      <c r="AG116" s="37"/>
    </row>
    <row r="117" spans="1:33" s="10" customFormat="1">
      <c r="A117" s="38"/>
      <c r="B117" s="57"/>
      <c r="C117" s="68"/>
      <c r="D117" s="155"/>
      <c r="E117" s="40"/>
      <c r="F117" s="40"/>
      <c r="G117" s="41"/>
      <c r="H117" s="68"/>
      <c r="I117" s="42"/>
      <c r="J117" s="66"/>
      <c r="K117" s="114"/>
      <c r="L117" s="73"/>
      <c r="M117" s="45"/>
      <c r="N117" s="45"/>
      <c r="O117" s="46"/>
      <c r="P117" s="46"/>
      <c r="Q117" s="47"/>
      <c r="R117" s="47"/>
      <c r="S117" s="47"/>
      <c r="T117" s="47"/>
      <c r="U117" s="47"/>
      <c r="V117" s="47"/>
      <c r="W117" s="47"/>
      <c r="X117" s="48"/>
      <c r="Y117" s="49"/>
      <c r="Z117" s="50"/>
      <c r="AA117" s="51"/>
      <c r="AB117" s="52"/>
      <c r="AC117" s="53"/>
      <c r="AD117" s="54"/>
      <c r="AE117" s="54"/>
      <c r="AF117" s="55">
        <f t="shared" ref="AF117:AF118" si="60">AC117+AD117</f>
        <v>0</v>
      </c>
      <c r="AG117" s="37"/>
    </row>
    <row r="118" spans="1:33" s="10" customFormat="1">
      <c r="A118" s="38" t="s">
        <v>305</v>
      </c>
      <c r="B118" s="57"/>
      <c r="C118" s="68" t="s">
        <v>306</v>
      </c>
      <c r="D118" s="155"/>
      <c r="E118" s="40"/>
      <c r="F118" s="40"/>
      <c r="G118" s="41"/>
      <c r="H118" s="155"/>
      <c r="I118" s="42"/>
      <c r="J118" s="43">
        <v>19350</v>
      </c>
      <c r="K118" s="116">
        <v>1.03</v>
      </c>
      <c r="L118" s="44">
        <f>K118*J118</f>
        <v>19930.5</v>
      </c>
      <c r="M118" s="45"/>
      <c r="N118" s="45"/>
      <c r="O118" s="46"/>
      <c r="P118" s="46"/>
      <c r="Q118" s="47"/>
      <c r="R118" s="47"/>
      <c r="S118" s="47"/>
      <c r="T118" s="47"/>
      <c r="U118" s="47"/>
      <c r="V118" s="47"/>
      <c r="W118" s="47">
        <f>SUM(N118:U118)</f>
        <v>0</v>
      </c>
      <c r="X118" s="48" t="e">
        <f>W118/AC118</f>
        <v>#DIV/0!</v>
      </c>
      <c r="Y118" s="49">
        <f>W118-L118</f>
        <v>-19930.5</v>
      </c>
      <c r="Z118" s="50"/>
      <c r="AA118" s="51"/>
      <c r="AB118" s="52"/>
      <c r="AC118" s="53"/>
      <c r="AD118" s="54"/>
      <c r="AE118" s="54"/>
      <c r="AF118" s="55">
        <f t="shared" si="60"/>
        <v>0</v>
      </c>
      <c r="AG118" s="37"/>
    </row>
    <row r="119" spans="1:33" s="10" customFormat="1">
      <c r="A119" s="38"/>
      <c r="B119" s="57"/>
      <c r="C119" s="68"/>
      <c r="D119" s="155"/>
      <c r="E119" s="40"/>
      <c r="F119" s="40"/>
      <c r="G119" s="41"/>
      <c r="H119" s="68"/>
      <c r="I119" s="42"/>
      <c r="J119" s="66"/>
      <c r="K119" s="114"/>
      <c r="L119" s="73"/>
      <c r="M119" s="45"/>
      <c r="N119" s="45"/>
      <c r="O119" s="46"/>
      <c r="P119" s="46"/>
      <c r="Q119" s="47"/>
      <c r="R119" s="47"/>
      <c r="S119" s="47"/>
      <c r="T119" s="47"/>
      <c r="U119" s="47"/>
      <c r="V119" s="47"/>
      <c r="W119" s="47"/>
      <c r="X119" s="48"/>
      <c r="Y119" s="49"/>
      <c r="Z119" s="50"/>
      <c r="AA119" s="51"/>
      <c r="AB119" s="52"/>
      <c r="AC119" s="53"/>
      <c r="AD119" s="54"/>
      <c r="AE119" s="54"/>
      <c r="AF119" s="55">
        <f t="shared" si="12"/>
        <v>0</v>
      </c>
      <c r="AG119" s="37"/>
    </row>
    <row r="120" spans="1:33" s="10" customFormat="1">
      <c r="A120" s="38" t="s">
        <v>50</v>
      </c>
      <c r="B120" s="57"/>
      <c r="C120" s="68" t="s">
        <v>51</v>
      </c>
      <c r="D120" s="155" t="s">
        <v>52</v>
      </c>
      <c r="E120" s="40"/>
      <c r="F120" s="40"/>
      <c r="G120" s="41"/>
      <c r="H120" s="155" t="s">
        <v>52</v>
      </c>
      <c r="I120" s="42" t="s">
        <v>54</v>
      </c>
      <c r="J120" s="43">
        <v>19350</v>
      </c>
      <c r="K120" s="116">
        <v>1.03</v>
      </c>
      <c r="L120" s="44">
        <f>K120*J120</f>
        <v>19930.5</v>
      </c>
      <c r="M120" s="45"/>
      <c r="N120" s="45"/>
      <c r="O120" s="46"/>
      <c r="P120" s="46"/>
      <c r="Q120" s="47"/>
      <c r="R120" s="47"/>
      <c r="S120" s="47"/>
      <c r="T120" s="47"/>
      <c r="U120" s="47"/>
      <c r="V120" s="47"/>
      <c r="W120" s="47">
        <f>SUM(N120:U120)</f>
        <v>0</v>
      </c>
      <c r="X120" s="48" t="e">
        <f>W120/AC120</f>
        <v>#DIV/0!</v>
      </c>
      <c r="Y120" s="49">
        <f>W120-L120</f>
        <v>-19930.5</v>
      </c>
      <c r="Z120" s="50"/>
      <c r="AA120" s="51"/>
      <c r="AB120" s="52"/>
      <c r="AC120" s="53"/>
      <c r="AD120" s="54"/>
      <c r="AE120" s="54"/>
      <c r="AF120" s="55">
        <f t="shared" si="12"/>
        <v>0</v>
      </c>
      <c r="AG120" s="37"/>
    </row>
    <row r="121" spans="1:33" s="10" customFormat="1">
      <c r="A121" s="38"/>
      <c r="B121" s="57"/>
      <c r="C121" s="68"/>
      <c r="D121" s="155"/>
      <c r="E121" s="40"/>
      <c r="F121" s="40"/>
      <c r="G121" s="41"/>
      <c r="H121" s="68"/>
      <c r="I121" s="42"/>
      <c r="J121" s="66"/>
      <c r="K121" s="116"/>
      <c r="L121" s="76"/>
      <c r="M121" s="45"/>
      <c r="N121" s="45"/>
      <c r="O121" s="46"/>
      <c r="P121" s="46"/>
      <c r="Q121" s="47"/>
      <c r="R121" s="47"/>
      <c r="S121" s="47"/>
      <c r="T121" s="47"/>
      <c r="U121" s="47"/>
      <c r="V121" s="47"/>
      <c r="W121" s="47"/>
      <c r="X121" s="48"/>
      <c r="Y121" s="49"/>
      <c r="Z121" s="50"/>
      <c r="AA121" s="51"/>
      <c r="AB121" s="52"/>
      <c r="AC121" s="53"/>
      <c r="AD121" s="54"/>
      <c r="AE121" s="54"/>
      <c r="AF121" s="55">
        <f t="shared" si="12"/>
        <v>0</v>
      </c>
      <c r="AG121" s="37"/>
    </row>
    <row r="122" spans="1:33" s="10" customFormat="1">
      <c r="A122" s="38" t="s">
        <v>183</v>
      </c>
      <c r="B122" s="57"/>
      <c r="C122" s="68" t="s">
        <v>217</v>
      </c>
      <c r="D122" s="155" t="s">
        <v>40</v>
      </c>
      <c r="E122" s="40"/>
      <c r="F122" s="40"/>
      <c r="G122" s="41"/>
      <c r="H122" s="68"/>
      <c r="I122" s="42" t="s">
        <v>40</v>
      </c>
      <c r="J122" s="43">
        <v>615</v>
      </c>
      <c r="K122" s="115">
        <v>1.05</v>
      </c>
      <c r="L122" s="44">
        <f t="shared" ref="L122:L130" si="61">K122*J122</f>
        <v>645.75</v>
      </c>
      <c r="M122" s="45"/>
      <c r="N122" s="45"/>
      <c r="O122" s="46"/>
      <c r="P122" s="46"/>
      <c r="Q122" s="47"/>
      <c r="R122" s="47"/>
      <c r="S122" s="67"/>
      <c r="T122" s="47"/>
      <c r="U122" s="47"/>
      <c r="V122" s="47"/>
      <c r="W122" s="47">
        <f t="shared" ref="W122:W130" si="62">SUM(N122:U122)</f>
        <v>0</v>
      </c>
      <c r="X122" s="48" t="e">
        <f t="shared" ref="X122:X130" si="63">W122/AC122</f>
        <v>#DIV/0!</v>
      </c>
      <c r="Y122" s="49">
        <f t="shared" ref="Y122:Y130" si="64">W122-L122</f>
        <v>-645.75</v>
      </c>
      <c r="Z122" s="50"/>
      <c r="AA122" s="51"/>
      <c r="AB122" s="52"/>
      <c r="AC122" s="53"/>
      <c r="AD122" s="54"/>
      <c r="AE122" s="54"/>
      <c r="AF122" s="55">
        <f t="shared" si="12"/>
        <v>0</v>
      </c>
      <c r="AG122" s="37"/>
    </row>
    <row r="123" spans="1:33" s="10" customFormat="1">
      <c r="A123" s="38"/>
      <c r="B123" s="57"/>
      <c r="C123" s="68"/>
      <c r="D123" s="69" t="s">
        <v>41</v>
      </c>
      <c r="E123" s="40"/>
      <c r="F123" s="40"/>
      <c r="G123" s="41"/>
      <c r="H123" s="68"/>
      <c r="I123" s="42" t="s">
        <v>41</v>
      </c>
      <c r="J123" s="43">
        <v>615</v>
      </c>
      <c r="K123" s="115">
        <v>1.05</v>
      </c>
      <c r="L123" s="44">
        <f t="shared" si="61"/>
        <v>645.75</v>
      </c>
      <c r="M123" s="45"/>
      <c r="N123" s="45"/>
      <c r="O123" s="46"/>
      <c r="P123" s="46"/>
      <c r="Q123" s="47"/>
      <c r="R123" s="47"/>
      <c r="S123" s="67"/>
      <c r="T123" s="47"/>
      <c r="U123" s="47"/>
      <c r="V123" s="47"/>
      <c r="W123" s="47">
        <f t="shared" si="62"/>
        <v>0</v>
      </c>
      <c r="X123" s="48" t="e">
        <f t="shared" si="63"/>
        <v>#DIV/0!</v>
      </c>
      <c r="Y123" s="49">
        <f t="shared" si="64"/>
        <v>-645.75</v>
      </c>
      <c r="Z123" s="50"/>
      <c r="AA123" s="51"/>
      <c r="AB123" s="52"/>
      <c r="AC123" s="53"/>
      <c r="AD123" s="54"/>
      <c r="AE123" s="54"/>
      <c r="AF123" s="55">
        <f t="shared" si="12"/>
        <v>0</v>
      </c>
      <c r="AG123" s="37"/>
    </row>
    <row r="124" spans="1:33" s="10" customFormat="1">
      <c r="A124" s="38"/>
      <c r="B124" s="57"/>
      <c r="C124" s="68"/>
      <c r="D124" s="155" t="s">
        <v>42</v>
      </c>
      <c r="E124" s="40"/>
      <c r="F124" s="40"/>
      <c r="G124" s="41"/>
      <c r="H124" s="68"/>
      <c r="I124" s="42" t="s">
        <v>42</v>
      </c>
      <c r="J124" s="43">
        <v>1885</v>
      </c>
      <c r="K124" s="115">
        <v>1.05</v>
      </c>
      <c r="L124" s="44">
        <f t="shared" si="61"/>
        <v>1979.25</v>
      </c>
      <c r="M124" s="45"/>
      <c r="N124" s="45"/>
      <c r="O124" s="46"/>
      <c r="P124" s="46"/>
      <c r="Q124" s="47"/>
      <c r="R124" s="47"/>
      <c r="S124" s="67"/>
      <c r="T124" s="47"/>
      <c r="U124" s="47"/>
      <c r="V124" s="47"/>
      <c r="W124" s="47">
        <f t="shared" si="62"/>
        <v>0</v>
      </c>
      <c r="X124" s="48" t="e">
        <f t="shared" si="63"/>
        <v>#DIV/0!</v>
      </c>
      <c r="Y124" s="49">
        <f t="shared" si="64"/>
        <v>-1979.25</v>
      </c>
      <c r="Z124" s="50"/>
      <c r="AA124" s="51"/>
      <c r="AB124" s="52"/>
      <c r="AC124" s="53"/>
      <c r="AD124" s="54"/>
      <c r="AE124" s="54"/>
      <c r="AF124" s="55">
        <f t="shared" si="12"/>
        <v>0</v>
      </c>
      <c r="AG124" s="37"/>
    </row>
    <row r="125" spans="1:33" s="10" customFormat="1">
      <c r="A125" s="38"/>
      <c r="B125" s="57"/>
      <c r="C125" s="68"/>
      <c r="D125" s="155" t="s">
        <v>43</v>
      </c>
      <c r="E125" s="40"/>
      <c r="F125" s="40"/>
      <c r="G125" s="41"/>
      <c r="H125" s="68"/>
      <c r="I125" s="42" t="s">
        <v>43</v>
      </c>
      <c r="J125" s="43">
        <v>2815</v>
      </c>
      <c r="K125" s="115">
        <v>1.05</v>
      </c>
      <c r="L125" s="44">
        <f t="shared" si="61"/>
        <v>2955.75</v>
      </c>
      <c r="M125" s="45"/>
      <c r="N125" s="45"/>
      <c r="O125" s="46"/>
      <c r="P125" s="46"/>
      <c r="Q125" s="47"/>
      <c r="R125" s="47"/>
      <c r="S125" s="67"/>
      <c r="T125" s="47"/>
      <c r="U125" s="47"/>
      <c r="V125" s="47"/>
      <c r="W125" s="47">
        <f t="shared" si="62"/>
        <v>0</v>
      </c>
      <c r="X125" s="48" t="e">
        <f t="shared" si="63"/>
        <v>#DIV/0!</v>
      </c>
      <c r="Y125" s="49">
        <f t="shared" si="64"/>
        <v>-2955.75</v>
      </c>
      <c r="Z125" s="50"/>
      <c r="AA125" s="51"/>
      <c r="AB125" s="52"/>
      <c r="AC125" s="53"/>
      <c r="AD125" s="54"/>
      <c r="AE125" s="54"/>
      <c r="AF125" s="55">
        <f t="shared" si="12"/>
        <v>0</v>
      </c>
      <c r="AG125" s="37"/>
    </row>
    <row r="126" spans="1:33" s="10" customFormat="1">
      <c r="A126" s="38"/>
      <c r="B126" s="57"/>
      <c r="C126" s="68"/>
      <c r="D126" s="155" t="s">
        <v>44</v>
      </c>
      <c r="E126" s="40"/>
      <c r="F126" s="40"/>
      <c r="G126" s="41"/>
      <c r="H126" s="68"/>
      <c r="I126" s="42" t="s">
        <v>44</v>
      </c>
      <c r="J126" s="43">
        <v>3755</v>
      </c>
      <c r="K126" s="115">
        <v>1.05</v>
      </c>
      <c r="L126" s="44">
        <f t="shared" si="61"/>
        <v>3942.75</v>
      </c>
      <c r="M126" s="45"/>
      <c r="N126" s="45"/>
      <c r="O126" s="46"/>
      <c r="P126" s="46"/>
      <c r="Q126" s="47"/>
      <c r="R126" s="47"/>
      <c r="S126" s="67"/>
      <c r="T126" s="47"/>
      <c r="U126" s="47"/>
      <c r="V126" s="47"/>
      <c r="W126" s="47">
        <f t="shared" si="62"/>
        <v>0</v>
      </c>
      <c r="X126" s="48" t="e">
        <f t="shared" si="63"/>
        <v>#DIV/0!</v>
      </c>
      <c r="Y126" s="49">
        <f t="shared" si="64"/>
        <v>-3942.75</v>
      </c>
      <c r="Z126" s="50"/>
      <c r="AA126" s="51"/>
      <c r="AB126" s="52"/>
      <c r="AC126" s="53"/>
      <c r="AD126" s="54"/>
      <c r="AE126" s="54"/>
      <c r="AF126" s="55">
        <f t="shared" si="12"/>
        <v>0</v>
      </c>
      <c r="AG126" s="37"/>
    </row>
    <row r="127" spans="1:33" s="10" customFormat="1">
      <c r="A127" s="38"/>
      <c r="B127" s="57"/>
      <c r="C127" s="68"/>
      <c r="D127" s="155" t="s">
        <v>45</v>
      </c>
      <c r="E127" s="40"/>
      <c r="F127" s="40"/>
      <c r="G127" s="41"/>
      <c r="H127" s="68"/>
      <c r="I127" s="42" t="s">
        <v>45</v>
      </c>
      <c r="J127" s="43">
        <v>2255</v>
      </c>
      <c r="K127" s="115">
        <v>1.05</v>
      </c>
      <c r="L127" s="44">
        <f t="shared" si="61"/>
        <v>2367.75</v>
      </c>
      <c r="M127" s="45"/>
      <c r="N127" s="45"/>
      <c r="O127" s="46"/>
      <c r="P127" s="46"/>
      <c r="Q127" s="47"/>
      <c r="R127" s="47"/>
      <c r="S127" s="67"/>
      <c r="T127" s="47"/>
      <c r="U127" s="47"/>
      <c r="V127" s="47"/>
      <c r="W127" s="47">
        <f t="shared" si="62"/>
        <v>0</v>
      </c>
      <c r="X127" s="48" t="e">
        <f t="shared" si="63"/>
        <v>#DIV/0!</v>
      </c>
      <c r="Y127" s="49">
        <f t="shared" si="64"/>
        <v>-2367.75</v>
      </c>
      <c r="Z127" s="50"/>
      <c r="AA127" s="51"/>
      <c r="AB127" s="52"/>
      <c r="AC127" s="53"/>
      <c r="AD127" s="54"/>
      <c r="AE127" s="54"/>
      <c r="AF127" s="55">
        <f t="shared" si="12"/>
        <v>0</v>
      </c>
      <c r="AG127" s="37"/>
    </row>
    <row r="128" spans="1:33" s="10" customFormat="1">
      <c r="A128" s="38"/>
      <c r="B128" s="57"/>
      <c r="C128" s="68"/>
      <c r="D128" s="155" t="s">
        <v>211</v>
      </c>
      <c r="E128" s="40"/>
      <c r="F128" s="40"/>
      <c r="G128" s="41"/>
      <c r="H128" s="68"/>
      <c r="I128" s="161" t="s">
        <v>61</v>
      </c>
      <c r="J128" s="43">
        <v>2355</v>
      </c>
      <c r="K128" s="115">
        <v>1.05</v>
      </c>
      <c r="L128" s="44">
        <f t="shared" si="61"/>
        <v>2472.75</v>
      </c>
      <c r="M128" s="45"/>
      <c r="N128" s="45"/>
      <c r="O128" s="46"/>
      <c r="P128" s="46"/>
      <c r="Q128" s="47"/>
      <c r="R128" s="47"/>
      <c r="S128" s="67"/>
      <c r="T128" s="47"/>
      <c r="U128" s="47"/>
      <c r="V128" s="47"/>
      <c r="W128" s="47">
        <f t="shared" si="62"/>
        <v>0</v>
      </c>
      <c r="X128" s="48" t="e">
        <f t="shared" si="63"/>
        <v>#DIV/0!</v>
      </c>
      <c r="Y128" s="49">
        <f t="shared" si="64"/>
        <v>-2472.75</v>
      </c>
      <c r="Z128" s="50"/>
      <c r="AA128" s="51"/>
      <c r="AB128" s="52"/>
      <c r="AC128" s="53"/>
      <c r="AD128" s="54"/>
      <c r="AE128" s="54"/>
      <c r="AF128" s="55">
        <f t="shared" si="12"/>
        <v>0</v>
      </c>
      <c r="AG128" s="37"/>
    </row>
    <row r="129" spans="1:33" s="10" customFormat="1">
      <c r="A129" s="38"/>
      <c r="B129" s="57"/>
      <c r="C129" s="68"/>
      <c r="D129" s="155" t="s">
        <v>212</v>
      </c>
      <c r="E129" s="40"/>
      <c r="F129" s="40"/>
      <c r="G129" s="41"/>
      <c r="H129" s="68"/>
      <c r="I129" s="161" t="s">
        <v>62</v>
      </c>
      <c r="J129" s="43">
        <v>2935</v>
      </c>
      <c r="K129" s="115">
        <v>1.05</v>
      </c>
      <c r="L129" s="44">
        <f t="shared" si="61"/>
        <v>3081.75</v>
      </c>
      <c r="M129" s="45"/>
      <c r="N129" s="45"/>
      <c r="O129" s="46"/>
      <c r="P129" s="46"/>
      <c r="Q129" s="47"/>
      <c r="R129" s="47"/>
      <c r="S129" s="67"/>
      <c r="T129" s="47"/>
      <c r="U129" s="47"/>
      <c r="V129" s="47"/>
      <c r="W129" s="47">
        <f t="shared" si="62"/>
        <v>0</v>
      </c>
      <c r="X129" s="48" t="e">
        <f t="shared" si="63"/>
        <v>#DIV/0!</v>
      </c>
      <c r="Y129" s="49">
        <f t="shared" si="64"/>
        <v>-3081.75</v>
      </c>
      <c r="Z129" s="50"/>
      <c r="AA129" s="51"/>
      <c r="AB129" s="52"/>
      <c r="AC129" s="53"/>
      <c r="AD129" s="54"/>
      <c r="AE129" s="54"/>
      <c r="AF129" s="55">
        <f t="shared" ref="AF129:AF143" si="65">AC129+AD129</f>
        <v>0</v>
      </c>
      <c r="AG129" s="37"/>
    </row>
    <row r="130" spans="1:33" s="10" customFormat="1">
      <c r="A130" s="38"/>
      <c r="B130" s="57"/>
      <c r="C130" s="68"/>
      <c r="D130" s="155" t="s">
        <v>213</v>
      </c>
      <c r="E130" s="40"/>
      <c r="F130" s="40"/>
      <c r="G130" s="41"/>
      <c r="H130" s="68"/>
      <c r="I130" s="161" t="s">
        <v>63</v>
      </c>
      <c r="J130" s="43">
        <v>2120</v>
      </c>
      <c r="K130" s="115">
        <v>1.05</v>
      </c>
      <c r="L130" s="44">
        <f t="shared" si="61"/>
        <v>2226</v>
      </c>
      <c r="M130" s="45"/>
      <c r="N130" s="45"/>
      <c r="O130" s="46"/>
      <c r="P130" s="46"/>
      <c r="Q130" s="47"/>
      <c r="R130" s="47"/>
      <c r="S130" s="67"/>
      <c r="T130" s="47"/>
      <c r="U130" s="47"/>
      <c r="V130" s="47"/>
      <c r="W130" s="47">
        <f t="shared" si="62"/>
        <v>0</v>
      </c>
      <c r="X130" s="48" t="e">
        <f t="shared" si="63"/>
        <v>#DIV/0!</v>
      </c>
      <c r="Y130" s="49">
        <f t="shared" si="64"/>
        <v>-2226</v>
      </c>
      <c r="Z130" s="50"/>
      <c r="AA130" s="51"/>
      <c r="AB130" s="52"/>
      <c r="AC130" s="53"/>
      <c r="AD130" s="54"/>
      <c r="AE130" s="54"/>
      <c r="AF130" s="55">
        <f t="shared" si="65"/>
        <v>0</v>
      </c>
      <c r="AG130" s="37"/>
    </row>
    <row r="131" spans="1:33" s="10" customFormat="1">
      <c r="A131" s="38"/>
      <c r="B131" s="57"/>
      <c r="C131" s="68"/>
      <c r="D131" s="155"/>
      <c r="E131" s="40"/>
      <c r="F131" s="40"/>
      <c r="G131" s="41"/>
      <c r="H131" s="68"/>
      <c r="I131" s="42"/>
      <c r="J131" s="43"/>
      <c r="K131" s="115"/>
      <c r="L131" s="44"/>
      <c r="M131" s="45"/>
      <c r="N131" s="45"/>
      <c r="O131" s="46"/>
      <c r="P131" s="46"/>
      <c r="Q131" s="47"/>
      <c r="R131" s="47"/>
      <c r="S131" s="67"/>
      <c r="T131" s="47"/>
      <c r="U131" s="47"/>
      <c r="V131" s="47"/>
      <c r="W131" s="47"/>
      <c r="X131" s="48"/>
      <c r="Y131" s="49"/>
      <c r="Z131" s="50"/>
      <c r="AA131" s="51"/>
      <c r="AB131" s="52"/>
      <c r="AC131" s="53"/>
      <c r="AD131" s="54"/>
      <c r="AE131" s="54"/>
      <c r="AF131" s="55">
        <f t="shared" si="65"/>
        <v>0</v>
      </c>
      <c r="AG131" s="37"/>
    </row>
    <row r="132" spans="1:33" s="10" customFormat="1">
      <c r="A132" s="38" t="s">
        <v>185</v>
      </c>
      <c r="B132" s="57"/>
      <c r="C132" s="68" t="s">
        <v>191</v>
      </c>
      <c r="D132" s="155"/>
      <c r="E132" s="40"/>
      <c r="F132" s="40"/>
      <c r="G132" s="41"/>
      <c r="H132" s="68"/>
      <c r="I132" s="42"/>
      <c r="J132" s="43">
        <v>19350</v>
      </c>
      <c r="K132" s="115">
        <v>1.03</v>
      </c>
      <c r="L132" s="44">
        <f>K132*J132</f>
        <v>19930.5</v>
      </c>
      <c r="M132" s="45"/>
      <c r="N132" s="45"/>
      <c r="O132" s="46"/>
      <c r="P132" s="46"/>
      <c r="Q132" s="47"/>
      <c r="R132" s="47"/>
      <c r="S132" s="67"/>
      <c r="T132" s="47"/>
      <c r="U132" s="47"/>
      <c r="V132" s="47"/>
      <c r="W132" s="47">
        <f>SUM(N132:U132)</f>
        <v>0</v>
      </c>
      <c r="X132" s="48" t="e">
        <f>W132/AC132</f>
        <v>#DIV/0!</v>
      </c>
      <c r="Y132" s="49">
        <f>W132-L132</f>
        <v>-19930.5</v>
      </c>
      <c r="Z132" s="50"/>
      <c r="AA132" s="51"/>
      <c r="AB132" s="52"/>
      <c r="AC132" s="53"/>
      <c r="AD132" s="54"/>
      <c r="AE132" s="54"/>
      <c r="AF132" s="55">
        <f t="shared" si="65"/>
        <v>0</v>
      </c>
      <c r="AG132" s="37"/>
    </row>
    <row r="133" spans="1:33" s="10" customFormat="1">
      <c r="A133" s="38" t="s">
        <v>184</v>
      </c>
      <c r="B133" s="57"/>
      <c r="C133" s="68" t="s">
        <v>192</v>
      </c>
      <c r="D133" s="155"/>
      <c r="E133" s="40"/>
      <c r="F133" s="40"/>
      <c r="G133" s="41"/>
      <c r="H133" s="68"/>
      <c r="I133" s="42"/>
      <c r="J133" s="43">
        <v>19350</v>
      </c>
      <c r="K133" s="115">
        <v>1.03</v>
      </c>
      <c r="L133" s="44">
        <f>K133*J133</f>
        <v>19930.5</v>
      </c>
      <c r="M133" s="45"/>
      <c r="N133" s="45"/>
      <c r="O133" s="46"/>
      <c r="P133" s="46"/>
      <c r="Q133" s="47"/>
      <c r="R133" s="47"/>
      <c r="S133" s="67"/>
      <c r="T133" s="47"/>
      <c r="U133" s="47"/>
      <c r="V133" s="47"/>
      <c r="W133" s="47">
        <f>SUM(N133:U133)</f>
        <v>0</v>
      </c>
      <c r="X133" s="48" t="e">
        <f>W133/AC133</f>
        <v>#DIV/0!</v>
      </c>
      <c r="Y133" s="49">
        <f>W133-L133</f>
        <v>-19930.5</v>
      </c>
      <c r="Z133" s="50"/>
      <c r="AA133" s="51"/>
      <c r="AB133" s="52"/>
      <c r="AC133" s="53"/>
      <c r="AD133" s="54"/>
      <c r="AE133" s="54"/>
      <c r="AF133" s="55">
        <f t="shared" si="65"/>
        <v>0</v>
      </c>
      <c r="AG133" s="37"/>
    </row>
    <row r="134" spans="1:33" s="10" customFormat="1">
      <c r="A134" s="38"/>
      <c r="B134" s="57"/>
      <c r="C134" s="68"/>
      <c r="D134" s="155"/>
      <c r="E134" s="40"/>
      <c r="F134" s="40"/>
      <c r="G134" s="41"/>
      <c r="H134" s="68"/>
      <c r="I134" s="42"/>
      <c r="J134" s="66"/>
      <c r="K134" s="116"/>
      <c r="L134" s="44"/>
      <c r="M134" s="45"/>
      <c r="N134" s="45"/>
      <c r="O134" s="46"/>
      <c r="P134" s="46"/>
      <c r="Q134" s="47"/>
      <c r="R134" s="47"/>
      <c r="S134" s="47"/>
      <c r="T134" s="47"/>
      <c r="U134" s="47"/>
      <c r="V134" s="47"/>
      <c r="W134" s="47"/>
      <c r="X134" s="48"/>
      <c r="Y134" s="49"/>
      <c r="Z134" s="50"/>
      <c r="AA134" s="51"/>
      <c r="AB134" s="52"/>
      <c r="AC134" s="53"/>
      <c r="AD134" s="54"/>
      <c r="AE134" s="54"/>
      <c r="AF134" s="55">
        <f t="shared" si="65"/>
        <v>0</v>
      </c>
      <c r="AG134" s="37"/>
    </row>
    <row r="135" spans="1:33" s="10" customFormat="1">
      <c r="A135" s="38" t="s">
        <v>186</v>
      </c>
      <c r="B135" s="57"/>
      <c r="C135" s="68" t="s">
        <v>187</v>
      </c>
      <c r="D135" s="155" t="s">
        <v>40</v>
      </c>
      <c r="E135" s="40"/>
      <c r="F135" s="40"/>
      <c r="G135" s="41"/>
      <c r="H135" s="68"/>
      <c r="I135" s="42" t="s">
        <v>40</v>
      </c>
      <c r="J135" s="43">
        <v>615</v>
      </c>
      <c r="K135" s="115">
        <v>1.05</v>
      </c>
      <c r="L135" s="44">
        <f t="shared" ref="L135:L143" si="66">J135*K135</f>
        <v>645.75</v>
      </c>
      <c r="M135" s="45"/>
      <c r="N135" s="45"/>
      <c r="O135" s="46"/>
      <c r="P135" s="46"/>
      <c r="Q135" s="47"/>
      <c r="R135" s="47"/>
      <c r="S135" s="47"/>
      <c r="T135" s="47"/>
      <c r="U135" s="47"/>
      <c r="V135" s="47"/>
      <c r="W135" s="47">
        <f t="shared" ref="W135:W143" si="67">SUM(N135:V135)</f>
        <v>0</v>
      </c>
      <c r="X135" s="48" t="e">
        <f t="shared" ref="X135:X143" si="68">W135/AC135</f>
        <v>#DIV/0!</v>
      </c>
      <c r="Y135" s="49">
        <f t="shared" ref="Y135:Y143" si="69">W135-L135</f>
        <v>-645.75</v>
      </c>
      <c r="Z135" s="50"/>
      <c r="AA135" s="51"/>
      <c r="AB135" s="52"/>
      <c r="AC135" s="53"/>
      <c r="AD135" s="54"/>
      <c r="AE135" s="54"/>
      <c r="AF135" s="55">
        <f t="shared" si="65"/>
        <v>0</v>
      </c>
      <c r="AG135" s="37"/>
    </row>
    <row r="136" spans="1:33" s="10" customFormat="1">
      <c r="A136" s="38"/>
      <c r="B136" s="57"/>
      <c r="C136" s="68"/>
      <c r="D136" s="69" t="s">
        <v>41</v>
      </c>
      <c r="E136" s="40"/>
      <c r="F136" s="40"/>
      <c r="G136" s="41"/>
      <c r="H136" s="68"/>
      <c r="I136" s="42" t="s">
        <v>41</v>
      </c>
      <c r="J136" s="43">
        <v>615</v>
      </c>
      <c r="K136" s="115">
        <v>1.05</v>
      </c>
      <c r="L136" s="44">
        <f t="shared" si="66"/>
        <v>645.75</v>
      </c>
      <c r="M136" s="45"/>
      <c r="N136" s="45"/>
      <c r="O136" s="46"/>
      <c r="P136" s="46"/>
      <c r="Q136" s="47"/>
      <c r="R136" s="47"/>
      <c r="S136" s="47"/>
      <c r="T136" s="47"/>
      <c r="U136" s="47"/>
      <c r="V136" s="47"/>
      <c r="W136" s="47">
        <f t="shared" si="67"/>
        <v>0</v>
      </c>
      <c r="X136" s="48" t="e">
        <f t="shared" si="68"/>
        <v>#DIV/0!</v>
      </c>
      <c r="Y136" s="49">
        <f t="shared" si="69"/>
        <v>-645.75</v>
      </c>
      <c r="Z136" s="50"/>
      <c r="AA136" s="51"/>
      <c r="AB136" s="52"/>
      <c r="AC136" s="53"/>
      <c r="AD136" s="54"/>
      <c r="AE136" s="54"/>
      <c r="AF136" s="55">
        <f t="shared" si="65"/>
        <v>0</v>
      </c>
      <c r="AG136" s="37"/>
    </row>
    <row r="137" spans="1:33" s="10" customFormat="1">
      <c r="A137" s="38"/>
      <c r="B137" s="57"/>
      <c r="C137" s="68"/>
      <c r="D137" s="155" t="s">
        <v>42</v>
      </c>
      <c r="E137" s="40"/>
      <c r="F137" s="40"/>
      <c r="G137" s="41"/>
      <c r="H137" s="68"/>
      <c r="I137" s="42" t="s">
        <v>42</v>
      </c>
      <c r="J137" s="43">
        <v>1885</v>
      </c>
      <c r="K137" s="115">
        <v>1.05</v>
      </c>
      <c r="L137" s="44">
        <f t="shared" si="66"/>
        <v>1979.25</v>
      </c>
      <c r="M137" s="45"/>
      <c r="N137" s="45"/>
      <c r="O137" s="46"/>
      <c r="P137" s="46"/>
      <c r="Q137" s="47"/>
      <c r="R137" s="47"/>
      <c r="S137" s="47"/>
      <c r="T137" s="47"/>
      <c r="U137" s="47"/>
      <c r="V137" s="47"/>
      <c r="W137" s="47">
        <f t="shared" si="67"/>
        <v>0</v>
      </c>
      <c r="X137" s="48" t="e">
        <f t="shared" si="68"/>
        <v>#DIV/0!</v>
      </c>
      <c r="Y137" s="49">
        <f t="shared" si="69"/>
        <v>-1979.25</v>
      </c>
      <c r="Z137" s="50"/>
      <c r="AA137" s="51"/>
      <c r="AB137" s="52"/>
      <c r="AC137" s="53"/>
      <c r="AD137" s="54"/>
      <c r="AE137" s="54"/>
      <c r="AF137" s="55">
        <f t="shared" si="65"/>
        <v>0</v>
      </c>
      <c r="AG137" s="37"/>
    </row>
    <row r="138" spans="1:33" s="10" customFormat="1">
      <c r="A138" s="38"/>
      <c r="B138" s="57"/>
      <c r="C138" s="68"/>
      <c r="D138" s="155" t="s">
        <v>43</v>
      </c>
      <c r="E138" s="40"/>
      <c r="F138" s="40"/>
      <c r="G138" s="41"/>
      <c r="H138" s="68"/>
      <c r="I138" s="42" t="s">
        <v>43</v>
      </c>
      <c r="J138" s="43">
        <v>2815</v>
      </c>
      <c r="K138" s="115">
        <v>1.05</v>
      </c>
      <c r="L138" s="44">
        <f t="shared" si="66"/>
        <v>2955.75</v>
      </c>
      <c r="M138" s="45"/>
      <c r="N138" s="45"/>
      <c r="O138" s="46"/>
      <c r="P138" s="46"/>
      <c r="Q138" s="47"/>
      <c r="R138" s="47"/>
      <c r="S138" s="47"/>
      <c r="T138" s="47"/>
      <c r="U138" s="47"/>
      <c r="V138" s="47"/>
      <c r="W138" s="47">
        <f t="shared" si="67"/>
        <v>0</v>
      </c>
      <c r="X138" s="48" t="e">
        <f t="shared" si="68"/>
        <v>#DIV/0!</v>
      </c>
      <c r="Y138" s="49">
        <f t="shared" si="69"/>
        <v>-2955.75</v>
      </c>
      <c r="Z138" s="50"/>
      <c r="AA138" s="51"/>
      <c r="AB138" s="52"/>
      <c r="AC138" s="53"/>
      <c r="AD138" s="54"/>
      <c r="AE138" s="54"/>
      <c r="AF138" s="55">
        <f t="shared" si="65"/>
        <v>0</v>
      </c>
      <c r="AG138" s="37"/>
    </row>
    <row r="139" spans="1:33" s="10" customFormat="1">
      <c r="A139" s="38"/>
      <c r="B139" s="57"/>
      <c r="C139" s="68"/>
      <c r="D139" s="155" t="s">
        <v>44</v>
      </c>
      <c r="E139" s="40"/>
      <c r="F139" s="40"/>
      <c r="G139" s="41"/>
      <c r="H139" s="68"/>
      <c r="I139" s="42" t="s">
        <v>44</v>
      </c>
      <c r="J139" s="43">
        <v>3755</v>
      </c>
      <c r="K139" s="115">
        <v>1.05</v>
      </c>
      <c r="L139" s="44">
        <f t="shared" si="66"/>
        <v>3942.75</v>
      </c>
      <c r="M139" s="45"/>
      <c r="N139" s="45"/>
      <c r="O139" s="46"/>
      <c r="P139" s="46"/>
      <c r="Q139" s="47"/>
      <c r="R139" s="47"/>
      <c r="S139" s="47"/>
      <c r="T139" s="47"/>
      <c r="U139" s="47"/>
      <c r="V139" s="47"/>
      <c r="W139" s="47">
        <f t="shared" si="67"/>
        <v>0</v>
      </c>
      <c r="X139" s="48" t="e">
        <f t="shared" si="68"/>
        <v>#DIV/0!</v>
      </c>
      <c r="Y139" s="49">
        <f t="shared" si="69"/>
        <v>-3942.75</v>
      </c>
      <c r="Z139" s="50"/>
      <c r="AA139" s="51"/>
      <c r="AB139" s="52"/>
      <c r="AC139" s="53"/>
      <c r="AD139" s="54"/>
      <c r="AE139" s="54"/>
      <c r="AF139" s="55">
        <f t="shared" si="65"/>
        <v>0</v>
      </c>
      <c r="AG139" s="37"/>
    </row>
    <row r="140" spans="1:33" s="10" customFormat="1">
      <c r="A140" s="38"/>
      <c r="B140" s="57"/>
      <c r="C140" s="68"/>
      <c r="D140" s="155" t="s">
        <v>45</v>
      </c>
      <c r="E140" s="40"/>
      <c r="F140" s="40"/>
      <c r="G140" s="41"/>
      <c r="H140" s="68"/>
      <c r="I140" s="42" t="s">
        <v>45</v>
      </c>
      <c r="J140" s="43">
        <v>2255</v>
      </c>
      <c r="K140" s="115">
        <v>1.05</v>
      </c>
      <c r="L140" s="44">
        <f t="shared" si="66"/>
        <v>2367.75</v>
      </c>
      <c r="M140" s="45"/>
      <c r="N140" s="45"/>
      <c r="O140" s="46"/>
      <c r="P140" s="46"/>
      <c r="Q140" s="47"/>
      <c r="R140" s="47"/>
      <c r="S140" s="47"/>
      <c r="T140" s="47"/>
      <c r="U140" s="47"/>
      <c r="V140" s="47"/>
      <c r="W140" s="47">
        <f t="shared" si="67"/>
        <v>0</v>
      </c>
      <c r="X140" s="48" t="e">
        <f t="shared" si="68"/>
        <v>#DIV/0!</v>
      </c>
      <c r="Y140" s="49">
        <f t="shared" si="69"/>
        <v>-2367.75</v>
      </c>
      <c r="Z140" s="50"/>
      <c r="AA140" s="51"/>
      <c r="AB140" s="52"/>
      <c r="AC140" s="53"/>
      <c r="AD140" s="54"/>
      <c r="AE140" s="54"/>
      <c r="AF140" s="55">
        <f t="shared" si="65"/>
        <v>0</v>
      </c>
      <c r="AG140" s="37"/>
    </row>
    <row r="141" spans="1:33" s="10" customFormat="1">
      <c r="A141" s="38"/>
      <c r="B141" s="57"/>
      <c r="C141" s="68"/>
      <c r="D141" s="155" t="s">
        <v>211</v>
      </c>
      <c r="E141" s="40"/>
      <c r="F141" s="40"/>
      <c r="G141" s="41"/>
      <c r="H141" s="68"/>
      <c r="I141" s="161" t="s">
        <v>61</v>
      </c>
      <c r="J141" s="43">
        <v>2355</v>
      </c>
      <c r="K141" s="115">
        <v>1.05</v>
      </c>
      <c r="L141" s="44">
        <f t="shared" si="66"/>
        <v>2472.75</v>
      </c>
      <c r="M141" s="45"/>
      <c r="N141" s="45"/>
      <c r="O141" s="46"/>
      <c r="P141" s="46"/>
      <c r="Q141" s="47"/>
      <c r="R141" s="47"/>
      <c r="S141" s="47"/>
      <c r="T141" s="47"/>
      <c r="U141" s="47"/>
      <c r="V141" s="47"/>
      <c r="W141" s="47">
        <f t="shared" si="67"/>
        <v>0</v>
      </c>
      <c r="X141" s="48" t="e">
        <f t="shared" si="68"/>
        <v>#DIV/0!</v>
      </c>
      <c r="Y141" s="49">
        <f t="shared" si="69"/>
        <v>-2472.75</v>
      </c>
      <c r="Z141" s="50"/>
      <c r="AA141" s="51"/>
      <c r="AB141" s="52"/>
      <c r="AC141" s="53"/>
      <c r="AD141" s="54"/>
      <c r="AE141" s="54"/>
      <c r="AF141" s="55">
        <f t="shared" si="65"/>
        <v>0</v>
      </c>
      <c r="AG141" s="37"/>
    </row>
    <row r="142" spans="1:33" s="10" customFormat="1">
      <c r="A142" s="38"/>
      <c r="B142" s="57"/>
      <c r="C142" s="68"/>
      <c r="D142" s="155" t="s">
        <v>212</v>
      </c>
      <c r="E142" s="40"/>
      <c r="F142" s="40"/>
      <c r="G142" s="41"/>
      <c r="H142" s="68"/>
      <c r="I142" s="161" t="s">
        <v>62</v>
      </c>
      <c r="J142" s="43">
        <v>2935</v>
      </c>
      <c r="K142" s="115">
        <v>1.05</v>
      </c>
      <c r="L142" s="44">
        <f t="shared" si="66"/>
        <v>3081.75</v>
      </c>
      <c r="M142" s="45"/>
      <c r="N142" s="45"/>
      <c r="O142" s="46"/>
      <c r="P142" s="46"/>
      <c r="Q142" s="47"/>
      <c r="R142" s="47"/>
      <c r="S142" s="47"/>
      <c r="T142" s="47"/>
      <c r="U142" s="47"/>
      <c r="V142" s="47"/>
      <c r="W142" s="47">
        <f t="shared" si="67"/>
        <v>0</v>
      </c>
      <c r="X142" s="48" t="e">
        <f t="shared" si="68"/>
        <v>#DIV/0!</v>
      </c>
      <c r="Y142" s="49">
        <f t="shared" si="69"/>
        <v>-3081.75</v>
      </c>
      <c r="Z142" s="50"/>
      <c r="AA142" s="51"/>
      <c r="AB142" s="52"/>
      <c r="AC142" s="53"/>
      <c r="AD142" s="54"/>
      <c r="AE142" s="54"/>
      <c r="AF142" s="55">
        <f t="shared" si="65"/>
        <v>0</v>
      </c>
      <c r="AG142" s="37"/>
    </row>
    <row r="143" spans="1:33" s="10" customFormat="1">
      <c r="A143" s="38"/>
      <c r="B143" s="57"/>
      <c r="C143" s="68"/>
      <c r="D143" s="155" t="s">
        <v>213</v>
      </c>
      <c r="E143" s="40"/>
      <c r="F143" s="40"/>
      <c r="G143" s="41"/>
      <c r="H143" s="68"/>
      <c r="I143" s="161" t="s">
        <v>63</v>
      </c>
      <c r="J143" s="43">
        <v>2120</v>
      </c>
      <c r="K143" s="115">
        <v>1.05</v>
      </c>
      <c r="L143" s="44">
        <f t="shared" si="66"/>
        <v>2226</v>
      </c>
      <c r="M143" s="45"/>
      <c r="N143" s="45"/>
      <c r="O143" s="46"/>
      <c r="P143" s="46"/>
      <c r="Q143" s="47"/>
      <c r="R143" s="47"/>
      <c r="S143" s="47"/>
      <c r="T143" s="47"/>
      <c r="U143" s="47"/>
      <c r="V143" s="47"/>
      <c r="W143" s="47">
        <f t="shared" si="67"/>
        <v>0</v>
      </c>
      <c r="X143" s="48" t="e">
        <f t="shared" si="68"/>
        <v>#DIV/0!</v>
      </c>
      <c r="Y143" s="49">
        <f t="shared" si="69"/>
        <v>-2226</v>
      </c>
      <c r="Z143" s="50"/>
      <c r="AA143" s="51"/>
      <c r="AB143" s="52"/>
      <c r="AC143" s="53"/>
      <c r="AD143" s="54"/>
      <c r="AE143" s="54"/>
      <c r="AF143" s="55">
        <f t="shared" si="65"/>
        <v>0</v>
      </c>
      <c r="AG143" s="37"/>
    </row>
  </sheetData>
  <mergeCells count="18">
    <mergeCell ref="M29:N29"/>
    <mergeCell ref="W29:X29"/>
    <mergeCell ref="A24:B24"/>
    <mergeCell ref="A25:B25"/>
    <mergeCell ref="A26:B26"/>
    <mergeCell ref="A27:B27"/>
    <mergeCell ref="A28:B28"/>
    <mergeCell ref="D29:H29"/>
    <mergeCell ref="AB28:AF28"/>
    <mergeCell ref="A1:A2"/>
    <mergeCell ref="B1:B2"/>
    <mergeCell ref="C1:C2"/>
    <mergeCell ref="D1:D2"/>
    <mergeCell ref="N1:N2"/>
    <mergeCell ref="C3:C8"/>
    <mergeCell ref="C13:C18"/>
    <mergeCell ref="B3:B22"/>
    <mergeCell ref="A3:A22"/>
  </mergeCells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6D87E-E468-4964-B097-772D8AF3A196}">
  <sheetPr codeName="Sheet12"/>
  <dimension ref="A1:AG71"/>
  <sheetViews>
    <sheetView workbookViewId="0">
      <selection activeCell="G37" sqref="G37"/>
    </sheetView>
  </sheetViews>
  <sheetFormatPr defaultRowHeight="17"/>
  <cols>
    <col min="2" max="2" width="13.33203125" bestFit="1" customWidth="1"/>
    <col min="3" max="3" width="40.58203125" bestFit="1" customWidth="1"/>
    <col min="4" max="4" width="22" bestFit="1" customWidth="1"/>
    <col min="6" max="6" width="9.83203125" customWidth="1"/>
    <col min="8" max="8" width="13.75" bestFit="1" customWidth="1"/>
    <col min="10" max="10" width="13" bestFit="1" customWidth="1"/>
    <col min="11" max="11" width="9" style="123"/>
    <col min="12" max="12" width="9.75" bestFit="1" customWidth="1"/>
  </cols>
  <sheetData>
    <row r="1" spans="1:33" s="10" customFormat="1">
      <c r="A1" s="243" t="s">
        <v>58</v>
      </c>
      <c r="B1" s="243" t="s">
        <v>59</v>
      </c>
      <c r="C1" s="243" t="s">
        <v>60</v>
      </c>
      <c r="D1" s="243" t="s">
        <v>19</v>
      </c>
      <c r="E1" s="127" t="s">
        <v>40</v>
      </c>
      <c r="F1" s="127" t="s">
        <v>41</v>
      </c>
      <c r="G1" s="127" t="s">
        <v>42</v>
      </c>
      <c r="H1" s="127" t="s">
        <v>43</v>
      </c>
      <c r="I1" s="127" t="s">
        <v>44</v>
      </c>
      <c r="J1" s="127" t="s">
        <v>45</v>
      </c>
      <c r="K1" s="127" t="s">
        <v>61</v>
      </c>
      <c r="L1" s="127" t="s">
        <v>62</v>
      </c>
      <c r="M1" s="127" t="s">
        <v>63</v>
      </c>
      <c r="N1" s="243" t="s">
        <v>64</v>
      </c>
      <c r="O1" s="80"/>
      <c r="P1" s="80"/>
      <c r="Q1" s="97"/>
      <c r="R1" s="97"/>
      <c r="S1" s="97"/>
      <c r="T1" s="97"/>
      <c r="U1" s="97"/>
      <c r="V1" s="97"/>
      <c r="W1" s="97"/>
      <c r="X1" s="9"/>
      <c r="Y1" s="9"/>
      <c r="Z1" s="9"/>
      <c r="AA1" s="9"/>
      <c r="AB1" s="9"/>
      <c r="AC1" s="9"/>
      <c r="AD1" s="9"/>
      <c r="AE1" s="9"/>
      <c r="AF1" s="9"/>
      <c r="AG1" s="9"/>
    </row>
    <row r="2" spans="1:33" s="10" customFormat="1">
      <c r="A2" s="244"/>
      <c r="B2" s="244"/>
      <c r="C2" s="244"/>
      <c r="D2" s="244"/>
      <c r="E2" s="127"/>
      <c r="F2" s="127"/>
      <c r="G2" s="127"/>
      <c r="H2" s="127"/>
      <c r="I2" s="127"/>
      <c r="J2" s="127"/>
      <c r="K2" s="127"/>
      <c r="L2" s="127"/>
      <c r="M2" s="127"/>
      <c r="N2" s="244"/>
      <c r="Q2" s="97"/>
      <c r="R2" s="97"/>
      <c r="S2" s="97"/>
      <c r="T2" s="97"/>
      <c r="U2" s="97"/>
      <c r="V2" s="97"/>
      <c r="W2" s="97"/>
      <c r="X2" s="97"/>
      <c r="Y2" s="9"/>
      <c r="Z2" s="9"/>
      <c r="AA2" s="9"/>
      <c r="AB2" s="9"/>
      <c r="AC2" s="9"/>
      <c r="AD2" s="9"/>
      <c r="AE2" s="9"/>
      <c r="AF2" s="9"/>
      <c r="AG2" s="9"/>
    </row>
    <row r="3" spans="1:33" s="10" customFormat="1">
      <c r="A3" s="231"/>
      <c r="B3" s="237" t="s">
        <v>89</v>
      </c>
      <c r="C3" s="264">
        <v>803849</v>
      </c>
      <c r="D3" s="128" t="s">
        <v>32</v>
      </c>
      <c r="E3" s="129">
        <v>90</v>
      </c>
      <c r="F3" s="129">
        <v>185</v>
      </c>
      <c r="G3" s="129">
        <v>515</v>
      </c>
      <c r="H3" s="129">
        <v>495</v>
      </c>
      <c r="I3" s="129">
        <v>365</v>
      </c>
      <c r="J3" s="129">
        <v>185</v>
      </c>
      <c r="K3" s="129"/>
      <c r="L3" s="129"/>
      <c r="M3" s="129"/>
      <c r="N3" s="128">
        <f t="shared" ref="N3:N8" si="0">SUM(E3:M3)</f>
        <v>1835</v>
      </c>
      <c r="Q3" s="97"/>
      <c r="R3" s="97"/>
      <c r="S3" s="97"/>
      <c r="T3" s="97"/>
      <c r="U3" s="97"/>
      <c r="V3" s="97"/>
      <c r="W3" s="97"/>
      <c r="X3" s="97"/>
      <c r="Y3" s="9"/>
      <c r="Z3" s="9"/>
      <c r="AA3" s="9"/>
      <c r="AB3" s="9"/>
      <c r="AC3" s="9"/>
      <c r="AD3" s="9"/>
      <c r="AE3" s="9"/>
      <c r="AF3" s="9"/>
      <c r="AG3" s="9"/>
    </row>
    <row r="4" spans="1:33" s="10" customFormat="1" ht="16.5" customHeight="1">
      <c r="A4" s="218"/>
      <c r="B4" s="237"/>
      <c r="C4" s="264"/>
      <c r="D4" s="128" t="s">
        <v>67</v>
      </c>
      <c r="E4" s="129">
        <v>75</v>
      </c>
      <c r="F4" s="129">
        <v>155</v>
      </c>
      <c r="G4" s="129">
        <v>430</v>
      </c>
      <c r="H4" s="129">
        <v>415</v>
      </c>
      <c r="I4" s="129">
        <v>305</v>
      </c>
      <c r="J4" s="129">
        <v>155</v>
      </c>
      <c r="K4" s="129"/>
      <c r="L4" s="129"/>
      <c r="M4" s="129"/>
      <c r="N4" s="128">
        <f t="shared" si="0"/>
        <v>1535</v>
      </c>
      <c r="Q4" s="97"/>
      <c r="R4" s="97"/>
      <c r="S4" s="97"/>
      <c r="T4" s="97"/>
      <c r="U4" s="97"/>
      <c r="V4" s="97"/>
      <c r="W4" s="97"/>
      <c r="X4" s="97"/>
      <c r="Y4" s="9"/>
      <c r="Z4" s="9"/>
      <c r="AA4" s="9"/>
      <c r="AB4" s="9"/>
      <c r="AC4" s="9"/>
      <c r="AD4" s="9"/>
      <c r="AE4" s="9"/>
      <c r="AF4" s="9"/>
      <c r="AG4" s="9"/>
    </row>
    <row r="5" spans="1:33" s="10" customFormat="1">
      <c r="A5" s="218"/>
      <c r="B5" s="237"/>
      <c r="C5" s="264"/>
      <c r="D5" s="128" t="s">
        <v>68</v>
      </c>
      <c r="E5" s="129">
        <v>75</v>
      </c>
      <c r="F5" s="129">
        <v>155</v>
      </c>
      <c r="G5" s="129">
        <v>430</v>
      </c>
      <c r="H5" s="129">
        <v>415</v>
      </c>
      <c r="I5" s="129">
        <v>305</v>
      </c>
      <c r="J5" s="129">
        <v>155</v>
      </c>
      <c r="K5" s="129"/>
      <c r="L5" s="129"/>
      <c r="M5" s="129"/>
      <c r="N5" s="128">
        <f t="shared" si="0"/>
        <v>1535</v>
      </c>
      <c r="Q5" s="97"/>
      <c r="R5" s="97"/>
      <c r="S5" s="97"/>
      <c r="T5" s="97"/>
      <c r="U5" s="97"/>
      <c r="V5" s="97"/>
      <c r="W5" s="97"/>
      <c r="X5" s="97"/>
      <c r="Y5" s="9"/>
      <c r="Z5" s="9"/>
      <c r="AA5" s="9"/>
      <c r="AB5" s="9"/>
      <c r="AC5" s="9"/>
      <c r="AD5" s="9"/>
      <c r="AE5" s="9"/>
      <c r="AF5" s="9"/>
      <c r="AG5" s="9"/>
    </row>
    <row r="6" spans="1:33" s="10" customFormat="1" ht="16.5" customHeight="1">
      <c r="A6" s="218"/>
      <c r="B6" s="237"/>
      <c r="C6" s="264"/>
      <c r="D6" s="128" t="s">
        <v>74</v>
      </c>
      <c r="E6" s="129">
        <v>60</v>
      </c>
      <c r="F6" s="129">
        <v>120</v>
      </c>
      <c r="G6" s="129">
        <v>345</v>
      </c>
      <c r="H6" s="129">
        <v>330</v>
      </c>
      <c r="I6" s="129">
        <v>245</v>
      </c>
      <c r="J6" s="129">
        <v>120</v>
      </c>
      <c r="K6" s="129"/>
      <c r="L6" s="129"/>
      <c r="M6" s="129"/>
      <c r="N6" s="128">
        <f t="shared" si="0"/>
        <v>1220</v>
      </c>
      <c r="Q6" s="97"/>
      <c r="R6" s="97"/>
      <c r="S6" s="97"/>
      <c r="T6" s="97"/>
      <c r="U6" s="97"/>
      <c r="V6" s="97"/>
      <c r="W6" s="97"/>
      <c r="X6" s="97"/>
      <c r="Y6" s="9"/>
      <c r="Z6" s="9"/>
      <c r="AA6" s="9"/>
      <c r="AB6" s="9"/>
      <c r="AC6" s="9"/>
      <c r="AD6" s="9"/>
      <c r="AE6" s="9"/>
      <c r="AF6" s="9"/>
      <c r="AG6" s="9"/>
    </row>
    <row r="7" spans="1:33" s="10" customFormat="1">
      <c r="A7" s="218"/>
      <c r="B7" s="237"/>
      <c r="C7" s="264"/>
      <c r="D7" s="128" t="s">
        <v>79</v>
      </c>
      <c r="E7" s="129">
        <v>50</v>
      </c>
      <c r="F7" s="129">
        <v>90</v>
      </c>
      <c r="G7" s="129">
        <v>255</v>
      </c>
      <c r="H7" s="129">
        <v>250</v>
      </c>
      <c r="I7" s="129">
        <v>185</v>
      </c>
      <c r="J7" s="129">
        <v>90</v>
      </c>
      <c r="K7" s="129"/>
      <c r="L7" s="129"/>
      <c r="M7" s="129"/>
      <c r="N7" s="128">
        <f t="shared" si="0"/>
        <v>920</v>
      </c>
      <c r="Q7" s="97"/>
      <c r="R7" s="97"/>
      <c r="S7" s="97"/>
      <c r="T7" s="97"/>
      <c r="U7" s="97"/>
      <c r="V7" s="97"/>
      <c r="W7" s="97"/>
      <c r="X7" s="97"/>
      <c r="Y7" s="9"/>
      <c r="Z7" s="9"/>
      <c r="AA7" s="9"/>
      <c r="AB7" s="9"/>
      <c r="AC7" s="9"/>
      <c r="AD7" s="9"/>
      <c r="AE7" s="9"/>
      <c r="AF7" s="9"/>
      <c r="AG7" s="9"/>
    </row>
    <row r="8" spans="1:33" s="10" customFormat="1" ht="16.5" customHeight="1">
      <c r="A8" s="218"/>
      <c r="B8" s="237"/>
      <c r="C8" s="264"/>
      <c r="D8" s="128" t="s">
        <v>69</v>
      </c>
      <c r="E8" s="129">
        <v>50</v>
      </c>
      <c r="F8" s="129">
        <v>90</v>
      </c>
      <c r="G8" s="129">
        <v>255</v>
      </c>
      <c r="H8" s="129">
        <v>250</v>
      </c>
      <c r="I8" s="129">
        <v>185</v>
      </c>
      <c r="J8" s="129">
        <v>90</v>
      </c>
      <c r="K8" s="129"/>
      <c r="L8" s="129"/>
      <c r="M8" s="129"/>
      <c r="N8" s="128">
        <f t="shared" si="0"/>
        <v>920</v>
      </c>
      <c r="Q8" s="97"/>
      <c r="R8" s="97"/>
      <c r="S8" s="97"/>
      <c r="T8" s="97"/>
      <c r="U8" s="97"/>
      <c r="V8" s="97"/>
      <c r="W8" s="97"/>
      <c r="X8" s="97"/>
      <c r="Y8" s="9"/>
      <c r="Z8" s="9"/>
      <c r="AA8" s="9"/>
      <c r="AB8" s="9"/>
      <c r="AC8" s="9"/>
      <c r="AD8" s="9"/>
      <c r="AE8" s="9"/>
      <c r="AF8" s="9"/>
      <c r="AG8" s="9"/>
    </row>
    <row r="9" spans="1:33" s="10" customFormat="1">
      <c r="A9" s="9"/>
      <c r="B9" s="9"/>
      <c r="C9" s="9"/>
      <c r="D9" s="128" t="s">
        <v>96</v>
      </c>
      <c r="E9" s="128">
        <f>SUM(E3:E8)</f>
        <v>400</v>
      </c>
      <c r="F9" s="128">
        <f t="shared" ref="F9:N9" si="1">SUM(F3:F8)</f>
        <v>795</v>
      </c>
      <c r="G9" s="128">
        <f t="shared" si="1"/>
        <v>2230</v>
      </c>
      <c r="H9" s="128">
        <f t="shared" si="1"/>
        <v>2155</v>
      </c>
      <c r="I9" s="128">
        <f t="shared" si="1"/>
        <v>1590</v>
      </c>
      <c r="J9" s="128">
        <f t="shared" si="1"/>
        <v>795</v>
      </c>
      <c r="K9" s="128">
        <f t="shared" si="1"/>
        <v>0</v>
      </c>
      <c r="L9" s="128">
        <f t="shared" si="1"/>
        <v>0</v>
      </c>
      <c r="M9" s="128">
        <f t="shared" si="1"/>
        <v>0</v>
      </c>
      <c r="N9" s="128">
        <f t="shared" si="1"/>
        <v>7965</v>
      </c>
      <c r="O9" s="103"/>
      <c r="P9" s="103">
        <v>400</v>
      </c>
      <c r="Q9" s="101">
        <v>795</v>
      </c>
      <c r="R9" s="101">
        <v>2230</v>
      </c>
      <c r="S9" s="101">
        <v>2155</v>
      </c>
      <c r="T9" s="101">
        <v>1590</v>
      </c>
      <c r="U9" s="101">
        <v>795</v>
      </c>
      <c r="V9" s="101"/>
      <c r="W9" s="101"/>
      <c r="X9" s="101"/>
      <c r="Y9" s="102"/>
      <c r="Z9" s="9"/>
      <c r="AA9" s="9"/>
      <c r="AB9" s="9"/>
      <c r="AC9" s="9"/>
      <c r="AD9" s="9"/>
      <c r="AE9" s="9"/>
      <c r="AF9" s="9"/>
      <c r="AG9" s="9"/>
    </row>
    <row r="10" spans="1:33" s="10" customFormat="1" ht="19.5" customHeight="1">
      <c r="A10" s="246" t="s">
        <v>0</v>
      </c>
      <c r="B10" s="246"/>
      <c r="C10" s="1" t="s">
        <v>104</v>
      </c>
      <c r="D10" s="1">
        <v>803849</v>
      </c>
      <c r="E10" s="1"/>
      <c r="F10" s="1"/>
      <c r="G10" s="1"/>
      <c r="H10" s="1"/>
      <c r="I10" s="1"/>
      <c r="J10" s="2"/>
      <c r="K10" s="104"/>
      <c r="L10" s="3"/>
      <c r="M10" s="3"/>
      <c r="N10" s="3"/>
      <c r="O10" s="3"/>
      <c r="P10" s="3"/>
      <c r="Q10" s="4"/>
      <c r="R10" s="4"/>
      <c r="S10" s="4"/>
      <c r="T10" s="4"/>
      <c r="U10" s="4"/>
      <c r="V10" s="4"/>
      <c r="W10" s="4"/>
      <c r="X10" s="4"/>
      <c r="Y10" s="5"/>
      <c r="Z10" s="6"/>
      <c r="AA10" s="7"/>
      <c r="AB10" s="8"/>
      <c r="AC10" s="8"/>
      <c r="AD10" s="8"/>
      <c r="AE10" s="8"/>
      <c r="AF10" s="9"/>
      <c r="AG10" s="9"/>
    </row>
    <row r="11" spans="1:33" s="10" customFormat="1" ht="20.25" customHeight="1">
      <c r="A11" s="246" t="s">
        <v>1</v>
      </c>
      <c r="B11" s="246"/>
      <c r="C11" s="8" t="s">
        <v>205</v>
      </c>
      <c r="D11" s="8"/>
      <c r="E11" s="8"/>
      <c r="F11" s="8"/>
      <c r="G11" s="8"/>
      <c r="H11" s="8"/>
      <c r="I11" s="8"/>
      <c r="J11" s="8"/>
      <c r="K11" s="105"/>
      <c r="L11" s="11"/>
      <c r="M11" s="11"/>
      <c r="N11" s="11"/>
      <c r="O11" s="3"/>
      <c r="P11" s="3"/>
      <c r="Q11" s="3"/>
      <c r="R11" s="3"/>
      <c r="S11" s="3"/>
      <c r="T11" s="3"/>
      <c r="U11" s="3"/>
      <c r="V11" s="3"/>
      <c r="W11" s="3"/>
      <c r="X11" s="4"/>
      <c r="Y11" s="4"/>
      <c r="Z11" s="12"/>
      <c r="AA11" s="13"/>
      <c r="AB11" s="14"/>
      <c r="AC11" s="14"/>
      <c r="AD11" s="9"/>
      <c r="AE11" s="9"/>
      <c r="AF11" s="9"/>
      <c r="AG11" s="9"/>
    </row>
    <row r="12" spans="1:33" s="10" customFormat="1">
      <c r="A12" s="246" t="s">
        <v>2</v>
      </c>
      <c r="B12" s="246"/>
      <c r="C12" s="15">
        <f>N9</f>
        <v>7965</v>
      </c>
      <c r="D12" s="16"/>
      <c r="E12" s="16"/>
      <c r="F12" s="16"/>
      <c r="G12" s="16"/>
      <c r="H12" s="16"/>
      <c r="I12" s="16"/>
      <c r="J12" s="16"/>
      <c r="K12" s="106"/>
      <c r="L12" s="17"/>
      <c r="M12" s="17"/>
      <c r="N12" s="17"/>
      <c r="O12" s="18" t="s">
        <v>100</v>
      </c>
      <c r="P12" s="18" t="s">
        <v>100</v>
      </c>
      <c r="Q12" s="18" t="s">
        <v>100</v>
      </c>
      <c r="R12" s="18" t="s">
        <v>100</v>
      </c>
      <c r="S12" s="18" t="s">
        <v>100</v>
      </c>
      <c r="T12" s="18" t="s">
        <v>100</v>
      </c>
      <c r="U12" s="18" t="s">
        <v>100</v>
      </c>
      <c r="V12" s="18" t="s">
        <v>100</v>
      </c>
      <c r="W12" s="19"/>
      <c r="X12" s="19"/>
      <c r="Y12" s="12"/>
      <c r="Z12" s="13"/>
      <c r="AA12" s="20"/>
      <c r="AB12" s="20"/>
      <c r="AC12" s="8"/>
      <c r="AD12" s="8"/>
      <c r="AE12" s="8"/>
      <c r="AF12" s="9"/>
      <c r="AG12" s="9"/>
    </row>
    <row r="13" spans="1:33" s="10" customFormat="1">
      <c r="A13" s="246" t="s">
        <v>3</v>
      </c>
      <c r="B13" s="246"/>
      <c r="C13" s="21" t="s">
        <v>4</v>
      </c>
      <c r="D13" s="13"/>
      <c r="E13" s="13"/>
      <c r="F13" s="13"/>
      <c r="G13" s="13"/>
      <c r="H13" s="13"/>
      <c r="I13" s="13"/>
      <c r="J13" s="13"/>
      <c r="K13" s="107"/>
      <c r="L13" s="17"/>
      <c r="M13" s="17"/>
      <c r="N13" s="17"/>
      <c r="O13" s="18" t="s">
        <v>5</v>
      </c>
      <c r="P13" s="18" t="s">
        <v>6</v>
      </c>
      <c r="Q13" s="18" t="s">
        <v>7</v>
      </c>
      <c r="R13" s="18" t="s">
        <v>6</v>
      </c>
      <c r="S13" s="18" t="s">
        <v>7</v>
      </c>
      <c r="T13" s="18" t="s">
        <v>8</v>
      </c>
      <c r="U13" s="18" t="s">
        <v>9</v>
      </c>
      <c r="V13" s="18" t="s">
        <v>10</v>
      </c>
      <c r="W13" s="19"/>
      <c r="X13" s="19"/>
      <c r="Y13" s="12"/>
      <c r="Z13" s="13"/>
      <c r="AA13" s="20"/>
      <c r="AB13" s="20"/>
      <c r="AC13" s="8"/>
      <c r="AD13" s="8"/>
      <c r="AE13" s="8"/>
      <c r="AF13" s="9"/>
      <c r="AG13" s="9"/>
    </row>
    <row r="14" spans="1:33" s="10" customFormat="1">
      <c r="A14" s="247" t="s">
        <v>11</v>
      </c>
      <c r="B14" s="247"/>
      <c r="C14" s="21" t="s">
        <v>46</v>
      </c>
      <c r="D14" s="13"/>
      <c r="E14" s="13"/>
      <c r="F14" s="13"/>
      <c r="G14" s="13"/>
      <c r="H14" s="13"/>
      <c r="I14" s="13"/>
      <c r="J14" s="13"/>
      <c r="K14" s="108"/>
      <c r="L14" s="17"/>
      <c r="M14" s="17"/>
      <c r="N14" s="17"/>
      <c r="O14" s="22" t="s">
        <v>12</v>
      </c>
      <c r="P14" s="22" t="s">
        <v>12</v>
      </c>
      <c r="Q14" s="22" t="s">
        <v>12</v>
      </c>
      <c r="R14" s="22" t="s">
        <v>12</v>
      </c>
      <c r="S14" s="22" t="s">
        <v>13</v>
      </c>
      <c r="T14" s="22" t="s">
        <v>12</v>
      </c>
      <c r="U14" s="22" t="s">
        <v>14</v>
      </c>
      <c r="V14" s="22" t="s">
        <v>15</v>
      </c>
      <c r="W14" s="23"/>
      <c r="X14" s="23"/>
      <c r="Y14" s="12"/>
      <c r="Z14" s="24"/>
      <c r="AA14" s="20"/>
      <c r="AB14" s="240" t="s">
        <v>16</v>
      </c>
      <c r="AC14" s="241"/>
      <c r="AD14" s="241"/>
      <c r="AE14" s="241"/>
      <c r="AF14" s="242"/>
      <c r="AG14" s="9"/>
    </row>
    <row r="15" spans="1:33" s="10" customFormat="1">
      <c r="A15" s="25" t="s">
        <v>17</v>
      </c>
      <c r="B15" s="25" t="s">
        <v>18</v>
      </c>
      <c r="C15" s="26" t="s">
        <v>19</v>
      </c>
      <c r="D15" s="258" t="s">
        <v>20</v>
      </c>
      <c r="E15" s="259"/>
      <c r="F15" s="259"/>
      <c r="G15" s="259"/>
      <c r="H15" s="260"/>
      <c r="I15" s="27" t="s">
        <v>21</v>
      </c>
      <c r="J15" s="28" t="s">
        <v>22</v>
      </c>
      <c r="K15" s="109" t="s">
        <v>23</v>
      </c>
      <c r="L15" s="28" t="s">
        <v>2</v>
      </c>
      <c r="M15" s="261" t="s">
        <v>24</v>
      </c>
      <c r="N15" s="262"/>
      <c r="O15" s="29"/>
      <c r="P15" s="29"/>
      <c r="Q15" s="30"/>
      <c r="R15" s="30"/>
      <c r="S15" s="30"/>
      <c r="T15" s="30"/>
      <c r="U15" s="30"/>
      <c r="V15" s="30"/>
      <c r="W15" s="250" t="s">
        <v>25</v>
      </c>
      <c r="X15" s="263"/>
      <c r="Y15" s="31" t="s">
        <v>26</v>
      </c>
      <c r="Z15" s="32" t="s">
        <v>27</v>
      </c>
      <c r="AA15" s="33" t="s">
        <v>28</v>
      </c>
      <c r="AB15" s="34" t="s">
        <v>24</v>
      </c>
      <c r="AC15" s="35" t="s">
        <v>29</v>
      </c>
      <c r="AD15" s="36"/>
      <c r="AE15" s="36"/>
      <c r="AF15" s="36" t="s">
        <v>30</v>
      </c>
      <c r="AG15" s="37"/>
    </row>
    <row r="16" spans="1:33" s="10" customFormat="1">
      <c r="A16" s="38" t="s">
        <v>31</v>
      </c>
      <c r="B16" s="39" t="s">
        <v>158</v>
      </c>
      <c r="C16" s="155" t="s">
        <v>157</v>
      </c>
      <c r="D16" s="155" t="s">
        <v>32</v>
      </c>
      <c r="E16" s="40" t="s">
        <v>162</v>
      </c>
      <c r="F16" s="40"/>
      <c r="G16" s="41"/>
      <c r="H16" s="155" t="s">
        <v>32</v>
      </c>
      <c r="I16" s="42" t="s">
        <v>156</v>
      </c>
      <c r="J16" s="43">
        <v>1835</v>
      </c>
      <c r="K16" s="169">
        <v>0.34699999999999998</v>
      </c>
      <c r="L16" s="163">
        <f t="shared" ref="L16:L23" si="2">K16*J16</f>
        <v>636.745</v>
      </c>
      <c r="M16" s="45"/>
      <c r="N16" s="45"/>
      <c r="O16" s="46"/>
      <c r="P16" s="46"/>
      <c r="Q16" s="47"/>
      <c r="R16" s="47"/>
      <c r="S16" s="47"/>
      <c r="T16" s="47"/>
      <c r="U16" s="47"/>
      <c r="V16" s="47"/>
      <c r="W16" s="47">
        <f t="shared" ref="W16:W23" si="3">SUM(N16:U16)</f>
        <v>0</v>
      </c>
      <c r="X16" s="48" t="e">
        <f t="shared" ref="X16:X23" si="4">W16/AC16</f>
        <v>#DIV/0!</v>
      </c>
      <c r="Y16" s="49">
        <f t="shared" ref="Y16:Y23" si="5">W16-L16</f>
        <v>-636.745</v>
      </c>
      <c r="Z16" s="50"/>
      <c r="AA16" s="51"/>
      <c r="AB16" s="52"/>
      <c r="AC16" s="53"/>
      <c r="AD16" s="54"/>
      <c r="AE16" s="54"/>
      <c r="AF16" s="55">
        <f>AC16+AD16</f>
        <v>0</v>
      </c>
      <c r="AG16" s="37"/>
    </row>
    <row r="17" spans="1:33" s="10" customFormat="1">
      <c r="A17" s="38"/>
      <c r="B17" s="39" t="s">
        <v>158</v>
      </c>
      <c r="C17" s="151" t="s">
        <v>159</v>
      </c>
      <c r="D17" s="155" t="s">
        <v>74</v>
      </c>
      <c r="E17" s="40" t="s">
        <v>163</v>
      </c>
      <c r="F17" s="40"/>
      <c r="G17" s="41"/>
      <c r="H17" s="155" t="s">
        <v>74</v>
      </c>
      <c r="I17" s="42" t="s">
        <v>156</v>
      </c>
      <c r="J17" s="43">
        <v>1535</v>
      </c>
      <c r="K17" s="169">
        <v>0.34699999999999998</v>
      </c>
      <c r="L17" s="163">
        <f t="shared" si="2"/>
        <v>532.64499999999998</v>
      </c>
      <c r="M17" s="45"/>
      <c r="N17" s="45"/>
      <c r="O17" s="46"/>
      <c r="P17" s="46"/>
      <c r="Q17" s="47"/>
      <c r="R17" s="47"/>
      <c r="S17" s="47"/>
      <c r="T17" s="47"/>
      <c r="U17" s="47"/>
      <c r="V17" s="47"/>
      <c r="W17" s="47">
        <f t="shared" si="3"/>
        <v>0</v>
      </c>
      <c r="X17" s="48" t="e">
        <f t="shared" si="4"/>
        <v>#DIV/0!</v>
      </c>
      <c r="Y17" s="49">
        <f t="shared" si="5"/>
        <v>-532.64499999999998</v>
      </c>
      <c r="Z17" s="50"/>
      <c r="AA17" s="51"/>
      <c r="AB17" s="52"/>
      <c r="AC17" s="53"/>
      <c r="AD17" s="54"/>
      <c r="AE17" s="54"/>
      <c r="AF17" s="55">
        <f t="shared" ref="AF17:AF38" si="6">AC17+AD17</f>
        <v>0</v>
      </c>
      <c r="AG17" s="37"/>
    </row>
    <row r="18" spans="1:33" s="10" customFormat="1">
      <c r="A18" s="38"/>
      <c r="B18" s="39" t="s">
        <v>158</v>
      </c>
      <c r="C18" s="151" t="s">
        <v>159</v>
      </c>
      <c r="D18" s="155" t="s">
        <v>68</v>
      </c>
      <c r="E18" s="40" t="s">
        <v>163</v>
      </c>
      <c r="F18" s="40"/>
      <c r="G18" s="41"/>
      <c r="H18" s="155" t="s">
        <v>68</v>
      </c>
      <c r="I18" s="42" t="s">
        <v>156</v>
      </c>
      <c r="J18" s="43">
        <v>1535</v>
      </c>
      <c r="K18" s="169">
        <v>0.34699999999999998</v>
      </c>
      <c r="L18" s="163">
        <f t="shared" si="2"/>
        <v>532.64499999999998</v>
      </c>
      <c r="M18" s="45"/>
      <c r="N18" s="45"/>
      <c r="O18" s="46"/>
      <c r="P18" s="46"/>
      <c r="Q18" s="47"/>
      <c r="R18" s="47"/>
      <c r="S18" s="47"/>
      <c r="T18" s="47"/>
      <c r="U18" s="47"/>
      <c r="V18" s="47"/>
      <c r="W18" s="47">
        <f t="shared" si="3"/>
        <v>0</v>
      </c>
      <c r="X18" s="48" t="e">
        <f t="shared" si="4"/>
        <v>#DIV/0!</v>
      </c>
      <c r="Y18" s="49">
        <f t="shared" si="5"/>
        <v>-532.64499999999998</v>
      </c>
      <c r="Z18" s="50"/>
      <c r="AA18" s="51"/>
      <c r="AB18" s="52"/>
      <c r="AC18" s="53"/>
      <c r="AD18" s="54"/>
      <c r="AE18" s="54"/>
      <c r="AF18" s="55">
        <f t="shared" si="6"/>
        <v>0</v>
      </c>
      <c r="AG18" s="37"/>
    </row>
    <row r="19" spans="1:33" s="10" customFormat="1">
      <c r="A19" s="38"/>
      <c r="B19" s="39" t="s">
        <v>158</v>
      </c>
      <c r="C19" s="151" t="s">
        <v>159</v>
      </c>
      <c r="D19" s="155" t="s">
        <v>67</v>
      </c>
      <c r="E19" s="40" t="s">
        <v>163</v>
      </c>
      <c r="F19" s="40"/>
      <c r="G19" s="41"/>
      <c r="H19" s="155" t="s">
        <v>67</v>
      </c>
      <c r="I19" s="42" t="s">
        <v>156</v>
      </c>
      <c r="J19" s="43">
        <v>1220</v>
      </c>
      <c r="K19" s="169">
        <v>0.34699999999999998</v>
      </c>
      <c r="L19" s="163">
        <f t="shared" si="2"/>
        <v>423.34</v>
      </c>
      <c r="M19" s="45"/>
      <c r="N19" s="45"/>
      <c r="O19" s="46"/>
      <c r="P19" s="46"/>
      <c r="Q19" s="47"/>
      <c r="R19" s="47"/>
      <c r="S19" s="47"/>
      <c r="T19" s="47"/>
      <c r="U19" s="47"/>
      <c r="V19" s="47"/>
      <c r="W19" s="47">
        <f t="shared" si="3"/>
        <v>0</v>
      </c>
      <c r="X19" s="48" t="e">
        <f t="shared" si="4"/>
        <v>#DIV/0!</v>
      </c>
      <c r="Y19" s="49">
        <f t="shared" si="5"/>
        <v>-423.34</v>
      </c>
      <c r="Z19" s="50"/>
      <c r="AA19" s="51"/>
      <c r="AB19" s="52"/>
      <c r="AC19" s="53"/>
      <c r="AD19" s="54"/>
      <c r="AE19" s="54"/>
      <c r="AF19" s="55">
        <f t="shared" si="6"/>
        <v>0</v>
      </c>
      <c r="AG19" s="37"/>
    </row>
    <row r="20" spans="1:33" s="10" customFormat="1">
      <c r="A20" s="38"/>
      <c r="B20" s="39" t="s">
        <v>158</v>
      </c>
      <c r="C20" s="151" t="s">
        <v>159</v>
      </c>
      <c r="D20" s="155" t="s">
        <v>79</v>
      </c>
      <c r="E20" s="40" t="s">
        <v>163</v>
      </c>
      <c r="F20" s="40"/>
      <c r="G20" s="41"/>
      <c r="H20" s="155" t="s">
        <v>79</v>
      </c>
      <c r="I20" s="42" t="s">
        <v>156</v>
      </c>
      <c r="J20" s="43">
        <v>920</v>
      </c>
      <c r="K20" s="169">
        <v>0.34699999999999998</v>
      </c>
      <c r="L20" s="163">
        <f t="shared" si="2"/>
        <v>319.23999999999995</v>
      </c>
      <c r="M20" s="45"/>
      <c r="N20" s="45"/>
      <c r="O20" s="46"/>
      <c r="P20" s="46"/>
      <c r="Q20" s="47"/>
      <c r="R20" s="47"/>
      <c r="S20" s="47"/>
      <c r="T20" s="47"/>
      <c r="U20" s="47"/>
      <c r="V20" s="47"/>
      <c r="W20" s="47">
        <f t="shared" si="3"/>
        <v>0</v>
      </c>
      <c r="X20" s="48" t="e">
        <f t="shared" si="4"/>
        <v>#DIV/0!</v>
      </c>
      <c r="Y20" s="49">
        <f t="shared" si="5"/>
        <v>-319.23999999999995</v>
      </c>
      <c r="Z20" s="50"/>
      <c r="AA20" s="51"/>
      <c r="AB20" s="52"/>
      <c r="AC20" s="53"/>
      <c r="AD20" s="54"/>
      <c r="AE20" s="54"/>
      <c r="AF20" s="55">
        <f t="shared" si="6"/>
        <v>0</v>
      </c>
      <c r="AG20" s="37"/>
    </row>
    <row r="21" spans="1:33" s="10" customFormat="1">
      <c r="A21" s="38"/>
      <c r="B21" s="39" t="s">
        <v>158</v>
      </c>
      <c r="C21" s="151" t="s">
        <v>159</v>
      </c>
      <c r="D21" s="155" t="s">
        <v>69</v>
      </c>
      <c r="E21" s="40" t="s">
        <v>163</v>
      </c>
      <c r="F21" s="40"/>
      <c r="G21" s="41"/>
      <c r="H21" s="155" t="s">
        <v>69</v>
      </c>
      <c r="I21" s="42" t="s">
        <v>156</v>
      </c>
      <c r="J21" s="43">
        <v>920</v>
      </c>
      <c r="K21" s="169">
        <v>0.34699999999999998</v>
      </c>
      <c r="L21" s="163">
        <f t="shared" si="2"/>
        <v>319.23999999999995</v>
      </c>
      <c r="M21" s="45"/>
      <c r="N21" s="45"/>
      <c r="O21" s="46"/>
      <c r="P21" s="46"/>
      <c r="Q21" s="47"/>
      <c r="R21" s="47"/>
      <c r="S21" s="47"/>
      <c r="T21" s="47"/>
      <c r="U21" s="47"/>
      <c r="V21" s="47"/>
      <c r="W21" s="47">
        <f t="shared" si="3"/>
        <v>0</v>
      </c>
      <c r="X21" s="48" t="e">
        <f t="shared" si="4"/>
        <v>#DIV/0!</v>
      </c>
      <c r="Y21" s="49">
        <f t="shared" si="5"/>
        <v>-319.23999999999995</v>
      </c>
      <c r="Z21" s="50"/>
      <c r="AA21" s="51"/>
      <c r="AB21" s="52"/>
      <c r="AC21" s="53"/>
      <c r="AD21" s="54"/>
      <c r="AE21" s="54"/>
      <c r="AF21" s="55">
        <f t="shared" si="6"/>
        <v>0</v>
      </c>
      <c r="AG21" s="37"/>
    </row>
    <row r="22" spans="1:33" s="10" customFormat="1">
      <c r="A22" s="38" t="s">
        <v>33</v>
      </c>
      <c r="B22" s="39" t="s">
        <v>166</v>
      </c>
      <c r="C22" s="155" t="s">
        <v>167</v>
      </c>
      <c r="D22" s="155"/>
      <c r="E22" s="40" t="s">
        <v>165</v>
      </c>
      <c r="F22" s="40"/>
      <c r="G22" s="41"/>
      <c r="H22" s="155" t="s">
        <v>32</v>
      </c>
      <c r="I22" s="42" t="s">
        <v>168</v>
      </c>
      <c r="J22" s="43">
        <v>3370</v>
      </c>
      <c r="K22" s="169">
        <v>0.14899999999999999</v>
      </c>
      <c r="L22" s="163">
        <f t="shared" si="2"/>
        <v>502.13</v>
      </c>
      <c r="M22" s="45"/>
      <c r="N22" s="45"/>
      <c r="O22" s="46"/>
      <c r="P22" s="46"/>
      <c r="Q22" s="47"/>
      <c r="R22" s="47"/>
      <c r="S22" s="47"/>
      <c r="T22" s="47"/>
      <c r="U22" s="47"/>
      <c r="V22" s="47"/>
      <c r="W22" s="47">
        <f t="shared" si="3"/>
        <v>0</v>
      </c>
      <c r="X22" s="48" t="e">
        <f t="shared" si="4"/>
        <v>#DIV/0!</v>
      </c>
      <c r="Y22" s="49">
        <f t="shared" si="5"/>
        <v>-502.13</v>
      </c>
      <c r="Z22" s="50"/>
      <c r="AA22" s="51"/>
      <c r="AB22" s="52"/>
      <c r="AC22" s="53"/>
      <c r="AD22" s="54"/>
      <c r="AE22" s="54"/>
      <c r="AF22" s="55">
        <f t="shared" si="6"/>
        <v>0</v>
      </c>
      <c r="AG22" s="37"/>
    </row>
    <row r="23" spans="1:33" s="10" customFormat="1">
      <c r="A23" s="38"/>
      <c r="B23" s="39" t="s">
        <v>166</v>
      </c>
      <c r="C23" s="155" t="s">
        <v>167</v>
      </c>
      <c r="D23" s="155"/>
      <c r="E23" s="40" t="s">
        <v>165</v>
      </c>
      <c r="F23" s="40"/>
      <c r="G23" s="41"/>
      <c r="H23" s="155" t="s">
        <v>48</v>
      </c>
      <c r="I23" s="42" t="s">
        <v>168</v>
      </c>
      <c r="J23" s="43">
        <v>4595</v>
      </c>
      <c r="K23" s="169">
        <v>0.14899999999999999</v>
      </c>
      <c r="L23" s="163">
        <f t="shared" si="2"/>
        <v>684.65499999999997</v>
      </c>
      <c r="M23" s="45"/>
      <c r="N23" s="45"/>
      <c r="O23" s="46"/>
      <c r="P23" s="46"/>
      <c r="Q23" s="47"/>
      <c r="R23" s="47"/>
      <c r="S23" s="47"/>
      <c r="T23" s="47"/>
      <c r="U23" s="47"/>
      <c r="V23" s="47"/>
      <c r="W23" s="47">
        <f t="shared" si="3"/>
        <v>0</v>
      </c>
      <c r="X23" s="48" t="e">
        <f t="shared" si="4"/>
        <v>#DIV/0!</v>
      </c>
      <c r="Y23" s="49">
        <f t="shared" si="5"/>
        <v>-684.65499999999997</v>
      </c>
      <c r="Z23" s="50"/>
      <c r="AA23" s="51"/>
      <c r="AB23" s="52"/>
      <c r="AC23" s="53"/>
      <c r="AD23" s="54"/>
      <c r="AE23" s="54"/>
      <c r="AF23" s="55">
        <f t="shared" si="6"/>
        <v>0</v>
      </c>
      <c r="AG23" s="37"/>
    </row>
    <row r="24" spans="1:33" s="10" customFormat="1">
      <c r="A24" s="38" t="s">
        <v>307</v>
      </c>
      <c r="B24" s="39" t="s">
        <v>308</v>
      </c>
      <c r="C24" s="155" t="s">
        <v>310</v>
      </c>
      <c r="D24" s="155"/>
      <c r="E24" s="40" t="s">
        <v>309</v>
      </c>
      <c r="F24" s="40"/>
      <c r="G24" s="41"/>
      <c r="H24" s="155" t="s">
        <v>32</v>
      </c>
      <c r="I24" s="42" t="s">
        <v>311</v>
      </c>
      <c r="J24" s="43">
        <v>3370</v>
      </c>
      <c r="K24" s="169">
        <v>9.0999999999999998E-2</v>
      </c>
      <c r="L24" s="163">
        <f t="shared" ref="L24:L25" si="7">K24*J24</f>
        <v>306.67</v>
      </c>
      <c r="M24" s="45"/>
      <c r="N24" s="45"/>
      <c r="O24" s="46"/>
      <c r="P24" s="46"/>
      <c r="Q24" s="47"/>
      <c r="R24" s="47"/>
      <c r="S24" s="47"/>
      <c r="T24" s="47"/>
      <c r="U24" s="47"/>
      <c r="V24" s="47"/>
      <c r="W24" s="47">
        <f t="shared" ref="W24:W25" si="8">SUM(N24:U24)</f>
        <v>0</v>
      </c>
      <c r="X24" s="48" t="e">
        <f t="shared" ref="X24:X25" si="9">W24/AC24</f>
        <v>#DIV/0!</v>
      </c>
      <c r="Y24" s="49">
        <f t="shared" ref="Y24:Y25" si="10">W24-L24</f>
        <v>-306.67</v>
      </c>
      <c r="Z24" s="50"/>
      <c r="AA24" s="51"/>
      <c r="AB24" s="52"/>
      <c r="AC24" s="53"/>
      <c r="AD24" s="54"/>
      <c r="AE24" s="54"/>
      <c r="AF24" s="55">
        <f t="shared" ref="AF24:AF25" si="11">AC24+AD24</f>
        <v>0</v>
      </c>
      <c r="AG24" s="37"/>
    </row>
    <row r="25" spans="1:33" s="10" customFormat="1">
      <c r="A25" s="38"/>
      <c r="B25" s="39" t="s">
        <v>308</v>
      </c>
      <c r="C25" s="155" t="s">
        <v>310</v>
      </c>
      <c r="D25" s="155"/>
      <c r="E25" s="40" t="s">
        <v>309</v>
      </c>
      <c r="F25" s="40"/>
      <c r="G25" s="41"/>
      <c r="H25" s="155" t="s">
        <v>48</v>
      </c>
      <c r="I25" s="42" t="s">
        <v>311</v>
      </c>
      <c r="J25" s="43">
        <v>4595</v>
      </c>
      <c r="K25" s="169">
        <v>9.0999999999999998E-2</v>
      </c>
      <c r="L25" s="163">
        <f t="shared" si="7"/>
        <v>418.14499999999998</v>
      </c>
      <c r="M25" s="45"/>
      <c r="N25" s="45"/>
      <c r="O25" s="46"/>
      <c r="P25" s="46"/>
      <c r="Q25" s="47"/>
      <c r="R25" s="47"/>
      <c r="S25" s="47"/>
      <c r="T25" s="47"/>
      <c r="U25" s="47"/>
      <c r="V25" s="47"/>
      <c r="W25" s="47">
        <f t="shared" si="8"/>
        <v>0</v>
      </c>
      <c r="X25" s="48" t="e">
        <f t="shared" si="9"/>
        <v>#DIV/0!</v>
      </c>
      <c r="Y25" s="49">
        <f t="shared" si="10"/>
        <v>-418.14499999999998</v>
      </c>
      <c r="Z25" s="50"/>
      <c r="AA25" s="51"/>
      <c r="AB25" s="52"/>
      <c r="AC25" s="53"/>
      <c r="AD25" s="54"/>
      <c r="AE25" s="54"/>
      <c r="AF25" s="55">
        <f t="shared" si="11"/>
        <v>0</v>
      </c>
      <c r="AG25" s="37"/>
    </row>
    <row r="26" spans="1:33" s="10" customFormat="1">
      <c r="A26" s="38"/>
      <c r="B26" s="57"/>
      <c r="C26" s="155"/>
      <c r="D26" s="155"/>
      <c r="E26" s="40"/>
      <c r="F26" s="40"/>
      <c r="G26" s="41"/>
      <c r="H26" s="41"/>
      <c r="I26" s="42"/>
      <c r="J26" s="43"/>
      <c r="K26" s="110"/>
      <c r="L26" s="44"/>
      <c r="M26" s="45"/>
      <c r="N26" s="45"/>
      <c r="O26" s="46"/>
      <c r="P26" s="46"/>
      <c r="Q26" s="47"/>
      <c r="R26" s="47"/>
      <c r="S26" s="47"/>
      <c r="T26" s="47"/>
      <c r="U26" s="47"/>
      <c r="V26" s="47"/>
      <c r="W26" s="47"/>
      <c r="X26" s="48"/>
      <c r="Y26" s="49"/>
      <c r="Z26" s="50"/>
      <c r="AA26" s="51"/>
      <c r="AB26" s="52"/>
      <c r="AC26" s="53"/>
      <c r="AD26" s="54"/>
      <c r="AE26" s="54"/>
      <c r="AF26" s="55">
        <f t="shared" si="6"/>
        <v>0</v>
      </c>
      <c r="AG26" s="37"/>
    </row>
    <row r="27" spans="1:33" s="10" customFormat="1">
      <c r="A27" s="38" t="s">
        <v>34</v>
      </c>
      <c r="B27" s="57"/>
      <c r="C27" s="155" t="s">
        <v>36</v>
      </c>
      <c r="D27" s="155" t="s">
        <v>32</v>
      </c>
      <c r="E27" s="40"/>
      <c r="F27" s="40"/>
      <c r="G27" s="41"/>
      <c r="H27" s="155" t="s">
        <v>32</v>
      </c>
      <c r="I27" s="42" t="s">
        <v>238</v>
      </c>
      <c r="J27" s="43">
        <v>975</v>
      </c>
      <c r="K27" s="152">
        <v>75</v>
      </c>
      <c r="L27" s="166">
        <f>K27*J27/5000</f>
        <v>14.625</v>
      </c>
      <c r="M27" s="45"/>
      <c r="N27" s="45"/>
      <c r="O27" s="46"/>
      <c r="P27" s="46"/>
      <c r="Q27" s="47"/>
      <c r="R27" s="47"/>
      <c r="S27" s="47"/>
      <c r="T27" s="47"/>
      <c r="U27" s="47"/>
      <c r="V27" s="47"/>
      <c r="W27" s="47">
        <f>SUM(N27:U27)</f>
        <v>0</v>
      </c>
      <c r="X27" s="48" t="e">
        <f>W27/AC27</f>
        <v>#DIV/0!</v>
      </c>
      <c r="Y27" s="49">
        <f>W27-L27</f>
        <v>-14.625</v>
      </c>
      <c r="Z27" s="50"/>
      <c r="AA27" s="51"/>
      <c r="AB27" s="52"/>
      <c r="AC27" s="53"/>
      <c r="AD27" s="54"/>
      <c r="AE27" s="54"/>
      <c r="AF27" s="55">
        <f t="shared" si="6"/>
        <v>0</v>
      </c>
      <c r="AG27" s="37"/>
    </row>
    <row r="28" spans="1:33" s="10" customFormat="1">
      <c r="A28" s="38"/>
      <c r="B28" s="57"/>
      <c r="C28" s="155" t="s">
        <v>35</v>
      </c>
      <c r="D28" s="155" t="s">
        <v>32</v>
      </c>
      <c r="E28" s="40"/>
      <c r="F28" s="40"/>
      <c r="G28" s="41"/>
      <c r="H28" s="155" t="s">
        <v>32</v>
      </c>
      <c r="I28" s="42" t="s">
        <v>238</v>
      </c>
      <c r="J28" s="43">
        <v>975</v>
      </c>
      <c r="K28" s="152">
        <v>150</v>
      </c>
      <c r="L28" s="166">
        <f t="shared" ref="L28:L38" si="12">K28*J28/5000</f>
        <v>29.25</v>
      </c>
      <c r="M28" s="45"/>
      <c r="N28" s="45"/>
      <c r="O28" s="46"/>
      <c r="P28" s="46"/>
      <c r="Q28" s="47"/>
      <c r="R28" s="47"/>
      <c r="S28" s="47"/>
      <c r="T28" s="47"/>
      <c r="U28" s="47"/>
      <c r="V28" s="47"/>
      <c r="W28" s="47">
        <f t="shared" ref="W28:W38" si="13">SUM(N28:U28)</f>
        <v>0</v>
      </c>
      <c r="X28" s="48" t="e">
        <f t="shared" ref="X28:X38" si="14">W28/AC28</f>
        <v>#DIV/0!</v>
      </c>
      <c r="Y28" s="49">
        <f t="shared" ref="Y28:Y38" si="15">W28-L28</f>
        <v>-29.25</v>
      </c>
      <c r="Z28" s="50"/>
      <c r="AA28" s="51"/>
      <c r="AB28" s="52"/>
      <c r="AC28" s="53"/>
      <c r="AD28" s="54"/>
      <c r="AE28" s="54"/>
      <c r="AF28" s="55">
        <f t="shared" si="6"/>
        <v>0</v>
      </c>
      <c r="AG28" s="37"/>
    </row>
    <row r="29" spans="1:33" s="10" customFormat="1">
      <c r="A29" s="38"/>
      <c r="B29" s="57"/>
      <c r="C29" s="155" t="s">
        <v>36</v>
      </c>
      <c r="D29" s="155" t="s">
        <v>74</v>
      </c>
      <c r="E29" s="40"/>
      <c r="F29" s="40"/>
      <c r="G29" s="41"/>
      <c r="H29" s="155" t="s">
        <v>74</v>
      </c>
      <c r="I29" s="42" t="s">
        <v>238</v>
      </c>
      <c r="J29" s="43">
        <v>795</v>
      </c>
      <c r="K29" s="152">
        <v>75</v>
      </c>
      <c r="L29" s="166">
        <f t="shared" si="12"/>
        <v>11.925000000000001</v>
      </c>
      <c r="M29" s="45"/>
      <c r="N29" s="45"/>
      <c r="O29" s="46"/>
      <c r="P29" s="46"/>
      <c r="Q29" s="47"/>
      <c r="R29" s="47"/>
      <c r="S29" s="47"/>
      <c r="T29" s="47"/>
      <c r="U29" s="47"/>
      <c r="V29" s="47"/>
      <c r="W29" s="47">
        <f t="shared" si="13"/>
        <v>0</v>
      </c>
      <c r="X29" s="48" t="e">
        <f t="shared" si="14"/>
        <v>#DIV/0!</v>
      </c>
      <c r="Y29" s="49">
        <f t="shared" si="15"/>
        <v>-11.925000000000001</v>
      </c>
      <c r="Z29" s="50"/>
      <c r="AA29" s="51"/>
      <c r="AB29" s="52"/>
      <c r="AC29" s="53"/>
      <c r="AD29" s="54"/>
      <c r="AE29" s="54"/>
      <c r="AF29" s="55">
        <f t="shared" si="6"/>
        <v>0</v>
      </c>
      <c r="AG29" s="37"/>
    </row>
    <row r="30" spans="1:33" s="10" customFormat="1">
      <c r="A30" s="38"/>
      <c r="B30" s="58"/>
      <c r="C30" s="155" t="s">
        <v>35</v>
      </c>
      <c r="D30" s="155" t="s">
        <v>74</v>
      </c>
      <c r="E30" s="40"/>
      <c r="F30" s="40"/>
      <c r="G30" s="41"/>
      <c r="H30" s="155" t="s">
        <v>74</v>
      </c>
      <c r="I30" s="42" t="s">
        <v>238</v>
      </c>
      <c r="J30" s="43">
        <v>795</v>
      </c>
      <c r="K30" s="152">
        <v>150</v>
      </c>
      <c r="L30" s="166">
        <f t="shared" si="12"/>
        <v>23.85</v>
      </c>
      <c r="M30" s="45"/>
      <c r="N30" s="45"/>
      <c r="O30" s="46"/>
      <c r="P30" s="46"/>
      <c r="Q30" s="47"/>
      <c r="R30" s="47"/>
      <c r="S30" s="47"/>
      <c r="T30" s="47"/>
      <c r="U30" s="47"/>
      <c r="V30" s="47"/>
      <c r="W30" s="47">
        <f t="shared" si="13"/>
        <v>0</v>
      </c>
      <c r="X30" s="48" t="e">
        <f t="shared" si="14"/>
        <v>#DIV/0!</v>
      </c>
      <c r="Y30" s="49">
        <f t="shared" si="15"/>
        <v>-23.85</v>
      </c>
      <c r="Z30" s="50"/>
      <c r="AA30" s="51"/>
      <c r="AB30" s="52"/>
      <c r="AC30" s="53"/>
      <c r="AD30" s="54"/>
      <c r="AE30" s="54"/>
      <c r="AF30" s="55">
        <f t="shared" si="6"/>
        <v>0</v>
      </c>
      <c r="AG30" s="37"/>
    </row>
    <row r="31" spans="1:33" s="10" customFormat="1">
      <c r="A31" s="38"/>
      <c r="B31" s="57"/>
      <c r="C31" s="155" t="s">
        <v>36</v>
      </c>
      <c r="D31" s="155" t="s">
        <v>295</v>
      </c>
      <c r="E31" s="40"/>
      <c r="F31" s="40"/>
      <c r="G31" s="41"/>
      <c r="H31" s="155" t="s">
        <v>68</v>
      </c>
      <c r="I31" s="42" t="s">
        <v>238</v>
      </c>
      <c r="J31" s="43">
        <v>600</v>
      </c>
      <c r="K31" s="152">
        <v>75</v>
      </c>
      <c r="L31" s="166">
        <f t="shared" si="12"/>
        <v>9</v>
      </c>
      <c r="M31" s="45"/>
      <c r="N31" s="45"/>
      <c r="O31" s="46"/>
      <c r="P31" s="46"/>
      <c r="Q31" s="47"/>
      <c r="R31" s="47"/>
      <c r="S31" s="47"/>
      <c r="T31" s="47"/>
      <c r="U31" s="47"/>
      <c r="V31" s="47"/>
      <c r="W31" s="47">
        <f t="shared" si="13"/>
        <v>0</v>
      </c>
      <c r="X31" s="48" t="e">
        <f t="shared" si="14"/>
        <v>#DIV/0!</v>
      </c>
      <c r="Y31" s="49">
        <f t="shared" si="15"/>
        <v>-9</v>
      </c>
      <c r="Z31" s="50"/>
      <c r="AA31" s="51"/>
      <c r="AB31" s="52"/>
      <c r="AC31" s="53"/>
      <c r="AD31" s="54"/>
      <c r="AE31" s="54"/>
      <c r="AF31" s="55">
        <f t="shared" si="6"/>
        <v>0</v>
      </c>
      <c r="AG31" s="37"/>
    </row>
    <row r="32" spans="1:33" s="10" customFormat="1">
      <c r="A32" s="38"/>
      <c r="B32" s="58"/>
      <c r="C32" s="155" t="s">
        <v>35</v>
      </c>
      <c r="D32" s="155" t="s">
        <v>295</v>
      </c>
      <c r="E32" s="40"/>
      <c r="F32" s="40"/>
      <c r="G32" s="41"/>
      <c r="H32" s="155" t="s">
        <v>68</v>
      </c>
      <c r="I32" s="42" t="s">
        <v>238</v>
      </c>
      <c r="J32" s="43">
        <v>600</v>
      </c>
      <c r="K32" s="152">
        <v>150</v>
      </c>
      <c r="L32" s="166">
        <f t="shared" si="12"/>
        <v>18</v>
      </c>
      <c r="M32" s="45"/>
      <c r="N32" s="45"/>
      <c r="O32" s="46"/>
      <c r="P32" s="46"/>
      <c r="Q32" s="47"/>
      <c r="R32" s="47"/>
      <c r="S32" s="47"/>
      <c r="T32" s="47"/>
      <c r="U32" s="47"/>
      <c r="V32" s="47"/>
      <c r="W32" s="47">
        <f t="shared" si="13"/>
        <v>0</v>
      </c>
      <c r="X32" s="48" t="e">
        <f t="shared" si="14"/>
        <v>#DIV/0!</v>
      </c>
      <c r="Y32" s="49">
        <f t="shared" si="15"/>
        <v>-18</v>
      </c>
      <c r="Z32" s="50"/>
      <c r="AA32" s="51"/>
      <c r="AB32" s="52"/>
      <c r="AC32" s="53"/>
      <c r="AD32" s="54"/>
      <c r="AE32" s="54"/>
      <c r="AF32" s="55">
        <f t="shared" si="6"/>
        <v>0</v>
      </c>
      <c r="AG32" s="37"/>
    </row>
    <row r="33" spans="1:33" s="10" customFormat="1">
      <c r="A33" s="38"/>
      <c r="B33" s="57"/>
      <c r="C33" s="155" t="s">
        <v>36</v>
      </c>
      <c r="D33" s="155" t="s">
        <v>67</v>
      </c>
      <c r="E33" s="40"/>
      <c r="F33" s="40"/>
      <c r="G33" s="41"/>
      <c r="H33" s="155" t="s">
        <v>67</v>
      </c>
      <c r="I33" s="42" t="s">
        <v>238</v>
      </c>
      <c r="J33" s="43">
        <v>600</v>
      </c>
      <c r="K33" s="152">
        <v>75</v>
      </c>
      <c r="L33" s="166">
        <f t="shared" si="12"/>
        <v>9</v>
      </c>
      <c r="M33" s="45"/>
      <c r="N33" s="45"/>
      <c r="O33" s="46"/>
      <c r="P33" s="46"/>
      <c r="Q33" s="47"/>
      <c r="R33" s="47"/>
      <c r="S33" s="47"/>
      <c r="T33" s="47"/>
      <c r="U33" s="47"/>
      <c r="V33" s="47"/>
      <c r="W33" s="47">
        <f t="shared" si="13"/>
        <v>0</v>
      </c>
      <c r="X33" s="48" t="e">
        <f t="shared" si="14"/>
        <v>#DIV/0!</v>
      </c>
      <c r="Y33" s="49">
        <f t="shared" si="15"/>
        <v>-9</v>
      </c>
      <c r="Z33" s="50"/>
      <c r="AA33" s="51"/>
      <c r="AB33" s="52"/>
      <c r="AC33" s="53"/>
      <c r="AD33" s="54"/>
      <c r="AE33" s="54"/>
      <c r="AF33" s="55">
        <f t="shared" si="6"/>
        <v>0</v>
      </c>
      <c r="AG33" s="37"/>
    </row>
    <row r="34" spans="1:33" s="10" customFormat="1">
      <c r="A34" s="38"/>
      <c r="B34" s="58"/>
      <c r="C34" s="155" t="s">
        <v>35</v>
      </c>
      <c r="D34" s="155" t="s">
        <v>67</v>
      </c>
      <c r="E34" s="40"/>
      <c r="F34" s="40"/>
      <c r="G34" s="41"/>
      <c r="H34" s="155" t="s">
        <v>67</v>
      </c>
      <c r="I34" s="42" t="s">
        <v>238</v>
      </c>
      <c r="J34" s="43">
        <v>600</v>
      </c>
      <c r="K34" s="152">
        <v>150</v>
      </c>
      <c r="L34" s="166">
        <f t="shared" si="12"/>
        <v>18</v>
      </c>
      <c r="M34" s="45"/>
      <c r="N34" s="45"/>
      <c r="O34" s="46"/>
      <c r="P34" s="46"/>
      <c r="Q34" s="47"/>
      <c r="R34" s="47"/>
      <c r="S34" s="47"/>
      <c r="T34" s="47"/>
      <c r="U34" s="47"/>
      <c r="V34" s="47"/>
      <c r="W34" s="47">
        <f t="shared" si="13"/>
        <v>0</v>
      </c>
      <c r="X34" s="48" t="e">
        <f t="shared" si="14"/>
        <v>#DIV/0!</v>
      </c>
      <c r="Y34" s="49">
        <f t="shared" si="15"/>
        <v>-18</v>
      </c>
      <c r="Z34" s="50"/>
      <c r="AA34" s="51"/>
      <c r="AB34" s="52"/>
      <c r="AC34" s="53"/>
      <c r="AD34" s="54"/>
      <c r="AE34" s="54"/>
      <c r="AF34" s="55">
        <f t="shared" si="6"/>
        <v>0</v>
      </c>
      <c r="AG34" s="37"/>
    </row>
    <row r="35" spans="1:33" s="10" customFormat="1">
      <c r="A35" s="38"/>
      <c r="B35" s="57"/>
      <c r="C35" s="155" t="s">
        <v>36</v>
      </c>
      <c r="D35" s="155" t="s">
        <v>79</v>
      </c>
      <c r="E35" s="40"/>
      <c r="F35" s="40"/>
      <c r="G35" s="41"/>
      <c r="H35" s="155" t="s">
        <v>79</v>
      </c>
      <c r="I35" s="42" t="s">
        <v>238</v>
      </c>
      <c r="J35" s="43">
        <v>600</v>
      </c>
      <c r="K35" s="152">
        <v>75</v>
      </c>
      <c r="L35" s="166">
        <f t="shared" si="12"/>
        <v>9</v>
      </c>
      <c r="M35" s="45"/>
      <c r="N35" s="45"/>
      <c r="O35" s="46"/>
      <c r="P35" s="46"/>
      <c r="Q35" s="47"/>
      <c r="R35" s="47"/>
      <c r="S35" s="47"/>
      <c r="T35" s="47"/>
      <c r="U35" s="47"/>
      <c r="V35" s="47"/>
      <c r="W35" s="47">
        <f t="shared" si="13"/>
        <v>0</v>
      </c>
      <c r="X35" s="48" t="e">
        <f t="shared" si="14"/>
        <v>#DIV/0!</v>
      </c>
      <c r="Y35" s="49">
        <f t="shared" si="15"/>
        <v>-9</v>
      </c>
      <c r="Z35" s="50"/>
      <c r="AA35" s="51"/>
      <c r="AB35" s="52"/>
      <c r="AC35" s="53"/>
      <c r="AD35" s="54"/>
      <c r="AE35" s="54"/>
      <c r="AF35" s="55">
        <f t="shared" si="6"/>
        <v>0</v>
      </c>
      <c r="AG35" s="37"/>
    </row>
    <row r="36" spans="1:33" s="10" customFormat="1">
      <c r="A36" s="38"/>
      <c r="B36" s="58"/>
      <c r="C36" s="155" t="s">
        <v>35</v>
      </c>
      <c r="D36" s="155" t="s">
        <v>79</v>
      </c>
      <c r="E36" s="40"/>
      <c r="F36" s="40"/>
      <c r="G36" s="41"/>
      <c r="H36" s="155" t="s">
        <v>79</v>
      </c>
      <c r="I36" s="42" t="s">
        <v>238</v>
      </c>
      <c r="J36" s="43">
        <v>600</v>
      </c>
      <c r="K36" s="152">
        <v>150</v>
      </c>
      <c r="L36" s="166">
        <f t="shared" si="12"/>
        <v>18</v>
      </c>
      <c r="M36" s="45"/>
      <c r="N36" s="45"/>
      <c r="O36" s="46"/>
      <c r="P36" s="46"/>
      <c r="Q36" s="47"/>
      <c r="R36" s="47"/>
      <c r="S36" s="47"/>
      <c r="T36" s="47"/>
      <c r="U36" s="47"/>
      <c r="V36" s="47"/>
      <c r="W36" s="47">
        <f t="shared" si="13"/>
        <v>0</v>
      </c>
      <c r="X36" s="48" t="e">
        <f t="shared" si="14"/>
        <v>#DIV/0!</v>
      </c>
      <c r="Y36" s="49">
        <f t="shared" si="15"/>
        <v>-18</v>
      </c>
      <c r="Z36" s="50"/>
      <c r="AA36" s="51"/>
      <c r="AB36" s="52"/>
      <c r="AC36" s="53"/>
      <c r="AD36" s="54"/>
      <c r="AE36" s="54"/>
      <c r="AF36" s="55">
        <f t="shared" si="6"/>
        <v>0</v>
      </c>
      <c r="AG36" s="37"/>
    </row>
    <row r="37" spans="1:33" s="10" customFormat="1">
      <c r="A37" s="38"/>
      <c r="B37" s="57"/>
      <c r="C37" s="155" t="s">
        <v>36</v>
      </c>
      <c r="D37" s="155" t="s">
        <v>69</v>
      </c>
      <c r="E37" s="40"/>
      <c r="F37" s="40"/>
      <c r="G37" s="41"/>
      <c r="H37" s="155" t="s">
        <v>69</v>
      </c>
      <c r="I37" s="42" t="s">
        <v>238</v>
      </c>
      <c r="J37" s="43">
        <v>600</v>
      </c>
      <c r="K37" s="152">
        <v>75</v>
      </c>
      <c r="L37" s="166">
        <f t="shared" si="12"/>
        <v>9</v>
      </c>
      <c r="M37" s="45"/>
      <c r="N37" s="45"/>
      <c r="O37" s="46"/>
      <c r="P37" s="46"/>
      <c r="Q37" s="47"/>
      <c r="R37" s="47"/>
      <c r="S37" s="47"/>
      <c r="T37" s="47"/>
      <c r="U37" s="47"/>
      <c r="V37" s="47"/>
      <c r="W37" s="47">
        <f t="shared" si="13"/>
        <v>0</v>
      </c>
      <c r="X37" s="48" t="e">
        <f t="shared" si="14"/>
        <v>#DIV/0!</v>
      </c>
      <c r="Y37" s="49">
        <f t="shared" si="15"/>
        <v>-9</v>
      </c>
      <c r="Z37" s="50"/>
      <c r="AA37" s="51"/>
      <c r="AB37" s="52"/>
      <c r="AC37" s="53"/>
      <c r="AD37" s="54"/>
      <c r="AE37" s="54"/>
      <c r="AF37" s="55">
        <f t="shared" si="6"/>
        <v>0</v>
      </c>
      <c r="AG37" s="37"/>
    </row>
    <row r="38" spans="1:33" s="10" customFormat="1">
      <c r="A38" s="38"/>
      <c r="B38" s="58"/>
      <c r="C38" s="155" t="s">
        <v>35</v>
      </c>
      <c r="D38" s="155" t="s">
        <v>69</v>
      </c>
      <c r="E38" s="40"/>
      <c r="F38" s="40"/>
      <c r="G38" s="41"/>
      <c r="H38" s="155" t="s">
        <v>69</v>
      </c>
      <c r="I38" s="42" t="s">
        <v>238</v>
      </c>
      <c r="J38" s="43">
        <v>600</v>
      </c>
      <c r="K38" s="152">
        <v>150</v>
      </c>
      <c r="L38" s="166">
        <f t="shared" si="12"/>
        <v>18</v>
      </c>
      <c r="M38" s="45"/>
      <c r="N38" s="45"/>
      <c r="O38" s="46"/>
      <c r="P38" s="46"/>
      <c r="Q38" s="47"/>
      <c r="R38" s="47"/>
      <c r="S38" s="47"/>
      <c r="T38" s="47"/>
      <c r="U38" s="47"/>
      <c r="V38" s="47"/>
      <c r="W38" s="47">
        <f t="shared" si="13"/>
        <v>0</v>
      </c>
      <c r="X38" s="48" t="e">
        <f t="shared" si="14"/>
        <v>#DIV/0!</v>
      </c>
      <c r="Y38" s="49">
        <f t="shared" si="15"/>
        <v>-18</v>
      </c>
      <c r="Z38" s="50"/>
      <c r="AA38" s="51"/>
      <c r="AB38" s="52"/>
      <c r="AC38" s="53"/>
      <c r="AD38" s="54"/>
      <c r="AE38" s="54"/>
      <c r="AF38" s="55">
        <f t="shared" si="6"/>
        <v>0</v>
      </c>
      <c r="AG38" s="37"/>
    </row>
    <row r="39" spans="1:33" s="10" customFormat="1">
      <c r="A39" s="38"/>
      <c r="B39" s="57"/>
      <c r="C39" s="155"/>
      <c r="D39" s="155"/>
      <c r="E39" s="40"/>
      <c r="F39" s="40"/>
      <c r="G39" s="41"/>
      <c r="H39" s="41"/>
      <c r="I39" s="42"/>
      <c r="J39" s="43"/>
      <c r="K39" s="110"/>
      <c r="L39" s="44"/>
      <c r="M39" s="45"/>
      <c r="N39" s="45"/>
      <c r="O39" s="46"/>
      <c r="P39" s="46"/>
      <c r="Q39" s="47"/>
      <c r="R39" s="47"/>
      <c r="S39" s="47"/>
      <c r="T39" s="47"/>
      <c r="U39" s="47"/>
      <c r="V39" s="47"/>
      <c r="W39" s="47"/>
      <c r="X39" s="48"/>
      <c r="Y39" s="49"/>
      <c r="Z39" s="50"/>
      <c r="AA39" s="51"/>
      <c r="AB39" s="52"/>
      <c r="AC39" s="53"/>
      <c r="AD39" s="54"/>
      <c r="AE39" s="54"/>
      <c r="AF39" s="55">
        <f>AC39+AD39</f>
        <v>0</v>
      </c>
      <c r="AG39" s="37"/>
    </row>
    <row r="40" spans="1:33" s="10" customFormat="1">
      <c r="A40" s="38" t="s">
        <v>38</v>
      </c>
      <c r="B40" s="57"/>
      <c r="C40" s="155" t="s">
        <v>219</v>
      </c>
      <c r="D40" s="155" t="s">
        <v>49</v>
      </c>
      <c r="E40" s="40"/>
      <c r="F40" s="40" t="s">
        <v>238</v>
      </c>
      <c r="G40" s="41"/>
      <c r="H40" s="155" t="s">
        <v>49</v>
      </c>
      <c r="I40" s="51" t="s">
        <v>181</v>
      </c>
      <c r="J40" s="43">
        <v>3370</v>
      </c>
      <c r="K40" s="163">
        <v>2.79</v>
      </c>
      <c r="L40" s="163">
        <f>K40*J40</f>
        <v>9402.2999999999993</v>
      </c>
      <c r="M40" s="45"/>
      <c r="N40" s="45"/>
      <c r="O40" s="46"/>
      <c r="P40" s="46"/>
      <c r="Q40" s="47"/>
      <c r="R40" s="47"/>
      <c r="S40" s="47"/>
      <c r="T40" s="47"/>
      <c r="U40" s="47"/>
      <c r="V40" s="47"/>
      <c r="W40" s="47">
        <f>SUM(N40:U40)</f>
        <v>0</v>
      </c>
      <c r="X40" s="48" t="e">
        <f>W40/AC40</f>
        <v>#DIV/0!</v>
      </c>
      <c r="Y40" s="49">
        <f>W40-L40</f>
        <v>-9402.2999999999993</v>
      </c>
      <c r="Z40" s="50"/>
      <c r="AA40" s="51"/>
      <c r="AB40" s="52"/>
      <c r="AC40" s="53"/>
      <c r="AD40" s="54"/>
      <c r="AE40" s="54"/>
      <c r="AF40" s="55">
        <f t="shared" ref="AF40:AF71" si="16">AC40+AD40</f>
        <v>0</v>
      </c>
      <c r="AG40" s="37"/>
    </row>
    <row r="41" spans="1:33" s="10" customFormat="1">
      <c r="A41" s="38"/>
      <c r="B41" s="57"/>
      <c r="C41" s="155" t="s">
        <v>219</v>
      </c>
      <c r="D41" s="155" t="s">
        <v>49</v>
      </c>
      <c r="E41" s="40"/>
      <c r="F41" s="40" t="s">
        <v>238</v>
      </c>
      <c r="G41" s="41"/>
      <c r="H41" s="155" t="s">
        <v>48</v>
      </c>
      <c r="I41" s="51" t="s">
        <v>181</v>
      </c>
      <c r="J41" s="43">
        <v>4595</v>
      </c>
      <c r="K41" s="163">
        <v>2.79</v>
      </c>
      <c r="L41" s="163">
        <f>K41*J41</f>
        <v>12820.05</v>
      </c>
      <c r="M41" s="45"/>
      <c r="N41" s="45"/>
      <c r="O41" s="46"/>
      <c r="P41" s="46"/>
      <c r="Q41" s="63"/>
      <c r="R41" s="63"/>
      <c r="S41" s="63"/>
      <c r="T41" s="63"/>
      <c r="U41" s="47"/>
      <c r="V41" s="47"/>
      <c r="W41" s="47">
        <f>SUM(N41:U41)</f>
        <v>0</v>
      </c>
      <c r="X41" s="48" t="e">
        <f>W41/AC41</f>
        <v>#DIV/0!</v>
      </c>
      <c r="Y41" s="49">
        <f>W41-L41</f>
        <v>-12820.05</v>
      </c>
      <c r="Z41" s="50"/>
      <c r="AA41" s="51"/>
      <c r="AB41" s="52"/>
      <c r="AC41" s="53"/>
      <c r="AD41" s="54"/>
      <c r="AE41" s="54"/>
      <c r="AF41" s="55">
        <f t="shared" si="16"/>
        <v>0</v>
      </c>
      <c r="AG41" s="37"/>
    </row>
    <row r="42" spans="1:33" s="10" customFormat="1">
      <c r="A42" s="38"/>
      <c r="B42" s="57"/>
      <c r="C42" s="155"/>
      <c r="D42" s="155"/>
      <c r="E42" s="40"/>
      <c r="F42" s="40"/>
      <c r="G42" s="41"/>
      <c r="H42" s="40"/>
      <c r="I42" s="51"/>
      <c r="J42" s="43"/>
      <c r="K42" s="163"/>
      <c r="L42" s="163"/>
      <c r="M42" s="45"/>
      <c r="N42" s="45"/>
      <c r="O42" s="46"/>
      <c r="P42" s="46"/>
      <c r="Q42" s="63"/>
      <c r="R42" s="63"/>
      <c r="S42" s="63"/>
      <c r="T42" s="63"/>
      <c r="U42" s="47"/>
      <c r="V42" s="47"/>
      <c r="W42" s="47"/>
      <c r="X42" s="48"/>
      <c r="Y42" s="49"/>
      <c r="Z42" s="50"/>
      <c r="AA42" s="51"/>
      <c r="AB42" s="52"/>
      <c r="AC42" s="53"/>
      <c r="AD42" s="54"/>
      <c r="AE42" s="54"/>
      <c r="AF42" s="55"/>
      <c r="AG42" s="37"/>
    </row>
    <row r="43" spans="1:33" s="10" customFormat="1">
      <c r="A43" s="38" t="s">
        <v>39</v>
      </c>
      <c r="B43" s="57"/>
      <c r="C43" s="155" t="s">
        <v>182</v>
      </c>
      <c r="D43" s="155" t="s">
        <v>40</v>
      </c>
      <c r="E43" s="40"/>
      <c r="F43" s="40"/>
      <c r="G43" s="41"/>
      <c r="H43" s="41"/>
      <c r="I43" s="42" t="s">
        <v>40</v>
      </c>
      <c r="J43" s="43">
        <v>400</v>
      </c>
      <c r="K43" s="115">
        <v>1.03</v>
      </c>
      <c r="L43" s="44">
        <f t="shared" ref="L43:L50" si="17">K43*J43</f>
        <v>412</v>
      </c>
      <c r="M43" s="45"/>
      <c r="N43" s="45"/>
      <c r="O43" s="46"/>
      <c r="P43" s="46"/>
      <c r="Q43" s="47"/>
      <c r="R43" s="47"/>
      <c r="S43" s="67"/>
      <c r="T43" s="47"/>
      <c r="U43" s="47"/>
      <c r="V43" s="47"/>
      <c r="W43" s="47">
        <f t="shared" ref="W43:W48" si="18">SUM(N43:U43)</f>
        <v>0</v>
      </c>
      <c r="X43" s="48" t="e">
        <f t="shared" ref="X43:X48" si="19">W43/AC43</f>
        <v>#DIV/0!</v>
      </c>
      <c r="Y43" s="49">
        <f t="shared" ref="Y43:Y48" si="20">W43-L43</f>
        <v>-412</v>
      </c>
      <c r="Z43" s="50"/>
      <c r="AA43" s="51"/>
      <c r="AB43" s="52"/>
      <c r="AC43" s="53"/>
      <c r="AD43" s="54"/>
      <c r="AE43" s="54"/>
      <c r="AF43" s="55">
        <f t="shared" si="16"/>
        <v>0</v>
      </c>
      <c r="AG43" s="37"/>
    </row>
    <row r="44" spans="1:33" s="10" customFormat="1">
      <c r="A44" s="38"/>
      <c r="B44" s="57"/>
      <c r="C44" s="155" t="s">
        <v>182</v>
      </c>
      <c r="D44" s="69" t="s">
        <v>41</v>
      </c>
      <c r="E44" s="70"/>
      <c r="F44" s="70"/>
      <c r="G44" s="71"/>
      <c r="H44" s="68"/>
      <c r="I44" s="42" t="s">
        <v>41</v>
      </c>
      <c r="J44" s="43">
        <v>795</v>
      </c>
      <c r="K44" s="115">
        <v>1.03</v>
      </c>
      <c r="L44" s="44">
        <f t="shared" si="17"/>
        <v>818.85</v>
      </c>
      <c r="M44" s="45"/>
      <c r="N44" s="45"/>
      <c r="O44" s="46"/>
      <c r="P44" s="46"/>
      <c r="Q44" s="47"/>
      <c r="R44" s="47"/>
      <c r="S44" s="67"/>
      <c r="T44" s="47"/>
      <c r="U44" s="47"/>
      <c r="V44" s="47"/>
      <c r="W44" s="47">
        <f t="shared" si="18"/>
        <v>0</v>
      </c>
      <c r="X44" s="48" t="e">
        <f t="shared" si="19"/>
        <v>#DIV/0!</v>
      </c>
      <c r="Y44" s="49">
        <f t="shared" si="20"/>
        <v>-818.85</v>
      </c>
      <c r="Z44" s="50"/>
      <c r="AA44" s="51"/>
      <c r="AB44" s="52"/>
      <c r="AC44" s="53"/>
      <c r="AD44" s="54"/>
      <c r="AE44" s="54"/>
      <c r="AF44" s="55">
        <f t="shared" si="16"/>
        <v>0</v>
      </c>
      <c r="AG44" s="37"/>
    </row>
    <row r="45" spans="1:33" s="10" customFormat="1">
      <c r="A45" s="38"/>
      <c r="B45" s="57"/>
      <c r="C45" s="155" t="s">
        <v>182</v>
      </c>
      <c r="D45" s="155" t="s">
        <v>42</v>
      </c>
      <c r="E45" s="40"/>
      <c r="F45" s="40"/>
      <c r="G45" s="41"/>
      <c r="H45" s="68"/>
      <c r="I45" s="42" t="s">
        <v>42</v>
      </c>
      <c r="J45" s="43">
        <v>2230</v>
      </c>
      <c r="K45" s="115">
        <v>1.03</v>
      </c>
      <c r="L45" s="44">
        <f t="shared" si="17"/>
        <v>2296.9</v>
      </c>
      <c r="M45" s="45"/>
      <c r="N45" s="45"/>
      <c r="O45" s="46"/>
      <c r="P45" s="46"/>
      <c r="Q45" s="63"/>
      <c r="R45" s="63"/>
      <c r="S45" s="72"/>
      <c r="T45" s="63"/>
      <c r="U45" s="47"/>
      <c r="V45" s="47"/>
      <c r="W45" s="47">
        <f t="shared" si="18"/>
        <v>0</v>
      </c>
      <c r="X45" s="48" t="e">
        <f t="shared" si="19"/>
        <v>#DIV/0!</v>
      </c>
      <c r="Y45" s="49">
        <f t="shared" si="20"/>
        <v>-2296.9</v>
      </c>
      <c r="Z45" s="50"/>
      <c r="AA45" s="51"/>
      <c r="AB45" s="52"/>
      <c r="AC45" s="53"/>
      <c r="AD45" s="54"/>
      <c r="AE45" s="54"/>
      <c r="AF45" s="55">
        <f t="shared" si="16"/>
        <v>0</v>
      </c>
      <c r="AG45" s="37"/>
    </row>
    <row r="46" spans="1:33" s="10" customFormat="1">
      <c r="A46" s="38"/>
      <c r="B46" s="57"/>
      <c r="C46" s="155" t="s">
        <v>182</v>
      </c>
      <c r="D46" s="155" t="s">
        <v>43</v>
      </c>
      <c r="E46" s="40"/>
      <c r="F46" s="40"/>
      <c r="G46" s="41"/>
      <c r="H46" s="68"/>
      <c r="I46" s="42" t="s">
        <v>43</v>
      </c>
      <c r="J46" s="43">
        <v>2155</v>
      </c>
      <c r="K46" s="115">
        <v>1.03</v>
      </c>
      <c r="L46" s="44">
        <f t="shared" si="17"/>
        <v>2219.65</v>
      </c>
      <c r="M46" s="45"/>
      <c r="N46" s="45"/>
      <c r="O46" s="46"/>
      <c r="P46" s="46"/>
      <c r="Q46" s="63"/>
      <c r="R46" s="63"/>
      <c r="S46" s="72"/>
      <c r="T46" s="63"/>
      <c r="U46" s="47"/>
      <c r="V46" s="47"/>
      <c r="W46" s="47">
        <f t="shared" si="18"/>
        <v>0</v>
      </c>
      <c r="X46" s="48" t="e">
        <f t="shared" si="19"/>
        <v>#DIV/0!</v>
      </c>
      <c r="Y46" s="49">
        <f t="shared" si="20"/>
        <v>-2219.65</v>
      </c>
      <c r="Z46" s="50"/>
      <c r="AA46" s="51"/>
      <c r="AB46" s="52"/>
      <c r="AC46" s="53"/>
      <c r="AD46" s="54"/>
      <c r="AE46" s="54"/>
      <c r="AF46" s="55">
        <f t="shared" si="16"/>
        <v>0</v>
      </c>
      <c r="AG46" s="37"/>
    </row>
    <row r="47" spans="1:33" s="10" customFormat="1">
      <c r="A47" s="38"/>
      <c r="B47" s="57"/>
      <c r="C47" s="155" t="s">
        <v>182</v>
      </c>
      <c r="D47" s="155" t="s">
        <v>44</v>
      </c>
      <c r="E47" s="40"/>
      <c r="F47" s="40"/>
      <c r="G47" s="41"/>
      <c r="H47" s="68"/>
      <c r="I47" s="42" t="s">
        <v>44</v>
      </c>
      <c r="J47" s="43">
        <v>1590</v>
      </c>
      <c r="K47" s="115">
        <v>1.03</v>
      </c>
      <c r="L47" s="44">
        <f t="shared" si="17"/>
        <v>1637.7</v>
      </c>
      <c r="M47" s="45"/>
      <c r="N47" s="45"/>
      <c r="O47" s="46"/>
      <c r="P47" s="46"/>
      <c r="Q47" s="47"/>
      <c r="R47" s="47"/>
      <c r="S47" s="67"/>
      <c r="T47" s="47"/>
      <c r="U47" s="47"/>
      <c r="V47" s="47"/>
      <c r="W47" s="47">
        <f t="shared" si="18"/>
        <v>0</v>
      </c>
      <c r="X47" s="48" t="e">
        <f t="shared" si="19"/>
        <v>#DIV/0!</v>
      </c>
      <c r="Y47" s="49">
        <f t="shared" si="20"/>
        <v>-1637.7</v>
      </c>
      <c r="Z47" s="50"/>
      <c r="AA47" s="51"/>
      <c r="AB47" s="52"/>
      <c r="AC47" s="53"/>
      <c r="AD47" s="54"/>
      <c r="AE47" s="54"/>
      <c r="AF47" s="55">
        <f t="shared" si="16"/>
        <v>0</v>
      </c>
      <c r="AG47" s="37"/>
    </row>
    <row r="48" spans="1:33" s="10" customFormat="1">
      <c r="A48" s="38"/>
      <c r="B48" s="57"/>
      <c r="C48" s="155" t="s">
        <v>182</v>
      </c>
      <c r="D48" s="155" t="s">
        <v>45</v>
      </c>
      <c r="E48" s="40"/>
      <c r="F48" s="40"/>
      <c r="G48" s="41"/>
      <c r="H48" s="68"/>
      <c r="I48" s="42" t="s">
        <v>45</v>
      </c>
      <c r="J48" s="43">
        <v>795</v>
      </c>
      <c r="K48" s="115">
        <v>1.03</v>
      </c>
      <c r="L48" s="44">
        <f t="shared" si="17"/>
        <v>818.85</v>
      </c>
      <c r="M48" s="45"/>
      <c r="N48" s="45"/>
      <c r="O48" s="46"/>
      <c r="P48" s="46"/>
      <c r="Q48" s="47"/>
      <c r="R48" s="47"/>
      <c r="S48" s="67"/>
      <c r="T48" s="47"/>
      <c r="U48" s="47"/>
      <c r="V48" s="47"/>
      <c r="W48" s="47">
        <f t="shared" si="18"/>
        <v>0</v>
      </c>
      <c r="X48" s="48" t="e">
        <f t="shared" si="19"/>
        <v>#DIV/0!</v>
      </c>
      <c r="Y48" s="49">
        <f t="shared" si="20"/>
        <v>-818.85</v>
      </c>
      <c r="Z48" s="50"/>
      <c r="AA48" s="51"/>
      <c r="AB48" s="52"/>
      <c r="AC48" s="53"/>
      <c r="AD48" s="54"/>
      <c r="AE48" s="54"/>
      <c r="AF48" s="55">
        <f t="shared" si="16"/>
        <v>0</v>
      </c>
      <c r="AG48" s="37"/>
    </row>
    <row r="49" spans="1:33" s="10" customFormat="1">
      <c r="A49" s="38"/>
      <c r="B49" s="58"/>
      <c r="C49" s="155"/>
      <c r="D49" s="155"/>
      <c r="E49" s="40"/>
      <c r="F49" s="40"/>
      <c r="G49" s="41"/>
      <c r="H49" s="41"/>
      <c r="I49" s="59"/>
      <c r="J49" s="43"/>
      <c r="K49" s="112"/>
      <c r="L49" s="44">
        <f t="shared" si="17"/>
        <v>0</v>
      </c>
      <c r="M49" s="45"/>
      <c r="N49" s="45"/>
      <c r="O49" s="46"/>
      <c r="P49" s="46"/>
      <c r="Q49" s="47"/>
      <c r="R49" s="47"/>
      <c r="S49" s="47"/>
      <c r="T49" s="47"/>
      <c r="U49" s="47"/>
      <c r="V49" s="47"/>
      <c r="W49" s="47"/>
      <c r="X49" s="48"/>
      <c r="Y49" s="49"/>
      <c r="Z49" s="50"/>
      <c r="AA49" s="51"/>
      <c r="AB49" s="52"/>
      <c r="AC49" s="53"/>
      <c r="AD49" s="54"/>
      <c r="AE49" s="54"/>
      <c r="AF49" s="55">
        <f t="shared" si="16"/>
        <v>0</v>
      </c>
      <c r="AG49" s="37"/>
    </row>
    <row r="50" spans="1:33" s="10" customFormat="1">
      <c r="A50" s="38" t="s">
        <v>193</v>
      </c>
      <c r="B50" s="57"/>
      <c r="C50" s="155" t="s">
        <v>194</v>
      </c>
      <c r="D50" s="155"/>
      <c r="E50" s="40"/>
      <c r="F50" s="40"/>
      <c r="G50" s="41"/>
      <c r="H50" s="41"/>
      <c r="I50" s="42"/>
      <c r="J50" s="43">
        <v>7965</v>
      </c>
      <c r="K50" s="115">
        <v>1.05</v>
      </c>
      <c r="L50" s="44">
        <f t="shared" si="17"/>
        <v>8363.25</v>
      </c>
      <c r="M50" s="45"/>
      <c r="N50" s="45"/>
      <c r="O50" s="46"/>
      <c r="P50" s="46"/>
      <c r="Q50" s="47"/>
      <c r="R50" s="47"/>
      <c r="S50" s="67"/>
      <c r="T50" s="47"/>
      <c r="U50" s="47"/>
      <c r="V50" s="47"/>
      <c r="W50" s="47">
        <f>SUM(N50:U50)</f>
        <v>0</v>
      </c>
      <c r="X50" s="48" t="e">
        <f>W50/AC50</f>
        <v>#DIV/0!</v>
      </c>
      <c r="Y50" s="49">
        <f>W50-L50</f>
        <v>-8363.25</v>
      </c>
      <c r="Z50" s="50"/>
      <c r="AA50" s="51"/>
      <c r="AB50" s="52"/>
      <c r="AC50" s="53"/>
      <c r="AD50" s="54"/>
      <c r="AE50" s="54"/>
      <c r="AF50" s="55">
        <f t="shared" si="16"/>
        <v>0</v>
      </c>
      <c r="AG50" s="37"/>
    </row>
    <row r="51" spans="1:33" s="10" customFormat="1">
      <c r="A51" s="38"/>
      <c r="B51" s="57"/>
      <c r="C51" s="68"/>
      <c r="D51" s="155"/>
      <c r="E51" s="40"/>
      <c r="F51" s="40"/>
      <c r="G51" s="41"/>
      <c r="H51" s="68"/>
      <c r="I51" s="42"/>
      <c r="J51" s="66"/>
      <c r="K51" s="114"/>
      <c r="L51" s="73"/>
      <c r="M51" s="45"/>
      <c r="N51" s="45"/>
      <c r="O51" s="46"/>
      <c r="P51" s="46"/>
      <c r="Q51" s="47"/>
      <c r="R51" s="47"/>
      <c r="S51" s="47"/>
      <c r="T51" s="47"/>
      <c r="U51" s="47"/>
      <c r="V51" s="47"/>
      <c r="W51" s="47"/>
      <c r="X51" s="48"/>
      <c r="Y51" s="49"/>
      <c r="Z51" s="50"/>
      <c r="AA51" s="51"/>
      <c r="AB51" s="52"/>
      <c r="AC51" s="53"/>
      <c r="AD51" s="54"/>
      <c r="AE51" s="54"/>
      <c r="AF51" s="55">
        <f t="shared" si="16"/>
        <v>0</v>
      </c>
      <c r="AG51" s="37"/>
    </row>
    <row r="52" spans="1:33" s="10" customFormat="1">
      <c r="A52" s="38" t="s">
        <v>305</v>
      </c>
      <c r="B52" s="57"/>
      <c r="C52" s="68" t="s">
        <v>306</v>
      </c>
      <c r="D52" s="155"/>
      <c r="E52" s="40"/>
      <c r="F52" s="40"/>
      <c r="G52" s="41"/>
      <c r="H52" s="155"/>
      <c r="I52" s="42"/>
      <c r="J52" s="43">
        <v>7965</v>
      </c>
      <c r="K52" s="116">
        <v>1.03</v>
      </c>
      <c r="L52" s="44">
        <f>K52*J52</f>
        <v>8203.9500000000007</v>
      </c>
      <c r="M52" s="45"/>
      <c r="N52" s="45"/>
      <c r="O52" s="46"/>
      <c r="P52" s="46"/>
      <c r="Q52" s="47"/>
      <c r="R52" s="47"/>
      <c r="S52" s="47"/>
      <c r="T52" s="47"/>
      <c r="U52" s="47"/>
      <c r="V52" s="47"/>
      <c r="W52" s="47">
        <f>SUM(N52:U52)</f>
        <v>0</v>
      </c>
      <c r="X52" s="48" t="e">
        <f>W52/AC52</f>
        <v>#DIV/0!</v>
      </c>
      <c r="Y52" s="49">
        <f>W52-L52</f>
        <v>-8203.9500000000007</v>
      </c>
      <c r="Z52" s="50"/>
      <c r="AA52" s="51"/>
      <c r="AB52" s="52"/>
      <c r="AC52" s="53"/>
      <c r="AD52" s="54"/>
      <c r="AE52" s="54"/>
      <c r="AF52" s="55">
        <f t="shared" si="16"/>
        <v>0</v>
      </c>
      <c r="AG52" s="37"/>
    </row>
    <row r="53" spans="1:33" s="10" customFormat="1">
      <c r="A53" s="38"/>
      <c r="B53" s="57"/>
      <c r="C53" s="68"/>
      <c r="D53" s="155"/>
      <c r="E53" s="40"/>
      <c r="F53" s="40"/>
      <c r="G53" s="41"/>
      <c r="H53" s="68"/>
      <c r="I53" s="42"/>
      <c r="J53" s="66"/>
      <c r="K53" s="114"/>
      <c r="L53" s="73"/>
      <c r="M53" s="45"/>
      <c r="N53" s="45"/>
      <c r="O53" s="46"/>
      <c r="P53" s="46"/>
      <c r="Q53" s="47"/>
      <c r="R53" s="47"/>
      <c r="S53" s="47"/>
      <c r="T53" s="47"/>
      <c r="U53" s="47"/>
      <c r="V53" s="47"/>
      <c r="W53" s="47"/>
      <c r="X53" s="48"/>
      <c r="Y53" s="49"/>
      <c r="Z53" s="50"/>
      <c r="AA53" s="51"/>
      <c r="AB53" s="52"/>
      <c r="AC53" s="53"/>
      <c r="AD53" s="54"/>
      <c r="AE53" s="54"/>
      <c r="AF53" s="55">
        <f t="shared" si="16"/>
        <v>0</v>
      </c>
      <c r="AG53" s="37"/>
    </row>
    <row r="54" spans="1:33" s="10" customFormat="1">
      <c r="A54" s="38" t="s">
        <v>50</v>
      </c>
      <c r="B54" s="57"/>
      <c r="C54" s="68" t="s">
        <v>51</v>
      </c>
      <c r="D54" s="155" t="s">
        <v>52</v>
      </c>
      <c r="E54" s="40"/>
      <c r="F54" s="40"/>
      <c r="G54" s="41"/>
      <c r="H54" s="155" t="s">
        <v>52</v>
      </c>
      <c r="I54" s="42" t="s">
        <v>54</v>
      </c>
      <c r="J54" s="43">
        <v>7965</v>
      </c>
      <c r="K54" s="116">
        <v>1.03</v>
      </c>
      <c r="L54" s="44">
        <f>K54*J54</f>
        <v>8203.9500000000007</v>
      </c>
      <c r="M54" s="45"/>
      <c r="N54" s="45"/>
      <c r="O54" s="46"/>
      <c r="P54" s="46"/>
      <c r="Q54" s="47"/>
      <c r="R54" s="47"/>
      <c r="S54" s="47"/>
      <c r="T54" s="47"/>
      <c r="U54" s="47"/>
      <c r="V54" s="47"/>
      <c r="W54" s="47">
        <f>SUM(N54:U54)</f>
        <v>0</v>
      </c>
      <c r="X54" s="48" t="e">
        <f>W54/AC54</f>
        <v>#DIV/0!</v>
      </c>
      <c r="Y54" s="49">
        <f>W54-L54</f>
        <v>-8203.9500000000007</v>
      </c>
      <c r="Z54" s="50"/>
      <c r="AA54" s="51"/>
      <c r="AB54" s="52"/>
      <c r="AC54" s="53"/>
      <c r="AD54" s="54"/>
      <c r="AE54" s="54"/>
      <c r="AF54" s="55">
        <f t="shared" si="16"/>
        <v>0</v>
      </c>
      <c r="AG54" s="37"/>
    </row>
    <row r="55" spans="1:33" s="10" customFormat="1">
      <c r="A55" s="38"/>
      <c r="B55" s="57"/>
      <c r="C55" s="68"/>
      <c r="D55" s="155"/>
      <c r="E55" s="40"/>
      <c r="F55" s="40"/>
      <c r="G55" s="41"/>
      <c r="H55" s="68"/>
      <c r="I55" s="42"/>
      <c r="J55" s="66"/>
      <c r="K55" s="116"/>
      <c r="L55" s="76"/>
      <c r="M55" s="45"/>
      <c r="N55" s="45"/>
      <c r="O55" s="46"/>
      <c r="P55" s="46"/>
      <c r="Q55" s="47"/>
      <c r="R55" s="47"/>
      <c r="S55" s="47"/>
      <c r="T55" s="47"/>
      <c r="U55" s="47"/>
      <c r="V55" s="47"/>
      <c r="W55" s="47"/>
      <c r="X55" s="48"/>
      <c r="Y55" s="49"/>
      <c r="Z55" s="50"/>
      <c r="AA55" s="51"/>
      <c r="AB55" s="52"/>
      <c r="AC55" s="53"/>
      <c r="AD55" s="54"/>
      <c r="AE55" s="54"/>
      <c r="AF55" s="55">
        <f t="shared" si="16"/>
        <v>0</v>
      </c>
      <c r="AG55" s="37"/>
    </row>
    <row r="56" spans="1:33" s="10" customFormat="1">
      <c r="A56" s="38" t="s">
        <v>183</v>
      </c>
      <c r="B56" s="57"/>
      <c r="C56" s="68" t="s">
        <v>217</v>
      </c>
      <c r="D56" s="155" t="s">
        <v>40</v>
      </c>
      <c r="E56" s="40"/>
      <c r="F56" s="40"/>
      <c r="G56" s="41"/>
      <c r="H56" s="68"/>
      <c r="I56" s="161" t="s">
        <v>40</v>
      </c>
      <c r="J56" s="43">
        <v>400</v>
      </c>
      <c r="K56" s="115">
        <v>1.05</v>
      </c>
      <c r="L56" s="44">
        <f t="shared" ref="L56:L61" si="21">K56*J56</f>
        <v>420</v>
      </c>
      <c r="M56" s="45"/>
      <c r="N56" s="45"/>
      <c r="O56" s="46"/>
      <c r="P56" s="46"/>
      <c r="Q56" s="47"/>
      <c r="R56" s="47"/>
      <c r="S56" s="67"/>
      <c r="T56" s="47"/>
      <c r="U56" s="47"/>
      <c r="V56" s="47"/>
      <c r="W56" s="47">
        <f t="shared" ref="W56:W61" si="22">SUM(N56:U56)</f>
        <v>0</v>
      </c>
      <c r="X56" s="48" t="e">
        <f t="shared" ref="X56:X61" si="23">W56/AC56</f>
        <v>#DIV/0!</v>
      </c>
      <c r="Y56" s="49">
        <f t="shared" ref="Y56:Y61" si="24">W56-L56</f>
        <v>-420</v>
      </c>
      <c r="Z56" s="50"/>
      <c r="AA56" s="51"/>
      <c r="AB56" s="52"/>
      <c r="AC56" s="53"/>
      <c r="AD56" s="54"/>
      <c r="AE56" s="54"/>
      <c r="AF56" s="55">
        <f t="shared" si="16"/>
        <v>0</v>
      </c>
      <c r="AG56" s="37"/>
    </row>
    <row r="57" spans="1:33" s="10" customFormat="1">
      <c r="A57" s="38"/>
      <c r="B57" s="57"/>
      <c r="C57" s="68"/>
      <c r="D57" s="69" t="s">
        <v>41</v>
      </c>
      <c r="E57" s="40"/>
      <c r="F57" s="40"/>
      <c r="G57" s="41"/>
      <c r="H57" s="68"/>
      <c r="I57" s="170" t="s">
        <v>41</v>
      </c>
      <c r="J57" s="43">
        <v>795</v>
      </c>
      <c r="K57" s="115">
        <v>1.05</v>
      </c>
      <c r="L57" s="44">
        <f t="shared" si="21"/>
        <v>834.75</v>
      </c>
      <c r="M57" s="45"/>
      <c r="N57" s="45"/>
      <c r="O57" s="46"/>
      <c r="P57" s="46"/>
      <c r="Q57" s="47"/>
      <c r="R57" s="47"/>
      <c r="S57" s="67"/>
      <c r="T57" s="47"/>
      <c r="U57" s="47"/>
      <c r="V57" s="47"/>
      <c r="W57" s="47">
        <f t="shared" si="22"/>
        <v>0</v>
      </c>
      <c r="X57" s="48" t="e">
        <f t="shared" si="23"/>
        <v>#DIV/0!</v>
      </c>
      <c r="Y57" s="49">
        <f t="shared" si="24"/>
        <v>-834.75</v>
      </c>
      <c r="Z57" s="50"/>
      <c r="AA57" s="51"/>
      <c r="AB57" s="52"/>
      <c r="AC57" s="53"/>
      <c r="AD57" s="54"/>
      <c r="AE57" s="54"/>
      <c r="AF57" s="55">
        <f t="shared" si="16"/>
        <v>0</v>
      </c>
      <c r="AG57" s="37"/>
    </row>
    <row r="58" spans="1:33" s="10" customFormat="1">
      <c r="A58" s="38"/>
      <c r="B58" s="57"/>
      <c r="C58" s="68"/>
      <c r="D58" s="155" t="s">
        <v>42</v>
      </c>
      <c r="E58" s="40"/>
      <c r="F58" s="40"/>
      <c r="G58" s="41"/>
      <c r="H58" s="68"/>
      <c r="I58" s="161" t="s">
        <v>42</v>
      </c>
      <c r="J58" s="43">
        <v>2230</v>
      </c>
      <c r="K58" s="115">
        <v>1.05</v>
      </c>
      <c r="L58" s="44">
        <f t="shared" si="21"/>
        <v>2341.5</v>
      </c>
      <c r="M58" s="45"/>
      <c r="N58" s="45"/>
      <c r="O58" s="46"/>
      <c r="P58" s="46"/>
      <c r="Q58" s="47"/>
      <c r="R58" s="47"/>
      <c r="S58" s="67"/>
      <c r="T58" s="47"/>
      <c r="U58" s="47"/>
      <c r="V58" s="47"/>
      <c r="W58" s="47">
        <f t="shared" si="22"/>
        <v>0</v>
      </c>
      <c r="X58" s="48" t="e">
        <f t="shared" si="23"/>
        <v>#DIV/0!</v>
      </c>
      <c r="Y58" s="49">
        <f t="shared" si="24"/>
        <v>-2341.5</v>
      </c>
      <c r="Z58" s="50"/>
      <c r="AA58" s="51"/>
      <c r="AB58" s="52"/>
      <c r="AC58" s="53"/>
      <c r="AD58" s="54"/>
      <c r="AE58" s="54"/>
      <c r="AF58" s="55">
        <f t="shared" si="16"/>
        <v>0</v>
      </c>
      <c r="AG58" s="37"/>
    </row>
    <row r="59" spans="1:33" s="10" customFormat="1">
      <c r="A59" s="38"/>
      <c r="B59" s="57"/>
      <c r="C59" s="68"/>
      <c r="D59" s="155" t="s">
        <v>43</v>
      </c>
      <c r="E59" s="40"/>
      <c r="F59" s="40"/>
      <c r="G59" s="41"/>
      <c r="H59" s="68"/>
      <c r="I59" s="161" t="s">
        <v>43</v>
      </c>
      <c r="J59" s="43">
        <v>2155</v>
      </c>
      <c r="K59" s="115">
        <v>1.05</v>
      </c>
      <c r="L59" s="44">
        <f t="shared" si="21"/>
        <v>2262.75</v>
      </c>
      <c r="M59" s="45"/>
      <c r="N59" s="45"/>
      <c r="O59" s="46"/>
      <c r="P59" s="46"/>
      <c r="Q59" s="47"/>
      <c r="R59" s="47"/>
      <c r="S59" s="67"/>
      <c r="T59" s="47"/>
      <c r="U59" s="47"/>
      <c r="V59" s="47"/>
      <c r="W59" s="47">
        <f t="shared" si="22"/>
        <v>0</v>
      </c>
      <c r="X59" s="48" t="e">
        <f t="shared" si="23"/>
        <v>#DIV/0!</v>
      </c>
      <c r="Y59" s="49">
        <f t="shared" si="24"/>
        <v>-2262.75</v>
      </c>
      <c r="Z59" s="50"/>
      <c r="AA59" s="51"/>
      <c r="AB59" s="52"/>
      <c r="AC59" s="53"/>
      <c r="AD59" s="54"/>
      <c r="AE59" s="54"/>
      <c r="AF59" s="55">
        <f t="shared" si="16"/>
        <v>0</v>
      </c>
      <c r="AG59" s="37"/>
    </row>
    <row r="60" spans="1:33" s="10" customFormat="1">
      <c r="A60" s="38"/>
      <c r="B60" s="57"/>
      <c r="C60" s="68"/>
      <c r="D60" s="155" t="s">
        <v>44</v>
      </c>
      <c r="E60" s="40"/>
      <c r="F60" s="40"/>
      <c r="G60" s="41"/>
      <c r="H60" s="68"/>
      <c r="I60" s="161" t="s">
        <v>44</v>
      </c>
      <c r="J60" s="43">
        <v>1590</v>
      </c>
      <c r="K60" s="115">
        <v>1.05</v>
      </c>
      <c r="L60" s="44">
        <f t="shared" si="21"/>
        <v>1669.5</v>
      </c>
      <c r="M60" s="45"/>
      <c r="N60" s="45"/>
      <c r="O60" s="46"/>
      <c r="P60" s="46"/>
      <c r="Q60" s="47"/>
      <c r="R60" s="47"/>
      <c r="S60" s="67"/>
      <c r="T60" s="47"/>
      <c r="U60" s="47"/>
      <c r="V60" s="47"/>
      <c r="W60" s="47">
        <f t="shared" si="22"/>
        <v>0</v>
      </c>
      <c r="X60" s="48" t="e">
        <f t="shared" si="23"/>
        <v>#DIV/0!</v>
      </c>
      <c r="Y60" s="49">
        <f t="shared" si="24"/>
        <v>-1669.5</v>
      </c>
      <c r="Z60" s="50"/>
      <c r="AA60" s="51"/>
      <c r="AB60" s="52"/>
      <c r="AC60" s="53"/>
      <c r="AD60" s="54"/>
      <c r="AE60" s="54"/>
      <c r="AF60" s="55">
        <f t="shared" si="16"/>
        <v>0</v>
      </c>
      <c r="AG60" s="37"/>
    </row>
    <row r="61" spans="1:33" s="10" customFormat="1">
      <c r="A61" s="38"/>
      <c r="B61" s="57"/>
      <c r="C61" s="68"/>
      <c r="D61" s="155" t="s">
        <v>45</v>
      </c>
      <c r="E61" s="40"/>
      <c r="F61" s="40"/>
      <c r="G61" s="41"/>
      <c r="H61" s="68"/>
      <c r="I61" s="161" t="s">
        <v>45</v>
      </c>
      <c r="J61" s="43">
        <v>795</v>
      </c>
      <c r="K61" s="115">
        <v>1.05</v>
      </c>
      <c r="L61" s="44">
        <f t="shared" si="21"/>
        <v>834.75</v>
      </c>
      <c r="M61" s="45"/>
      <c r="N61" s="45"/>
      <c r="O61" s="46"/>
      <c r="P61" s="46"/>
      <c r="Q61" s="47"/>
      <c r="R61" s="47"/>
      <c r="S61" s="67"/>
      <c r="T61" s="47"/>
      <c r="U61" s="47"/>
      <c r="V61" s="47"/>
      <c r="W61" s="47">
        <f t="shared" si="22"/>
        <v>0</v>
      </c>
      <c r="X61" s="48" t="e">
        <f t="shared" si="23"/>
        <v>#DIV/0!</v>
      </c>
      <c r="Y61" s="49">
        <f t="shared" si="24"/>
        <v>-834.75</v>
      </c>
      <c r="Z61" s="50"/>
      <c r="AA61" s="51"/>
      <c r="AB61" s="52"/>
      <c r="AC61" s="53"/>
      <c r="AD61" s="54"/>
      <c r="AE61" s="54"/>
      <c r="AF61" s="55">
        <f t="shared" si="16"/>
        <v>0</v>
      </c>
      <c r="AG61" s="37"/>
    </row>
    <row r="62" spans="1:33" s="10" customFormat="1">
      <c r="A62" s="38"/>
      <c r="B62" s="57"/>
      <c r="C62" s="68"/>
      <c r="D62" s="155"/>
      <c r="E62" s="40"/>
      <c r="F62" s="40"/>
      <c r="G62" s="41"/>
      <c r="H62" s="68"/>
      <c r="I62" s="42"/>
      <c r="J62" s="43"/>
      <c r="K62" s="115"/>
      <c r="L62" s="44"/>
      <c r="M62" s="45"/>
      <c r="N62" s="45"/>
      <c r="O62" s="46"/>
      <c r="P62" s="46"/>
      <c r="Q62" s="47"/>
      <c r="R62" s="47"/>
      <c r="S62" s="67"/>
      <c r="T62" s="47"/>
      <c r="U62" s="47"/>
      <c r="V62" s="47"/>
      <c r="W62" s="47"/>
      <c r="X62" s="48"/>
      <c r="Y62" s="49"/>
      <c r="Z62" s="50"/>
      <c r="AA62" s="51"/>
      <c r="AB62" s="52"/>
      <c r="AC62" s="53"/>
      <c r="AD62" s="54"/>
      <c r="AE62" s="54"/>
      <c r="AF62" s="55">
        <f t="shared" si="16"/>
        <v>0</v>
      </c>
      <c r="AG62" s="37"/>
    </row>
    <row r="63" spans="1:33" s="10" customFormat="1">
      <c r="A63" s="38" t="s">
        <v>185</v>
      </c>
      <c r="B63" s="57"/>
      <c r="C63" s="68" t="s">
        <v>191</v>
      </c>
      <c r="D63" s="155"/>
      <c r="E63" s="40"/>
      <c r="F63" s="40"/>
      <c r="G63" s="41"/>
      <c r="H63" s="68"/>
      <c r="I63" s="42"/>
      <c r="J63" s="43">
        <v>7965</v>
      </c>
      <c r="K63" s="115">
        <v>1.03</v>
      </c>
      <c r="L63" s="44">
        <f>K63*J63</f>
        <v>8203.9500000000007</v>
      </c>
      <c r="M63" s="45"/>
      <c r="N63" s="45"/>
      <c r="O63" s="46"/>
      <c r="P63" s="46"/>
      <c r="Q63" s="47"/>
      <c r="R63" s="47"/>
      <c r="S63" s="67"/>
      <c r="T63" s="47"/>
      <c r="U63" s="47"/>
      <c r="V63" s="47"/>
      <c r="W63" s="47">
        <f>SUM(N63:U63)</f>
        <v>0</v>
      </c>
      <c r="X63" s="48" t="e">
        <f>W63/AC63</f>
        <v>#DIV/0!</v>
      </c>
      <c r="Y63" s="49">
        <f>W63-L63</f>
        <v>-8203.9500000000007</v>
      </c>
      <c r="Z63" s="50"/>
      <c r="AA63" s="51"/>
      <c r="AB63" s="52"/>
      <c r="AC63" s="53"/>
      <c r="AD63" s="54"/>
      <c r="AE63" s="54"/>
      <c r="AF63" s="55">
        <f t="shared" si="16"/>
        <v>0</v>
      </c>
      <c r="AG63" s="37"/>
    </row>
    <row r="64" spans="1:33" s="10" customFormat="1">
      <c r="A64" s="38" t="s">
        <v>184</v>
      </c>
      <c r="B64" s="57"/>
      <c r="C64" s="68" t="s">
        <v>192</v>
      </c>
      <c r="D64" s="155"/>
      <c r="E64" s="40"/>
      <c r="F64" s="40"/>
      <c r="G64" s="41"/>
      <c r="H64" s="68"/>
      <c r="I64" s="42"/>
      <c r="J64" s="43">
        <v>7965</v>
      </c>
      <c r="K64" s="115">
        <v>1.03</v>
      </c>
      <c r="L64" s="44">
        <f>K64*J64</f>
        <v>8203.9500000000007</v>
      </c>
      <c r="M64" s="45"/>
      <c r="N64" s="45"/>
      <c r="O64" s="46"/>
      <c r="P64" s="46"/>
      <c r="Q64" s="47"/>
      <c r="R64" s="47"/>
      <c r="S64" s="67"/>
      <c r="T64" s="47"/>
      <c r="U64" s="47"/>
      <c r="V64" s="47"/>
      <c r="W64" s="47">
        <f>SUM(N64:U64)</f>
        <v>0</v>
      </c>
      <c r="X64" s="48" t="e">
        <f>W64/AC64</f>
        <v>#DIV/0!</v>
      </c>
      <c r="Y64" s="49">
        <f>W64-L64</f>
        <v>-8203.9500000000007</v>
      </c>
      <c r="Z64" s="50"/>
      <c r="AA64" s="51"/>
      <c r="AB64" s="52"/>
      <c r="AC64" s="53"/>
      <c r="AD64" s="54"/>
      <c r="AE64" s="54"/>
      <c r="AF64" s="55">
        <f t="shared" si="16"/>
        <v>0</v>
      </c>
      <c r="AG64" s="37"/>
    </row>
    <row r="65" spans="1:33" s="10" customFormat="1">
      <c r="A65" s="38"/>
      <c r="B65" s="57"/>
      <c r="C65" s="68"/>
      <c r="D65" s="155"/>
      <c r="E65" s="40"/>
      <c r="F65" s="40"/>
      <c r="G65" s="41"/>
      <c r="H65" s="68"/>
      <c r="I65" s="42"/>
      <c r="J65" s="66"/>
      <c r="K65" s="116"/>
      <c r="L65" s="44"/>
      <c r="M65" s="45"/>
      <c r="N65" s="45"/>
      <c r="O65" s="46"/>
      <c r="P65" s="46"/>
      <c r="Q65" s="47"/>
      <c r="R65" s="47"/>
      <c r="S65" s="47"/>
      <c r="T65" s="47"/>
      <c r="U65" s="47"/>
      <c r="V65" s="47"/>
      <c r="W65" s="47"/>
      <c r="X65" s="48"/>
      <c r="Y65" s="49"/>
      <c r="Z65" s="50"/>
      <c r="AA65" s="51"/>
      <c r="AB65" s="52"/>
      <c r="AC65" s="53"/>
      <c r="AD65" s="54"/>
      <c r="AE65" s="54"/>
      <c r="AF65" s="55">
        <f t="shared" si="16"/>
        <v>0</v>
      </c>
      <c r="AG65" s="37"/>
    </row>
    <row r="66" spans="1:33" s="10" customFormat="1">
      <c r="A66" s="38" t="s">
        <v>186</v>
      </c>
      <c r="B66" s="57"/>
      <c r="C66" s="68" t="s">
        <v>187</v>
      </c>
      <c r="D66" s="155" t="s">
        <v>40</v>
      </c>
      <c r="E66" s="40"/>
      <c r="F66" s="40"/>
      <c r="G66" s="41"/>
      <c r="H66" s="68"/>
      <c r="I66" s="42" t="s">
        <v>40</v>
      </c>
      <c r="J66" s="43">
        <v>400</v>
      </c>
      <c r="K66" s="115">
        <v>1.05</v>
      </c>
      <c r="L66" s="44">
        <f t="shared" ref="L66:L71" si="25">J66*K66</f>
        <v>420</v>
      </c>
      <c r="M66" s="45"/>
      <c r="N66" s="45"/>
      <c r="O66" s="46"/>
      <c r="P66" s="46"/>
      <c r="Q66" s="47"/>
      <c r="R66" s="47"/>
      <c r="S66" s="47"/>
      <c r="T66" s="47"/>
      <c r="U66" s="47"/>
      <c r="V66" s="47"/>
      <c r="W66" s="47">
        <f t="shared" ref="W66:W71" si="26">SUM(N66:V66)</f>
        <v>0</v>
      </c>
      <c r="X66" s="48" t="e">
        <f t="shared" ref="X66:X71" si="27">W66/AC66</f>
        <v>#DIV/0!</v>
      </c>
      <c r="Y66" s="49">
        <f t="shared" ref="Y66:Y71" si="28">W66-L66</f>
        <v>-420</v>
      </c>
      <c r="Z66" s="50"/>
      <c r="AA66" s="51"/>
      <c r="AB66" s="52"/>
      <c r="AC66" s="53"/>
      <c r="AD66" s="54"/>
      <c r="AE66" s="54"/>
      <c r="AF66" s="55">
        <f t="shared" si="16"/>
        <v>0</v>
      </c>
      <c r="AG66" s="37"/>
    </row>
    <row r="67" spans="1:33" s="10" customFormat="1">
      <c r="A67" s="38"/>
      <c r="B67" s="57"/>
      <c r="C67" s="68"/>
      <c r="D67" s="69" t="s">
        <v>41</v>
      </c>
      <c r="E67" s="40"/>
      <c r="F67" s="40"/>
      <c r="G67" s="41"/>
      <c r="H67" s="68"/>
      <c r="I67" s="42" t="s">
        <v>41</v>
      </c>
      <c r="J67" s="43">
        <v>795</v>
      </c>
      <c r="K67" s="115">
        <v>1.05</v>
      </c>
      <c r="L67" s="44">
        <f t="shared" si="25"/>
        <v>834.75</v>
      </c>
      <c r="M67" s="45"/>
      <c r="N67" s="45"/>
      <c r="O67" s="46"/>
      <c r="P67" s="46"/>
      <c r="Q67" s="47"/>
      <c r="R67" s="47"/>
      <c r="S67" s="47"/>
      <c r="T67" s="47"/>
      <c r="U67" s="47"/>
      <c r="V67" s="47"/>
      <c r="W67" s="47">
        <f t="shared" si="26"/>
        <v>0</v>
      </c>
      <c r="X67" s="48" t="e">
        <f t="shared" si="27"/>
        <v>#DIV/0!</v>
      </c>
      <c r="Y67" s="49">
        <f t="shared" si="28"/>
        <v>-834.75</v>
      </c>
      <c r="Z67" s="50"/>
      <c r="AA67" s="51"/>
      <c r="AB67" s="52"/>
      <c r="AC67" s="53"/>
      <c r="AD67" s="54"/>
      <c r="AE67" s="54"/>
      <c r="AF67" s="55">
        <f t="shared" si="16"/>
        <v>0</v>
      </c>
      <c r="AG67" s="37"/>
    </row>
    <row r="68" spans="1:33" s="10" customFormat="1">
      <c r="A68" s="38"/>
      <c r="B68" s="57"/>
      <c r="C68" s="68"/>
      <c r="D68" s="155" t="s">
        <v>42</v>
      </c>
      <c r="E68" s="40"/>
      <c r="F68" s="40"/>
      <c r="G68" s="41"/>
      <c r="H68" s="68"/>
      <c r="I68" s="42" t="s">
        <v>42</v>
      </c>
      <c r="J68" s="43">
        <v>2230</v>
      </c>
      <c r="K68" s="115">
        <v>1.05</v>
      </c>
      <c r="L68" s="44">
        <f t="shared" si="25"/>
        <v>2341.5</v>
      </c>
      <c r="M68" s="45"/>
      <c r="N68" s="45"/>
      <c r="O68" s="46"/>
      <c r="P68" s="46"/>
      <c r="Q68" s="47"/>
      <c r="R68" s="47"/>
      <c r="S68" s="47"/>
      <c r="T68" s="47"/>
      <c r="U68" s="47"/>
      <c r="V68" s="47"/>
      <c r="W68" s="47">
        <f t="shared" si="26"/>
        <v>0</v>
      </c>
      <c r="X68" s="48" t="e">
        <f t="shared" si="27"/>
        <v>#DIV/0!</v>
      </c>
      <c r="Y68" s="49">
        <f t="shared" si="28"/>
        <v>-2341.5</v>
      </c>
      <c r="Z68" s="50"/>
      <c r="AA68" s="51"/>
      <c r="AB68" s="52"/>
      <c r="AC68" s="53"/>
      <c r="AD68" s="54"/>
      <c r="AE68" s="54"/>
      <c r="AF68" s="55">
        <f t="shared" si="16"/>
        <v>0</v>
      </c>
      <c r="AG68" s="37"/>
    </row>
    <row r="69" spans="1:33" s="10" customFormat="1">
      <c r="A69" s="38"/>
      <c r="B69" s="57"/>
      <c r="C69" s="68"/>
      <c r="D69" s="155" t="s">
        <v>43</v>
      </c>
      <c r="E69" s="40"/>
      <c r="F69" s="40"/>
      <c r="G69" s="41"/>
      <c r="H69" s="68"/>
      <c r="I69" s="42" t="s">
        <v>43</v>
      </c>
      <c r="J69" s="43">
        <v>2155</v>
      </c>
      <c r="K69" s="115">
        <v>1.05</v>
      </c>
      <c r="L69" s="44">
        <f t="shared" si="25"/>
        <v>2262.75</v>
      </c>
      <c r="M69" s="45"/>
      <c r="N69" s="45"/>
      <c r="O69" s="46"/>
      <c r="P69" s="46"/>
      <c r="Q69" s="47"/>
      <c r="R69" s="47"/>
      <c r="S69" s="47"/>
      <c r="T69" s="47"/>
      <c r="U69" s="47"/>
      <c r="V69" s="47"/>
      <c r="W69" s="47">
        <f t="shared" si="26"/>
        <v>0</v>
      </c>
      <c r="X69" s="48" t="e">
        <f t="shared" si="27"/>
        <v>#DIV/0!</v>
      </c>
      <c r="Y69" s="49">
        <f t="shared" si="28"/>
        <v>-2262.75</v>
      </c>
      <c r="Z69" s="50"/>
      <c r="AA69" s="51"/>
      <c r="AB69" s="52"/>
      <c r="AC69" s="53"/>
      <c r="AD69" s="54"/>
      <c r="AE69" s="54"/>
      <c r="AF69" s="55">
        <f t="shared" si="16"/>
        <v>0</v>
      </c>
      <c r="AG69" s="37"/>
    </row>
    <row r="70" spans="1:33" s="10" customFormat="1">
      <c r="A70" s="38"/>
      <c r="B70" s="57"/>
      <c r="C70" s="68"/>
      <c r="D70" s="155" t="s">
        <v>44</v>
      </c>
      <c r="E70" s="40"/>
      <c r="F70" s="40"/>
      <c r="G70" s="41"/>
      <c r="H70" s="68"/>
      <c r="I70" s="42" t="s">
        <v>44</v>
      </c>
      <c r="J70" s="43">
        <v>1590</v>
      </c>
      <c r="K70" s="115">
        <v>1.05</v>
      </c>
      <c r="L70" s="44">
        <f t="shared" si="25"/>
        <v>1669.5</v>
      </c>
      <c r="M70" s="45"/>
      <c r="N70" s="45"/>
      <c r="O70" s="46"/>
      <c r="P70" s="46"/>
      <c r="Q70" s="47"/>
      <c r="R70" s="47"/>
      <c r="S70" s="47"/>
      <c r="T70" s="47"/>
      <c r="U70" s="47"/>
      <c r="V70" s="47"/>
      <c r="W70" s="47">
        <f t="shared" si="26"/>
        <v>0</v>
      </c>
      <c r="X70" s="48" t="e">
        <f t="shared" si="27"/>
        <v>#DIV/0!</v>
      </c>
      <c r="Y70" s="49">
        <f t="shared" si="28"/>
        <v>-1669.5</v>
      </c>
      <c r="Z70" s="50"/>
      <c r="AA70" s="51"/>
      <c r="AB70" s="52"/>
      <c r="AC70" s="53"/>
      <c r="AD70" s="54"/>
      <c r="AE70" s="54"/>
      <c r="AF70" s="55">
        <f t="shared" si="16"/>
        <v>0</v>
      </c>
      <c r="AG70" s="37"/>
    </row>
    <row r="71" spans="1:33" s="10" customFormat="1">
      <c r="A71" s="38"/>
      <c r="B71" s="57"/>
      <c r="C71" s="68"/>
      <c r="D71" s="155" t="s">
        <v>45</v>
      </c>
      <c r="E71" s="40"/>
      <c r="F71" s="40"/>
      <c r="G71" s="41"/>
      <c r="H71" s="68"/>
      <c r="I71" s="42" t="s">
        <v>42</v>
      </c>
      <c r="J71" s="43">
        <v>795</v>
      </c>
      <c r="K71" s="115">
        <v>1.05</v>
      </c>
      <c r="L71" s="44">
        <f t="shared" si="25"/>
        <v>834.75</v>
      </c>
      <c r="M71" s="45"/>
      <c r="N71" s="45"/>
      <c r="O71" s="46"/>
      <c r="P71" s="46"/>
      <c r="Q71" s="47"/>
      <c r="R71" s="47"/>
      <c r="S71" s="47"/>
      <c r="T71" s="47"/>
      <c r="U71" s="47"/>
      <c r="V71" s="47"/>
      <c r="W71" s="47">
        <f t="shared" si="26"/>
        <v>0</v>
      </c>
      <c r="X71" s="48" t="e">
        <f t="shared" si="27"/>
        <v>#DIV/0!</v>
      </c>
      <c r="Y71" s="49">
        <f t="shared" si="28"/>
        <v>-834.75</v>
      </c>
      <c r="Z71" s="50"/>
      <c r="AA71" s="51"/>
      <c r="AB71" s="52"/>
      <c r="AC71" s="53"/>
      <c r="AD71" s="54"/>
      <c r="AE71" s="54"/>
      <c r="AF71" s="55">
        <f t="shared" si="16"/>
        <v>0</v>
      </c>
      <c r="AG71" s="37"/>
    </row>
  </sheetData>
  <mergeCells count="17">
    <mergeCell ref="W15:X15"/>
    <mergeCell ref="A10:B10"/>
    <mergeCell ref="A11:B11"/>
    <mergeCell ref="A12:B12"/>
    <mergeCell ref="A13:B13"/>
    <mergeCell ref="A14:B14"/>
    <mergeCell ref="D15:H15"/>
    <mergeCell ref="M15:N15"/>
    <mergeCell ref="AB14:AF14"/>
    <mergeCell ref="A1:A2"/>
    <mergeCell ref="B1:B2"/>
    <mergeCell ref="C1:C2"/>
    <mergeCell ref="D1:D2"/>
    <mergeCell ref="N1:N2"/>
    <mergeCell ref="A3:A8"/>
    <mergeCell ref="B3:B8"/>
    <mergeCell ref="C3:C8"/>
  </mergeCells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C0CAA-6678-4BEA-B87A-04200EC0477C}">
  <sheetPr codeName="Sheet13"/>
  <dimension ref="A1:AG95"/>
  <sheetViews>
    <sheetView workbookViewId="0">
      <selection activeCell="A16" sqref="A16:XFD17"/>
    </sheetView>
  </sheetViews>
  <sheetFormatPr defaultRowHeight="17"/>
  <cols>
    <col min="2" max="2" width="13.33203125" bestFit="1" customWidth="1"/>
    <col min="3" max="3" width="40.58203125" bestFit="1" customWidth="1"/>
    <col min="4" max="4" width="22" bestFit="1" customWidth="1"/>
    <col min="6" max="6" width="9.83203125" customWidth="1"/>
    <col min="8" max="8" width="13.75" bestFit="1" customWidth="1"/>
    <col min="10" max="10" width="13" bestFit="1" customWidth="1"/>
    <col min="11" max="11" width="9" style="123"/>
  </cols>
  <sheetData>
    <row r="1" spans="1:33" s="10" customFormat="1">
      <c r="A1" s="243" t="s">
        <v>58</v>
      </c>
      <c r="B1" s="243" t="s">
        <v>59</v>
      </c>
      <c r="C1" s="243" t="s">
        <v>60</v>
      </c>
      <c r="D1" s="243" t="s">
        <v>19</v>
      </c>
      <c r="E1" s="127" t="s">
        <v>40</v>
      </c>
      <c r="F1" s="127" t="s">
        <v>41</v>
      </c>
      <c r="G1" s="127" t="s">
        <v>42</v>
      </c>
      <c r="H1" s="127" t="s">
        <v>43</v>
      </c>
      <c r="I1" s="127" t="s">
        <v>44</v>
      </c>
      <c r="J1" s="127" t="s">
        <v>45</v>
      </c>
      <c r="K1" s="127" t="s">
        <v>61</v>
      </c>
      <c r="L1" s="127" t="s">
        <v>62</v>
      </c>
      <c r="M1" s="127" t="s">
        <v>63</v>
      </c>
      <c r="N1" s="243" t="s">
        <v>64</v>
      </c>
      <c r="O1" s="80"/>
      <c r="P1" s="80"/>
      <c r="Q1" s="97"/>
      <c r="R1" s="97"/>
      <c r="S1" s="97"/>
      <c r="T1" s="97"/>
      <c r="U1" s="97"/>
      <c r="V1" s="97"/>
      <c r="W1" s="97"/>
      <c r="X1" s="9"/>
      <c r="Y1" s="9"/>
      <c r="Z1" s="9"/>
      <c r="AA1" s="9"/>
      <c r="AB1" s="9"/>
      <c r="AC1" s="9"/>
      <c r="AD1" s="9"/>
      <c r="AE1" s="9"/>
      <c r="AF1" s="9"/>
      <c r="AG1" s="9"/>
    </row>
    <row r="2" spans="1:33" s="10" customFormat="1">
      <c r="A2" s="244"/>
      <c r="B2" s="244"/>
      <c r="C2" s="244"/>
      <c r="D2" s="244"/>
      <c r="E2" s="127"/>
      <c r="F2" s="127"/>
      <c r="G2" s="127"/>
      <c r="H2" s="127"/>
      <c r="I2" s="127"/>
      <c r="J2" s="127"/>
      <c r="K2" s="127"/>
      <c r="L2" s="127"/>
      <c r="M2" s="127"/>
      <c r="N2" s="244"/>
      <c r="Q2" s="97"/>
      <c r="R2" s="97"/>
      <c r="S2" s="97"/>
      <c r="T2" s="97"/>
      <c r="U2" s="97"/>
      <c r="V2" s="97"/>
      <c r="W2" s="97"/>
      <c r="X2" s="97"/>
      <c r="Y2" s="9"/>
      <c r="Z2" s="9"/>
      <c r="AA2" s="9"/>
      <c r="AB2" s="9"/>
      <c r="AC2" s="9"/>
      <c r="AD2" s="9"/>
      <c r="AE2" s="9"/>
      <c r="AF2" s="9"/>
      <c r="AG2" s="9"/>
    </row>
    <row r="3" spans="1:33" s="10" customFormat="1">
      <c r="A3" s="231"/>
      <c r="B3" s="231" t="s">
        <v>90</v>
      </c>
      <c r="C3" s="132">
        <v>803850</v>
      </c>
      <c r="D3" s="128" t="s">
        <v>32</v>
      </c>
      <c r="E3" s="129">
        <v>65</v>
      </c>
      <c r="F3" s="129">
        <v>65</v>
      </c>
      <c r="G3" s="129">
        <v>215</v>
      </c>
      <c r="H3" s="129">
        <v>320</v>
      </c>
      <c r="I3" s="129">
        <v>430</v>
      </c>
      <c r="J3" s="129">
        <v>255</v>
      </c>
      <c r="K3" s="129"/>
      <c r="L3" s="129"/>
      <c r="M3" s="129"/>
      <c r="N3" s="128">
        <f>SUM(E3:M3)</f>
        <v>1350</v>
      </c>
      <c r="Q3" s="97"/>
      <c r="R3" s="97"/>
      <c r="S3" s="97"/>
      <c r="T3" s="97"/>
      <c r="U3" s="97"/>
      <c r="V3" s="97"/>
      <c r="W3" s="97"/>
      <c r="X3" s="97"/>
      <c r="Y3" s="9"/>
      <c r="Z3" s="9"/>
      <c r="AA3" s="9"/>
      <c r="AB3" s="9"/>
      <c r="AC3" s="9"/>
      <c r="AD3" s="9"/>
      <c r="AE3" s="9"/>
      <c r="AF3" s="9"/>
      <c r="AG3" s="9"/>
    </row>
    <row r="4" spans="1:33" s="10" customFormat="1" ht="16.5" customHeight="1">
      <c r="A4" s="218"/>
      <c r="B4" s="219"/>
      <c r="C4" s="132">
        <v>902365</v>
      </c>
      <c r="D4" s="128" t="s">
        <v>32</v>
      </c>
      <c r="E4" s="129"/>
      <c r="F4" s="129"/>
      <c r="G4" s="129"/>
      <c r="H4" s="129"/>
      <c r="I4" s="129"/>
      <c r="J4" s="129"/>
      <c r="K4" s="129">
        <v>255</v>
      </c>
      <c r="L4" s="129">
        <v>320</v>
      </c>
      <c r="M4" s="129">
        <v>215</v>
      </c>
      <c r="N4" s="128">
        <f>SUM(E4:M4)</f>
        <v>790</v>
      </c>
      <c r="Q4" s="97"/>
      <c r="R4" s="97"/>
      <c r="S4" s="97"/>
      <c r="T4" s="97"/>
      <c r="U4" s="97"/>
      <c r="V4" s="97"/>
      <c r="W4" s="97"/>
      <c r="X4" s="97"/>
      <c r="Y4" s="9"/>
      <c r="Z4" s="9"/>
      <c r="AA4" s="9"/>
      <c r="AB4" s="9"/>
      <c r="AC4" s="9"/>
      <c r="AD4" s="9"/>
      <c r="AE4" s="9"/>
      <c r="AF4" s="9"/>
      <c r="AG4" s="9"/>
    </row>
    <row r="5" spans="1:33" s="10" customFormat="1">
      <c r="A5" s="9"/>
      <c r="B5" s="9"/>
      <c r="C5" s="9"/>
      <c r="D5" s="128" t="s">
        <v>96</v>
      </c>
      <c r="E5" s="128">
        <f>SUM(E3:E4)</f>
        <v>65</v>
      </c>
      <c r="F5" s="154">
        <f t="shared" ref="F5:J5" si="0">SUM(F3:F4)</f>
        <v>65</v>
      </c>
      <c r="G5" s="154">
        <f t="shared" si="0"/>
        <v>215</v>
      </c>
      <c r="H5" s="154">
        <f t="shared" si="0"/>
        <v>320</v>
      </c>
      <c r="I5" s="154">
        <f t="shared" si="0"/>
        <v>430</v>
      </c>
      <c r="J5" s="154">
        <f t="shared" si="0"/>
        <v>255</v>
      </c>
      <c r="K5" s="128">
        <f t="shared" ref="K5:M5" si="1">SUM(K4:K4)</f>
        <v>255</v>
      </c>
      <c r="L5" s="128">
        <f t="shared" si="1"/>
        <v>320</v>
      </c>
      <c r="M5" s="128">
        <f t="shared" si="1"/>
        <v>215</v>
      </c>
      <c r="N5" s="128">
        <f>SUM(N3:N4)</f>
        <v>2140</v>
      </c>
      <c r="O5" s="103"/>
      <c r="Q5" s="97"/>
      <c r="R5" s="97"/>
      <c r="S5" s="97"/>
      <c r="T5" s="97"/>
      <c r="U5" s="97"/>
      <c r="V5" s="97"/>
      <c r="W5" s="97"/>
      <c r="X5" s="97"/>
      <c r="Y5" s="102"/>
      <c r="Z5" s="9"/>
      <c r="AA5" s="9"/>
      <c r="AB5" s="9"/>
      <c r="AC5" s="9"/>
      <c r="AD5" s="9"/>
      <c r="AE5" s="9"/>
      <c r="AF5" s="9"/>
      <c r="AG5" s="9"/>
    </row>
    <row r="6" spans="1:33" s="10" customFormat="1" ht="19.5" customHeight="1">
      <c r="A6" s="246" t="s">
        <v>0</v>
      </c>
      <c r="B6" s="246"/>
      <c r="C6" s="1" t="s">
        <v>104</v>
      </c>
      <c r="D6" s="1">
        <v>803850</v>
      </c>
      <c r="E6" s="1">
        <v>902365</v>
      </c>
      <c r="F6" s="1"/>
      <c r="G6" s="1"/>
      <c r="H6" s="1"/>
      <c r="I6" s="1"/>
      <c r="J6" s="2"/>
      <c r="K6" s="104"/>
      <c r="L6" s="3"/>
      <c r="M6" s="3"/>
      <c r="N6" s="3"/>
      <c r="O6" s="3"/>
      <c r="P6" s="3"/>
      <c r="Q6" s="4"/>
      <c r="R6" s="4"/>
      <c r="S6" s="4"/>
      <c r="T6" s="4"/>
      <c r="U6" s="4"/>
      <c r="V6" s="4"/>
      <c r="W6" s="4"/>
      <c r="X6" s="4"/>
      <c r="Y6" s="5"/>
      <c r="Z6" s="6"/>
      <c r="AA6" s="7"/>
      <c r="AB6" s="8"/>
      <c r="AC6" s="8"/>
      <c r="AD6" s="8"/>
      <c r="AE6" s="8"/>
      <c r="AF6" s="9"/>
      <c r="AG6" s="9"/>
    </row>
    <row r="7" spans="1:33" s="10" customFormat="1" ht="20.25" customHeight="1">
      <c r="A7" s="246" t="s">
        <v>1</v>
      </c>
      <c r="B7" s="246"/>
      <c r="C7" s="8" t="s">
        <v>206</v>
      </c>
      <c r="D7" s="8"/>
      <c r="E7" s="8"/>
      <c r="F7" s="8"/>
      <c r="G7" s="8"/>
      <c r="H7" s="8"/>
      <c r="I7" s="8"/>
      <c r="J7" s="8"/>
      <c r="K7" s="105"/>
      <c r="L7" s="11"/>
      <c r="M7" s="11"/>
      <c r="N7" s="11"/>
      <c r="O7" s="3"/>
      <c r="P7" s="3"/>
      <c r="Q7" s="3"/>
      <c r="R7" s="3"/>
      <c r="S7" s="3"/>
      <c r="T7" s="3"/>
      <c r="U7" s="3"/>
      <c r="V7" s="3"/>
      <c r="W7" s="3"/>
      <c r="X7" s="4"/>
      <c r="Y7" s="4"/>
      <c r="Z7" s="12"/>
      <c r="AA7" s="13"/>
      <c r="AB7" s="14"/>
      <c r="AC7" s="14"/>
      <c r="AD7" s="9"/>
      <c r="AE7" s="9"/>
      <c r="AF7" s="9"/>
      <c r="AG7" s="9"/>
    </row>
    <row r="8" spans="1:33" s="10" customFormat="1">
      <c r="A8" s="246" t="s">
        <v>2</v>
      </c>
      <c r="B8" s="246"/>
      <c r="C8" s="15">
        <f>N5</f>
        <v>2140</v>
      </c>
      <c r="D8" s="16"/>
      <c r="E8" s="16"/>
      <c r="F8" s="16"/>
      <c r="G8" s="16"/>
      <c r="H8" s="16"/>
      <c r="I8" s="16"/>
      <c r="J8" s="16"/>
      <c r="K8" s="106"/>
      <c r="L8" s="17"/>
      <c r="M8" s="17"/>
      <c r="N8" s="17"/>
      <c r="O8" s="18" t="s">
        <v>100</v>
      </c>
      <c r="P8" s="18" t="s">
        <v>100</v>
      </c>
      <c r="Q8" s="18" t="s">
        <v>100</v>
      </c>
      <c r="R8" s="18" t="s">
        <v>100</v>
      </c>
      <c r="S8" s="18" t="s">
        <v>100</v>
      </c>
      <c r="T8" s="18" t="s">
        <v>100</v>
      </c>
      <c r="U8" s="18" t="s">
        <v>100</v>
      </c>
      <c r="V8" s="18" t="s">
        <v>100</v>
      </c>
      <c r="W8" s="19"/>
      <c r="X8" s="19"/>
      <c r="Y8" s="12"/>
      <c r="Z8" s="13"/>
      <c r="AA8" s="20"/>
      <c r="AB8" s="20"/>
      <c r="AC8" s="8"/>
      <c r="AD8" s="8"/>
      <c r="AE8" s="8"/>
      <c r="AF8" s="9"/>
      <c r="AG8" s="9"/>
    </row>
    <row r="9" spans="1:33" s="10" customFormat="1">
      <c r="A9" s="246" t="s">
        <v>3</v>
      </c>
      <c r="B9" s="246"/>
      <c r="C9" s="21" t="s">
        <v>4</v>
      </c>
      <c r="D9" s="13"/>
      <c r="E9" s="13"/>
      <c r="F9" s="13"/>
      <c r="G9" s="13"/>
      <c r="H9" s="13"/>
      <c r="I9" s="13"/>
      <c r="J9" s="13"/>
      <c r="K9" s="107"/>
      <c r="L9" s="17"/>
      <c r="M9" s="17"/>
      <c r="N9" s="17"/>
      <c r="O9" s="18" t="s">
        <v>5</v>
      </c>
      <c r="P9" s="18" t="s">
        <v>6</v>
      </c>
      <c r="Q9" s="18" t="s">
        <v>7</v>
      </c>
      <c r="R9" s="18" t="s">
        <v>6</v>
      </c>
      <c r="S9" s="18" t="s">
        <v>7</v>
      </c>
      <c r="T9" s="18" t="s">
        <v>8</v>
      </c>
      <c r="U9" s="18" t="s">
        <v>9</v>
      </c>
      <c r="V9" s="18" t="s">
        <v>10</v>
      </c>
      <c r="W9" s="19"/>
      <c r="X9" s="19"/>
      <c r="Y9" s="12"/>
      <c r="Z9" s="13"/>
      <c r="AA9" s="20"/>
      <c r="AB9" s="20"/>
      <c r="AC9" s="8"/>
      <c r="AD9" s="8"/>
      <c r="AE9" s="8"/>
      <c r="AF9" s="9"/>
      <c r="AG9" s="9"/>
    </row>
    <row r="10" spans="1:33" s="10" customFormat="1">
      <c r="A10" s="247" t="s">
        <v>11</v>
      </c>
      <c r="B10" s="247"/>
      <c r="C10" s="21" t="s">
        <v>46</v>
      </c>
      <c r="D10" s="13"/>
      <c r="E10" s="13"/>
      <c r="F10" s="13"/>
      <c r="G10" s="13"/>
      <c r="H10" s="13"/>
      <c r="I10" s="13"/>
      <c r="J10" s="13"/>
      <c r="K10" s="108"/>
      <c r="L10" s="17"/>
      <c r="M10" s="17"/>
      <c r="N10" s="17"/>
      <c r="O10" s="22" t="s">
        <v>12</v>
      </c>
      <c r="P10" s="22" t="s">
        <v>12</v>
      </c>
      <c r="Q10" s="22" t="s">
        <v>12</v>
      </c>
      <c r="R10" s="22" t="s">
        <v>12</v>
      </c>
      <c r="S10" s="22" t="s">
        <v>13</v>
      </c>
      <c r="T10" s="22" t="s">
        <v>12</v>
      </c>
      <c r="U10" s="22" t="s">
        <v>14</v>
      </c>
      <c r="V10" s="22" t="s">
        <v>15</v>
      </c>
      <c r="W10" s="23"/>
      <c r="X10" s="23"/>
      <c r="Y10" s="12"/>
      <c r="Z10" s="24"/>
      <c r="AA10" s="20"/>
      <c r="AB10" s="240" t="s">
        <v>16</v>
      </c>
      <c r="AC10" s="241"/>
      <c r="AD10" s="241"/>
      <c r="AE10" s="241"/>
      <c r="AF10" s="242"/>
      <c r="AG10" s="9"/>
    </row>
    <row r="11" spans="1:33" s="10" customFormat="1">
      <c r="A11" s="25" t="s">
        <v>17</v>
      </c>
      <c r="B11" s="25" t="s">
        <v>18</v>
      </c>
      <c r="C11" s="26" t="s">
        <v>19</v>
      </c>
      <c r="D11" s="254" t="s">
        <v>20</v>
      </c>
      <c r="E11" s="241"/>
      <c r="F11" s="241"/>
      <c r="G11" s="241"/>
      <c r="H11" s="242"/>
      <c r="I11" s="27" t="s">
        <v>21</v>
      </c>
      <c r="J11" s="28" t="s">
        <v>22</v>
      </c>
      <c r="K11" s="109" t="s">
        <v>23</v>
      </c>
      <c r="L11" s="28" t="s">
        <v>2</v>
      </c>
      <c r="M11" s="248" t="s">
        <v>24</v>
      </c>
      <c r="N11" s="249"/>
      <c r="O11" s="29"/>
      <c r="P11" s="29"/>
      <c r="Q11" s="30"/>
      <c r="R11" s="30"/>
      <c r="S11" s="30"/>
      <c r="T11" s="30"/>
      <c r="U11" s="30"/>
      <c r="V11" s="30"/>
      <c r="W11" s="250" t="s">
        <v>25</v>
      </c>
      <c r="X11" s="249"/>
      <c r="Y11" s="31" t="s">
        <v>26</v>
      </c>
      <c r="Z11" s="32" t="s">
        <v>27</v>
      </c>
      <c r="AA11" s="33" t="s">
        <v>28</v>
      </c>
      <c r="AB11" s="34" t="s">
        <v>24</v>
      </c>
      <c r="AC11" s="35" t="s">
        <v>29</v>
      </c>
      <c r="AD11" s="36"/>
      <c r="AE11" s="36"/>
      <c r="AF11" s="36" t="s">
        <v>30</v>
      </c>
      <c r="AG11" s="37"/>
    </row>
    <row r="12" spans="1:33" s="10" customFormat="1">
      <c r="A12" s="38" t="s">
        <v>31</v>
      </c>
      <c r="B12" s="39" t="s">
        <v>158</v>
      </c>
      <c r="C12" s="155" t="s">
        <v>157</v>
      </c>
      <c r="D12" s="155" t="s">
        <v>32</v>
      </c>
      <c r="E12" s="40" t="s">
        <v>162</v>
      </c>
      <c r="F12" s="40" t="s">
        <v>238</v>
      </c>
      <c r="G12" s="41"/>
      <c r="H12" s="155" t="s">
        <v>32</v>
      </c>
      <c r="I12" s="42" t="s">
        <v>156</v>
      </c>
      <c r="J12" s="43">
        <v>1350</v>
      </c>
      <c r="K12" s="163">
        <v>0.40400000000000003</v>
      </c>
      <c r="L12" s="163">
        <f t="shared" ref="L12:L16" si="2">K12*J12</f>
        <v>545.40000000000009</v>
      </c>
      <c r="M12" s="45"/>
      <c r="N12" s="45"/>
      <c r="O12" s="46"/>
      <c r="P12" s="46"/>
      <c r="Q12" s="47"/>
      <c r="R12" s="47"/>
      <c r="S12" s="47"/>
      <c r="T12" s="47"/>
      <c r="U12" s="47"/>
      <c r="V12" s="47"/>
      <c r="W12" s="47">
        <f t="shared" ref="W12:W16" si="3">SUM(N12:U12)</f>
        <v>0</v>
      </c>
      <c r="X12" s="48" t="e">
        <f t="shared" ref="X12:X16" si="4">W12/AC12</f>
        <v>#DIV/0!</v>
      </c>
      <c r="Y12" s="49">
        <f t="shared" ref="Y12:Y16" si="5">W12-L12</f>
        <v>-545.40000000000009</v>
      </c>
      <c r="Z12" s="50"/>
      <c r="AA12" s="51"/>
      <c r="AB12" s="52"/>
      <c r="AC12" s="53"/>
      <c r="AD12" s="54"/>
      <c r="AE12" s="54"/>
      <c r="AF12" s="55">
        <f>AC12+AD12</f>
        <v>0</v>
      </c>
      <c r="AG12" s="37"/>
    </row>
    <row r="13" spans="1:33" s="10" customFormat="1">
      <c r="A13" s="38"/>
      <c r="B13" s="39" t="s">
        <v>158</v>
      </c>
      <c r="C13" s="155" t="s">
        <v>157</v>
      </c>
      <c r="D13" s="155" t="s">
        <v>32</v>
      </c>
      <c r="E13" s="40" t="s">
        <v>162</v>
      </c>
      <c r="F13" s="40" t="s">
        <v>239</v>
      </c>
      <c r="G13" s="41"/>
      <c r="H13" s="155" t="s">
        <v>32</v>
      </c>
      <c r="I13" s="42" t="s">
        <v>156</v>
      </c>
      <c r="J13" s="43">
        <v>790</v>
      </c>
      <c r="K13" s="163">
        <v>0.40400000000000003</v>
      </c>
      <c r="L13" s="163">
        <f t="shared" ref="L13" si="6">K13*J13</f>
        <v>319.16000000000003</v>
      </c>
      <c r="M13" s="45"/>
      <c r="N13" s="45"/>
      <c r="O13" s="46"/>
      <c r="P13" s="46"/>
      <c r="Q13" s="47"/>
      <c r="R13" s="47"/>
      <c r="S13" s="47"/>
      <c r="T13" s="47"/>
      <c r="U13" s="47"/>
      <c r="V13" s="47"/>
      <c r="W13" s="47">
        <f t="shared" ref="W13" si="7">SUM(N13:U13)</f>
        <v>0</v>
      </c>
      <c r="X13" s="48" t="e">
        <f t="shared" ref="X13" si="8">W13/AC13</f>
        <v>#DIV/0!</v>
      </c>
      <c r="Y13" s="49">
        <f t="shared" ref="Y13" si="9">W13-L13</f>
        <v>-319.16000000000003</v>
      </c>
      <c r="Z13" s="50"/>
      <c r="AA13" s="51"/>
      <c r="AB13" s="52"/>
      <c r="AC13" s="53"/>
      <c r="AD13" s="54"/>
      <c r="AE13" s="54"/>
      <c r="AF13" s="55">
        <f>AC13+AD13</f>
        <v>0</v>
      </c>
      <c r="AG13" s="37"/>
    </row>
    <row r="14" spans="1:33" s="10" customFormat="1">
      <c r="A14" s="38" t="s">
        <v>33</v>
      </c>
      <c r="B14" s="39" t="s">
        <v>166</v>
      </c>
      <c r="C14" s="155" t="s">
        <v>167</v>
      </c>
      <c r="D14" s="155" t="s">
        <v>49</v>
      </c>
      <c r="E14" s="40" t="s">
        <v>165</v>
      </c>
      <c r="F14" s="40" t="s">
        <v>238</v>
      </c>
      <c r="G14" s="41"/>
      <c r="H14" s="155" t="s">
        <v>49</v>
      </c>
      <c r="I14" s="42" t="s">
        <v>168</v>
      </c>
      <c r="J14" s="43">
        <v>1350</v>
      </c>
      <c r="K14" s="163">
        <v>0.27300000000000002</v>
      </c>
      <c r="L14" s="163">
        <f t="shared" si="2"/>
        <v>368.55</v>
      </c>
      <c r="M14" s="45"/>
      <c r="N14" s="45"/>
      <c r="O14" s="46"/>
      <c r="P14" s="46"/>
      <c r="Q14" s="47"/>
      <c r="R14" s="47"/>
      <c r="S14" s="47"/>
      <c r="T14" s="47"/>
      <c r="U14" s="47"/>
      <c r="V14" s="47"/>
      <c r="W14" s="47">
        <f t="shared" si="3"/>
        <v>0</v>
      </c>
      <c r="X14" s="48" t="e">
        <f t="shared" si="4"/>
        <v>#DIV/0!</v>
      </c>
      <c r="Y14" s="49">
        <f t="shared" si="5"/>
        <v>-368.55</v>
      </c>
      <c r="Z14" s="50"/>
      <c r="AA14" s="51"/>
      <c r="AB14" s="52"/>
      <c r="AC14" s="53"/>
      <c r="AD14" s="54"/>
      <c r="AE14" s="54"/>
      <c r="AF14" s="55">
        <f t="shared" ref="AF14:AF44" si="10">AC14+AD14</f>
        <v>0</v>
      </c>
      <c r="AG14" s="37"/>
    </row>
    <row r="15" spans="1:33" s="10" customFormat="1">
      <c r="A15" s="38"/>
      <c r="B15" s="39" t="s">
        <v>166</v>
      </c>
      <c r="C15" s="155" t="s">
        <v>167</v>
      </c>
      <c r="D15" s="155" t="s">
        <v>49</v>
      </c>
      <c r="E15" s="40" t="s">
        <v>165</v>
      </c>
      <c r="F15" s="40" t="s">
        <v>239</v>
      </c>
      <c r="G15" s="41"/>
      <c r="H15" s="155" t="s">
        <v>49</v>
      </c>
      <c r="I15" s="42" t="s">
        <v>168</v>
      </c>
      <c r="J15" s="43">
        <v>790</v>
      </c>
      <c r="K15" s="163">
        <v>0.27300000000000002</v>
      </c>
      <c r="L15" s="163">
        <f t="shared" ref="L15" si="11">K15*J15</f>
        <v>215.67000000000002</v>
      </c>
      <c r="M15" s="45"/>
      <c r="N15" s="45"/>
      <c r="O15" s="46"/>
      <c r="P15" s="46"/>
      <c r="Q15" s="47"/>
      <c r="R15" s="47"/>
      <c r="S15" s="47"/>
      <c r="T15" s="47"/>
      <c r="U15" s="47"/>
      <c r="V15" s="47"/>
      <c r="W15" s="47">
        <f t="shared" ref="W15" si="12">SUM(N15:U15)</f>
        <v>0</v>
      </c>
      <c r="X15" s="48" t="e">
        <f t="shared" ref="X15" si="13">W15/AC15</f>
        <v>#DIV/0!</v>
      </c>
      <c r="Y15" s="49">
        <f t="shared" ref="Y15" si="14">W15-L15</f>
        <v>-215.67000000000002</v>
      </c>
      <c r="Z15" s="50"/>
      <c r="AA15" s="51"/>
      <c r="AB15" s="52"/>
      <c r="AC15" s="53"/>
      <c r="AD15" s="54"/>
      <c r="AE15" s="54"/>
      <c r="AF15" s="55">
        <f t="shared" ref="AF15" si="15">AC15+AD15</f>
        <v>0</v>
      </c>
      <c r="AG15" s="37"/>
    </row>
    <row r="16" spans="1:33" s="10" customFormat="1">
      <c r="A16" s="38" t="s">
        <v>307</v>
      </c>
      <c r="B16" s="39" t="s">
        <v>308</v>
      </c>
      <c r="C16" s="155" t="s">
        <v>310</v>
      </c>
      <c r="D16" s="155"/>
      <c r="E16" s="40" t="s">
        <v>309</v>
      </c>
      <c r="F16" s="40" t="s">
        <v>238</v>
      </c>
      <c r="G16" s="41"/>
      <c r="H16" s="155" t="s">
        <v>32</v>
      </c>
      <c r="I16" s="42" t="s">
        <v>311</v>
      </c>
      <c r="J16" s="43">
        <v>1350</v>
      </c>
      <c r="K16" s="169">
        <v>0.09</v>
      </c>
      <c r="L16" s="163">
        <f t="shared" si="2"/>
        <v>121.5</v>
      </c>
      <c r="M16" s="45"/>
      <c r="N16" s="45"/>
      <c r="O16" s="46"/>
      <c r="P16" s="46"/>
      <c r="Q16" s="47"/>
      <c r="R16" s="47"/>
      <c r="S16" s="47"/>
      <c r="T16" s="47"/>
      <c r="U16" s="47"/>
      <c r="V16" s="47"/>
      <c r="W16" s="47">
        <f t="shared" si="3"/>
        <v>0</v>
      </c>
      <c r="X16" s="48" t="e">
        <f t="shared" si="4"/>
        <v>#DIV/0!</v>
      </c>
      <c r="Y16" s="49">
        <f t="shared" si="5"/>
        <v>-121.5</v>
      </c>
      <c r="Z16" s="50"/>
      <c r="AA16" s="51"/>
      <c r="AB16" s="52"/>
      <c r="AC16" s="53"/>
      <c r="AD16" s="54"/>
      <c r="AE16" s="54"/>
      <c r="AF16" s="55">
        <f t="shared" si="10"/>
        <v>0</v>
      </c>
      <c r="AG16" s="37"/>
    </row>
    <row r="17" spans="1:33" s="10" customFormat="1">
      <c r="A17" s="38"/>
      <c r="B17" s="39" t="s">
        <v>308</v>
      </c>
      <c r="C17" s="155" t="s">
        <v>310</v>
      </c>
      <c r="D17" s="155"/>
      <c r="E17" s="40" t="s">
        <v>309</v>
      </c>
      <c r="F17" s="40" t="s">
        <v>239</v>
      </c>
      <c r="G17" s="41"/>
      <c r="H17" s="155" t="s">
        <v>32</v>
      </c>
      <c r="I17" s="42" t="s">
        <v>311</v>
      </c>
      <c r="J17" s="43">
        <v>790</v>
      </c>
      <c r="K17" s="169">
        <v>0.09</v>
      </c>
      <c r="L17" s="163">
        <f t="shared" ref="L17" si="16">K17*J17</f>
        <v>71.099999999999994</v>
      </c>
      <c r="M17" s="45"/>
      <c r="N17" s="45"/>
      <c r="O17" s="46"/>
      <c r="P17" s="46"/>
      <c r="Q17" s="47"/>
      <c r="R17" s="47"/>
      <c r="S17" s="47"/>
      <c r="T17" s="47"/>
      <c r="U17" s="47"/>
      <c r="V17" s="47"/>
      <c r="W17" s="47">
        <f t="shared" ref="W17" si="17">SUM(N17:U17)</f>
        <v>0</v>
      </c>
      <c r="X17" s="48" t="e">
        <f t="shared" ref="X17" si="18">W17/AC17</f>
        <v>#DIV/0!</v>
      </c>
      <c r="Y17" s="49">
        <f t="shared" ref="Y17" si="19">W17-L17</f>
        <v>-71.099999999999994</v>
      </c>
      <c r="Z17" s="50"/>
      <c r="AA17" s="51"/>
      <c r="AB17" s="52"/>
      <c r="AC17" s="53"/>
      <c r="AD17" s="54"/>
      <c r="AE17" s="54"/>
      <c r="AF17" s="55">
        <f t="shared" ref="AF17" si="20">AC17+AD17</f>
        <v>0</v>
      </c>
      <c r="AG17" s="37"/>
    </row>
    <row r="18" spans="1:33" s="10" customFormat="1">
      <c r="A18" s="38"/>
      <c r="B18" s="57"/>
      <c r="C18" s="155"/>
      <c r="D18" s="155"/>
      <c r="E18" s="40"/>
      <c r="F18" s="40"/>
      <c r="G18" s="41"/>
      <c r="H18" s="41"/>
      <c r="I18" s="42"/>
      <c r="J18" s="43"/>
      <c r="K18" s="110"/>
      <c r="L18" s="44"/>
      <c r="M18" s="45"/>
      <c r="N18" s="45"/>
      <c r="O18" s="46"/>
      <c r="P18" s="46"/>
      <c r="Q18" s="47"/>
      <c r="R18" s="47"/>
      <c r="S18" s="47"/>
      <c r="T18" s="47"/>
      <c r="U18" s="47"/>
      <c r="V18" s="47"/>
      <c r="W18" s="47"/>
      <c r="X18" s="48"/>
      <c r="Y18" s="49"/>
      <c r="Z18" s="50"/>
      <c r="AA18" s="51"/>
      <c r="AB18" s="52"/>
      <c r="AC18" s="53"/>
      <c r="AD18" s="54"/>
      <c r="AE18" s="54"/>
      <c r="AF18" s="55">
        <f t="shared" si="10"/>
        <v>0</v>
      </c>
      <c r="AG18" s="37"/>
    </row>
    <row r="19" spans="1:33" s="10" customFormat="1">
      <c r="A19" s="38" t="s">
        <v>34</v>
      </c>
      <c r="B19" s="57"/>
      <c r="C19" s="155" t="s">
        <v>36</v>
      </c>
      <c r="D19" s="155" t="s">
        <v>32</v>
      </c>
      <c r="E19" s="40"/>
      <c r="F19" s="40" t="s">
        <v>238</v>
      </c>
      <c r="G19" s="41"/>
      <c r="H19" s="155" t="s">
        <v>32</v>
      </c>
      <c r="I19" s="42"/>
      <c r="J19" s="43">
        <v>1350</v>
      </c>
      <c r="K19" s="152">
        <v>75</v>
      </c>
      <c r="L19" s="166">
        <f>K19*J19/5000</f>
        <v>20.25</v>
      </c>
      <c r="M19" s="45"/>
      <c r="N19" s="45"/>
      <c r="O19" s="46"/>
      <c r="P19" s="46"/>
      <c r="Q19" s="47"/>
      <c r="R19" s="47"/>
      <c r="S19" s="47"/>
      <c r="T19" s="47"/>
      <c r="U19" s="47"/>
      <c r="V19" s="47"/>
      <c r="W19" s="47">
        <f>SUM(N19:U19)</f>
        <v>0</v>
      </c>
      <c r="X19" s="48" t="e">
        <f>W19/AC19</f>
        <v>#DIV/0!</v>
      </c>
      <c r="Y19" s="49">
        <f>W19-L19</f>
        <v>-20.25</v>
      </c>
      <c r="Z19" s="50"/>
      <c r="AA19" s="51"/>
      <c r="AB19" s="52"/>
      <c r="AC19" s="53"/>
      <c r="AD19" s="54"/>
      <c r="AE19" s="54"/>
      <c r="AF19" s="55">
        <f t="shared" si="10"/>
        <v>0</v>
      </c>
      <c r="AG19" s="37"/>
    </row>
    <row r="20" spans="1:33" s="10" customFormat="1">
      <c r="A20" s="38"/>
      <c r="B20" s="57"/>
      <c r="C20" s="155" t="s">
        <v>35</v>
      </c>
      <c r="D20" s="155" t="s">
        <v>32</v>
      </c>
      <c r="E20" s="40"/>
      <c r="F20" s="40" t="s">
        <v>238</v>
      </c>
      <c r="G20" s="41"/>
      <c r="H20" s="155" t="s">
        <v>32</v>
      </c>
      <c r="I20" s="42"/>
      <c r="J20" s="43">
        <v>1350</v>
      </c>
      <c r="K20" s="152">
        <v>130</v>
      </c>
      <c r="L20" s="166">
        <f t="shared" ref="L20:L22" si="21">K20*J20/5000</f>
        <v>35.1</v>
      </c>
      <c r="M20" s="45"/>
      <c r="N20" s="45"/>
      <c r="O20" s="46"/>
      <c r="P20" s="46"/>
      <c r="Q20" s="47"/>
      <c r="R20" s="47"/>
      <c r="S20" s="47"/>
      <c r="T20" s="47"/>
      <c r="U20" s="47"/>
      <c r="V20" s="47"/>
      <c r="W20" s="47">
        <f t="shared" ref="W20:W22" si="22">SUM(N20:U20)</f>
        <v>0</v>
      </c>
      <c r="X20" s="48" t="e">
        <f t="shared" ref="X20:X22" si="23">W20/AC20</f>
        <v>#DIV/0!</v>
      </c>
      <c r="Y20" s="49">
        <f t="shared" ref="Y20:Y22" si="24">W20-L20</f>
        <v>-35.1</v>
      </c>
      <c r="Z20" s="50"/>
      <c r="AA20" s="51"/>
      <c r="AB20" s="52"/>
      <c r="AC20" s="53"/>
      <c r="AD20" s="54"/>
      <c r="AE20" s="54"/>
      <c r="AF20" s="55">
        <f t="shared" si="10"/>
        <v>0</v>
      </c>
      <c r="AG20" s="37"/>
    </row>
    <row r="21" spans="1:33" s="10" customFormat="1">
      <c r="A21" s="38"/>
      <c r="B21" s="57"/>
      <c r="C21" s="155" t="s">
        <v>36</v>
      </c>
      <c r="D21" s="155" t="s">
        <v>32</v>
      </c>
      <c r="E21" s="40"/>
      <c r="F21" s="40" t="s">
        <v>239</v>
      </c>
      <c r="G21" s="41"/>
      <c r="H21" s="155" t="s">
        <v>32</v>
      </c>
      <c r="I21" s="57"/>
      <c r="J21" s="43">
        <v>790</v>
      </c>
      <c r="K21" s="152">
        <v>80</v>
      </c>
      <c r="L21" s="166">
        <f t="shared" si="21"/>
        <v>12.64</v>
      </c>
      <c r="M21" s="45"/>
      <c r="N21" s="45"/>
      <c r="O21" s="46"/>
      <c r="P21" s="46"/>
      <c r="Q21" s="47"/>
      <c r="R21" s="47"/>
      <c r="S21" s="47"/>
      <c r="T21" s="47"/>
      <c r="U21" s="47"/>
      <c r="V21" s="47"/>
      <c r="W21" s="47">
        <f t="shared" si="22"/>
        <v>0</v>
      </c>
      <c r="X21" s="48" t="e">
        <f t="shared" si="23"/>
        <v>#DIV/0!</v>
      </c>
      <c r="Y21" s="49">
        <f t="shared" si="24"/>
        <v>-12.64</v>
      </c>
      <c r="Z21" s="50"/>
      <c r="AA21" s="51"/>
      <c r="AB21" s="52"/>
      <c r="AC21" s="53"/>
      <c r="AD21" s="54"/>
      <c r="AE21" s="54"/>
      <c r="AF21" s="55">
        <f t="shared" si="10"/>
        <v>0</v>
      </c>
      <c r="AG21" s="37"/>
    </row>
    <row r="22" spans="1:33" s="10" customFormat="1">
      <c r="A22" s="38"/>
      <c r="B22" s="58"/>
      <c r="C22" s="155" t="s">
        <v>189</v>
      </c>
      <c r="D22" s="155" t="s">
        <v>32</v>
      </c>
      <c r="E22" s="40"/>
      <c r="F22" s="40" t="s">
        <v>239</v>
      </c>
      <c r="G22" s="41"/>
      <c r="H22" s="155" t="s">
        <v>32</v>
      </c>
      <c r="I22" s="59"/>
      <c r="J22" s="43">
        <v>790</v>
      </c>
      <c r="K22" s="152">
        <v>150</v>
      </c>
      <c r="L22" s="166">
        <f t="shared" si="21"/>
        <v>23.7</v>
      </c>
      <c r="M22" s="45"/>
      <c r="N22" s="45"/>
      <c r="O22" s="46"/>
      <c r="P22" s="46"/>
      <c r="Q22" s="47"/>
      <c r="R22" s="47"/>
      <c r="S22" s="47"/>
      <c r="T22" s="47"/>
      <c r="U22" s="47"/>
      <c r="V22" s="47"/>
      <c r="W22" s="47">
        <f t="shared" si="22"/>
        <v>0</v>
      </c>
      <c r="X22" s="48" t="e">
        <f t="shared" si="23"/>
        <v>#DIV/0!</v>
      </c>
      <c r="Y22" s="49">
        <f t="shared" si="24"/>
        <v>-23.7</v>
      </c>
      <c r="Z22" s="50"/>
      <c r="AA22" s="51"/>
      <c r="AB22" s="52"/>
      <c r="AC22" s="53"/>
      <c r="AD22" s="54"/>
      <c r="AE22" s="54"/>
      <c r="AF22" s="55">
        <f t="shared" si="10"/>
        <v>0</v>
      </c>
      <c r="AG22" s="37"/>
    </row>
    <row r="23" spans="1:33" s="10" customFormat="1">
      <c r="A23" s="38"/>
      <c r="B23" s="58"/>
      <c r="C23" s="155"/>
      <c r="D23" s="155"/>
      <c r="E23" s="40"/>
      <c r="F23" s="40"/>
      <c r="G23" s="41"/>
      <c r="H23" s="41"/>
      <c r="I23" s="59"/>
      <c r="J23" s="43"/>
      <c r="K23" s="111"/>
      <c r="L23" s="44"/>
      <c r="M23" s="45"/>
      <c r="N23" s="45"/>
      <c r="O23" s="46"/>
      <c r="P23" s="46"/>
      <c r="Q23" s="47"/>
      <c r="R23" s="47"/>
      <c r="S23" s="47"/>
      <c r="T23" s="47"/>
      <c r="U23" s="47"/>
      <c r="V23" s="47"/>
      <c r="W23" s="47"/>
      <c r="X23" s="48"/>
      <c r="Y23" s="49"/>
      <c r="Z23" s="50"/>
      <c r="AA23" s="51"/>
      <c r="AB23" s="52"/>
      <c r="AC23" s="53"/>
      <c r="AD23" s="54"/>
      <c r="AE23" s="54"/>
      <c r="AF23" s="55">
        <f t="shared" si="10"/>
        <v>0</v>
      </c>
      <c r="AG23" s="37"/>
    </row>
    <row r="24" spans="1:33" s="10" customFormat="1">
      <c r="A24" s="38" t="s">
        <v>38</v>
      </c>
      <c r="B24" s="57"/>
      <c r="C24" s="155" t="s">
        <v>219</v>
      </c>
      <c r="D24" s="155" t="s">
        <v>49</v>
      </c>
      <c r="E24" s="40"/>
      <c r="F24" s="40" t="s">
        <v>238</v>
      </c>
      <c r="G24" s="41"/>
      <c r="H24" s="155" t="s">
        <v>49</v>
      </c>
      <c r="I24" s="51" t="s">
        <v>241</v>
      </c>
      <c r="J24" s="43">
        <v>1350</v>
      </c>
      <c r="K24" s="163">
        <v>1.02</v>
      </c>
      <c r="L24" s="163">
        <f>K24*J24</f>
        <v>1377</v>
      </c>
      <c r="M24" s="45"/>
      <c r="N24" s="45"/>
      <c r="O24" s="46"/>
      <c r="P24" s="46"/>
      <c r="Q24" s="47"/>
      <c r="R24" s="47"/>
      <c r="S24" s="47"/>
      <c r="T24" s="47"/>
      <c r="U24" s="47"/>
      <c r="V24" s="47"/>
      <c r="W24" s="47">
        <f>SUM(N24:U24)</f>
        <v>0</v>
      </c>
      <c r="X24" s="48" t="e">
        <f>W24/AC24</f>
        <v>#DIV/0!</v>
      </c>
      <c r="Y24" s="49">
        <f>W24-L24</f>
        <v>-1377</v>
      </c>
      <c r="Z24" s="50"/>
      <c r="AA24" s="51"/>
      <c r="AB24" s="52"/>
      <c r="AC24" s="53"/>
      <c r="AD24" s="54"/>
      <c r="AE24" s="54"/>
      <c r="AF24" s="55">
        <f t="shared" si="10"/>
        <v>0</v>
      </c>
      <c r="AG24" s="37"/>
    </row>
    <row r="25" spans="1:33" s="10" customFormat="1">
      <c r="A25" s="38"/>
      <c r="B25" s="57"/>
      <c r="C25" s="155" t="s">
        <v>219</v>
      </c>
      <c r="D25" s="155" t="s">
        <v>49</v>
      </c>
      <c r="E25" s="40"/>
      <c r="F25" s="40" t="s">
        <v>239</v>
      </c>
      <c r="G25" s="41"/>
      <c r="H25" s="155" t="s">
        <v>49</v>
      </c>
      <c r="I25" s="51" t="s">
        <v>241</v>
      </c>
      <c r="J25" s="43">
        <v>790</v>
      </c>
      <c r="K25" s="163">
        <v>1.23</v>
      </c>
      <c r="L25" s="163">
        <f>K25*J25</f>
        <v>971.69999999999993</v>
      </c>
      <c r="M25" s="45"/>
      <c r="N25" s="45"/>
      <c r="O25" s="46"/>
      <c r="P25" s="46"/>
      <c r="Q25" s="47"/>
      <c r="R25" s="47"/>
      <c r="S25" s="47"/>
      <c r="T25" s="47"/>
      <c r="U25" s="47"/>
      <c r="V25" s="47"/>
      <c r="W25" s="47">
        <f>SUM(N25:U25)</f>
        <v>0</v>
      </c>
      <c r="X25" s="48" t="e">
        <f>W25/AC25</f>
        <v>#DIV/0!</v>
      </c>
      <c r="Y25" s="49">
        <f>W25-L25</f>
        <v>-971.69999999999993</v>
      </c>
      <c r="Z25" s="50"/>
      <c r="AA25" s="51"/>
      <c r="AB25" s="52"/>
      <c r="AC25" s="53"/>
      <c r="AD25" s="54"/>
      <c r="AE25" s="54"/>
      <c r="AF25" s="55">
        <f t="shared" si="10"/>
        <v>0</v>
      </c>
      <c r="AG25" s="37"/>
    </row>
    <row r="26" spans="1:33" s="10" customFormat="1">
      <c r="A26" s="38"/>
      <c r="B26" s="58"/>
      <c r="C26" s="155"/>
      <c r="D26" s="155"/>
      <c r="E26" s="40"/>
      <c r="F26" s="40"/>
      <c r="G26" s="41"/>
      <c r="H26" s="41"/>
      <c r="I26" s="59"/>
      <c r="J26" s="43"/>
      <c r="K26" s="111"/>
      <c r="L26" s="44"/>
      <c r="M26" s="45"/>
      <c r="N26" s="45"/>
      <c r="O26" s="46"/>
      <c r="P26" s="46"/>
      <c r="Q26" s="47"/>
      <c r="R26" s="47"/>
      <c r="S26" s="47"/>
      <c r="T26" s="47"/>
      <c r="U26" s="47"/>
      <c r="V26" s="47"/>
      <c r="W26" s="47"/>
      <c r="X26" s="48"/>
      <c r="Y26" s="49"/>
      <c r="Z26" s="50"/>
      <c r="AA26" s="51"/>
      <c r="AB26" s="52"/>
      <c r="AC26" s="53"/>
      <c r="AD26" s="54"/>
      <c r="AE26" s="54"/>
      <c r="AF26" s="55">
        <f t="shared" si="10"/>
        <v>0</v>
      </c>
      <c r="AG26" s="37"/>
    </row>
    <row r="27" spans="1:33" s="10" customFormat="1">
      <c r="A27" s="38" t="s">
        <v>275</v>
      </c>
      <c r="B27" s="57"/>
      <c r="C27" s="155" t="s">
        <v>299</v>
      </c>
      <c r="D27" s="155"/>
      <c r="E27" s="40"/>
      <c r="F27" s="40"/>
      <c r="G27" s="41"/>
      <c r="H27" s="155" t="s">
        <v>32</v>
      </c>
      <c r="I27" s="42"/>
      <c r="J27" s="43">
        <v>2140</v>
      </c>
      <c r="K27" s="172">
        <v>1.1000000000000001</v>
      </c>
      <c r="L27" s="171">
        <f>K27*J27/600</f>
        <v>3.9233333333333333</v>
      </c>
      <c r="M27" s="45"/>
      <c r="N27" s="45"/>
      <c r="O27" s="46"/>
      <c r="P27" s="46"/>
      <c r="Q27" s="47"/>
      <c r="R27" s="47"/>
      <c r="S27" s="47"/>
      <c r="T27" s="47"/>
      <c r="U27" s="47"/>
      <c r="V27" s="47"/>
      <c r="W27" s="47">
        <f>SUM(N27:U27)</f>
        <v>0</v>
      </c>
      <c r="X27" s="48" t="e">
        <f>W27/AC27</f>
        <v>#DIV/0!</v>
      </c>
      <c r="Y27" s="49">
        <f>W27-L27</f>
        <v>-3.9233333333333333</v>
      </c>
      <c r="Z27" s="50"/>
      <c r="AA27" s="51"/>
      <c r="AB27" s="52"/>
      <c r="AC27" s="53"/>
      <c r="AD27" s="54"/>
      <c r="AE27" s="54"/>
      <c r="AF27" s="55">
        <f t="shared" si="10"/>
        <v>0</v>
      </c>
      <c r="AG27" s="37"/>
    </row>
    <row r="28" spans="1:33" s="10" customFormat="1">
      <c r="A28" s="38"/>
      <c r="B28" s="57"/>
      <c r="C28" s="155"/>
      <c r="D28" s="155"/>
      <c r="E28" s="40"/>
      <c r="F28" s="40"/>
      <c r="G28" s="41"/>
      <c r="H28" s="41"/>
      <c r="I28" s="42"/>
      <c r="J28" s="66"/>
      <c r="K28" s="114"/>
      <c r="L28" s="44"/>
      <c r="M28" s="45"/>
      <c r="N28" s="45"/>
      <c r="O28" s="46"/>
      <c r="P28" s="46"/>
      <c r="Q28" s="63"/>
      <c r="R28" s="63"/>
      <c r="S28" s="63"/>
      <c r="T28" s="63"/>
      <c r="U28" s="47"/>
      <c r="V28" s="47"/>
      <c r="W28" s="47"/>
      <c r="X28" s="48"/>
      <c r="Y28" s="49"/>
      <c r="Z28" s="50"/>
      <c r="AA28" s="51"/>
      <c r="AB28" s="52"/>
      <c r="AC28" s="53"/>
      <c r="AD28" s="54"/>
      <c r="AE28" s="54"/>
      <c r="AF28" s="55">
        <f t="shared" si="10"/>
        <v>0</v>
      </c>
      <c r="AG28" s="37"/>
    </row>
    <row r="29" spans="1:33" s="10" customFormat="1">
      <c r="A29" s="38" t="s">
        <v>39</v>
      </c>
      <c r="B29" s="57"/>
      <c r="C29" s="155" t="s">
        <v>182</v>
      </c>
      <c r="D29" s="155" t="s">
        <v>40</v>
      </c>
      <c r="E29" s="40"/>
      <c r="F29" s="40"/>
      <c r="G29" s="41"/>
      <c r="H29" s="41"/>
      <c r="I29" s="42" t="s">
        <v>40</v>
      </c>
      <c r="J29" s="43">
        <v>65</v>
      </c>
      <c r="K29" s="115">
        <v>1.03</v>
      </c>
      <c r="L29" s="44">
        <f t="shared" ref="L29:L41" si="25">K29*J29</f>
        <v>66.95</v>
      </c>
      <c r="M29" s="45"/>
      <c r="N29" s="45"/>
      <c r="O29" s="46"/>
      <c r="P29" s="46"/>
      <c r="Q29" s="47"/>
      <c r="R29" s="47"/>
      <c r="S29" s="67"/>
      <c r="T29" s="47"/>
      <c r="U29" s="47"/>
      <c r="V29" s="47"/>
      <c r="W29" s="47">
        <f t="shared" ref="W29:W37" si="26">SUM(N29:U29)</f>
        <v>0</v>
      </c>
      <c r="X29" s="48" t="e">
        <f t="shared" ref="X29:X37" si="27">W29/AC29</f>
        <v>#DIV/0!</v>
      </c>
      <c r="Y29" s="49">
        <f t="shared" ref="Y29:Y37" si="28">W29-L29</f>
        <v>-66.95</v>
      </c>
      <c r="Z29" s="50"/>
      <c r="AA29" s="51"/>
      <c r="AB29" s="52"/>
      <c r="AC29" s="53"/>
      <c r="AD29" s="54"/>
      <c r="AE29" s="54"/>
      <c r="AF29" s="55">
        <f t="shared" si="10"/>
        <v>0</v>
      </c>
      <c r="AG29" s="37"/>
    </row>
    <row r="30" spans="1:33" s="10" customFormat="1">
      <c r="A30" s="38"/>
      <c r="B30" s="57"/>
      <c r="C30" s="155" t="s">
        <v>182</v>
      </c>
      <c r="D30" s="69" t="s">
        <v>41</v>
      </c>
      <c r="E30" s="70"/>
      <c r="F30" s="70"/>
      <c r="G30" s="71"/>
      <c r="H30" s="68"/>
      <c r="I30" s="42" t="s">
        <v>41</v>
      </c>
      <c r="J30" s="43">
        <v>65</v>
      </c>
      <c r="K30" s="115">
        <v>1.03</v>
      </c>
      <c r="L30" s="44">
        <f t="shared" si="25"/>
        <v>66.95</v>
      </c>
      <c r="M30" s="45"/>
      <c r="N30" s="45"/>
      <c r="O30" s="46"/>
      <c r="P30" s="46"/>
      <c r="Q30" s="47"/>
      <c r="R30" s="47"/>
      <c r="S30" s="67"/>
      <c r="T30" s="47"/>
      <c r="U30" s="47"/>
      <c r="V30" s="47"/>
      <c r="W30" s="47">
        <f t="shared" si="26"/>
        <v>0</v>
      </c>
      <c r="X30" s="48" t="e">
        <f t="shared" si="27"/>
        <v>#DIV/0!</v>
      </c>
      <c r="Y30" s="49">
        <f t="shared" si="28"/>
        <v>-66.95</v>
      </c>
      <c r="Z30" s="50"/>
      <c r="AA30" s="51"/>
      <c r="AB30" s="52"/>
      <c r="AC30" s="53"/>
      <c r="AD30" s="54"/>
      <c r="AE30" s="54"/>
      <c r="AF30" s="55">
        <f t="shared" si="10"/>
        <v>0</v>
      </c>
      <c r="AG30" s="37"/>
    </row>
    <row r="31" spans="1:33" s="10" customFormat="1">
      <c r="A31" s="38"/>
      <c r="B31" s="57"/>
      <c r="C31" s="155" t="s">
        <v>182</v>
      </c>
      <c r="D31" s="155" t="s">
        <v>42</v>
      </c>
      <c r="E31" s="40"/>
      <c r="F31" s="40"/>
      <c r="G31" s="41"/>
      <c r="H31" s="68"/>
      <c r="I31" s="42" t="s">
        <v>42</v>
      </c>
      <c r="J31" s="43">
        <v>215</v>
      </c>
      <c r="K31" s="115">
        <v>1.03</v>
      </c>
      <c r="L31" s="44">
        <f t="shared" si="25"/>
        <v>221.45000000000002</v>
      </c>
      <c r="M31" s="45"/>
      <c r="N31" s="45"/>
      <c r="O31" s="46"/>
      <c r="P31" s="46"/>
      <c r="Q31" s="63"/>
      <c r="R31" s="63"/>
      <c r="S31" s="72"/>
      <c r="T31" s="63"/>
      <c r="U31" s="47"/>
      <c r="V31" s="47"/>
      <c r="W31" s="47">
        <f t="shared" si="26"/>
        <v>0</v>
      </c>
      <c r="X31" s="48" t="e">
        <f t="shared" si="27"/>
        <v>#DIV/0!</v>
      </c>
      <c r="Y31" s="49">
        <f t="shared" si="28"/>
        <v>-221.45000000000002</v>
      </c>
      <c r="Z31" s="50"/>
      <c r="AA31" s="51"/>
      <c r="AB31" s="52"/>
      <c r="AC31" s="53"/>
      <c r="AD31" s="54"/>
      <c r="AE31" s="54"/>
      <c r="AF31" s="55">
        <f t="shared" si="10"/>
        <v>0</v>
      </c>
      <c r="AG31" s="37"/>
    </row>
    <row r="32" spans="1:33" s="10" customFormat="1">
      <c r="A32" s="38"/>
      <c r="B32" s="57"/>
      <c r="C32" s="155" t="s">
        <v>182</v>
      </c>
      <c r="D32" s="155" t="s">
        <v>43</v>
      </c>
      <c r="E32" s="40"/>
      <c r="F32" s="40"/>
      <c r="G32" s="41"/>
      <c r="H32" s="68"/>
      <c r="I32" s="42" t="s">
        <v>43</v>
      </c>
      <c r="J32" s="43">
        <v>320</v>
      </c>
      <c r="K32" s="115">
        <v>1.03</v>
      </c>
      <c r="L32" s="44">
        <f t="shared" ref="L32:L34" si="29">K32*J32</f>
        <v>329.6</v>
      </c>
      <c r="M32" s="45"/>
      <c r="N32" s="45"/>
      <c r="O32" s="46"/>
      <c r="P32" s="46"/>
      <c r="Q32" s="63"/>
      <c r="R32" s="63"/>
      <c r="S32" s="72"/>
      <c r="T32" s="63"/>
      <c r="U32" s="47"/>
      <c r="V32" s="47"/>
      <c r="W32" s="47">
        <f t="shared" ref="W32:W34" si="30">SUM(N32:U32)</f>
        <v>0</v>
      </c>
      <c r="X32" s="48" t="e">
        <f t="shared" ref="X32:X34" si="31">W32/AC32</f>
        <v>#DIV/0!</v>
      </c>
      <c r="Y32" s="49">
        <f t="shared" ref="Y32:Y34" si="32">W32-L32</f>
        <v>-329.6</v>
      </c>
      <c r="Z32" s="50"/>
      <c r="AA32" s="51"/>
      <c r="AB32" s="52"/>
      <c r="AC32" s="53"/>
      <c r="AD32" s="54"/>
      <c r="AE32" s="54"/>
      <c r="AF32" s="55">
        <f t="shared" ref="AF32:AF34" si="33">AC32+AD32</f>
        <v>0</v>
      </c>
      <c r="AG32" s="37"/>
    </row>
    <row r="33" spans="1:33" s="10" customFormat="1">
      <c r="A33" s="38"/>
      <c r="B33" s="57"/>
      <c r="C33" s="155" t="s">
        <v>182</v>
      </c>
      <c r="D33" s="155" t="s">
        <v>44</v>
      </c>
      <c r="E33" s="40"/>
      <c r="F33" s="40"/>
      <c r="G33" s="41"/>
      <c r="H33" s="68"/>
      <c r="I33" s="42" t="s">
        <v>44</v>
      </c>
      <c r="J33" s="43">
        <v>430</v>
      </c>
      <c r="K33" s="115">
        <v>1.03</v>
      </c>
      <c r="L33" s="44">
        <f t="shared" si="29"/>
        <v>442.90000000000003</v>
      </c>
      <c r="M33" s="45"/>
      <c r="N33" s="45"/>
      <c r="O33" s="46"/>
      <c r="P33" s="46"/>
      <c r="Q33" s="47"/>
      <c r="R33" s="47"/>
      <c r="S33" s="67"/>
      <c r="T33" s="47"/>
      <c r="U33" s="47"/>
      <c r="V33" s="47"/>
      <c r="W33" s="47">
        <f t="shared" si="30"/>
        <v>0</v>
      </c>
      <c r="X33" s="48" t="e">
        <f t="shared" si="31"/>
        <v>#DIV/0!</v>
      </c>
      <c r="Y33" s="49">
        <f t="shared" si="32"/>
        <v>-442.90000000000003</v>
      </c>
      <c r="Z33" s="50"/>
      <c r="AA33" s="51"/>
      <c r="AB33" s="52"/>
      <c r="AC33" s="53"/>
      <c r="AD33" s="54"/>
      <c r="AE33" s="54"/>
      <c r="AF33" s="55">
        <f t="shared" si="33"/>
        <v>0</v>
      </c>
      <c r="AG33" s="37"/>
    </row>
    <row r="34" spans="1:33" s="10" customFormat="1">
      <c r="A34" s="38"/>
      <c r="B34" s="57"/>
      <c r="C34" s="155" t="s">
        <v>182</v>
      </c>
      <c r="D34" s="155" t="s">
        <v>45</v>
      </c>
      <c r="E34" s="40"/>
      <c r="F34" s="40"/>
      <c r="G34" s="41"/>
      <c r="H34" s="68"/>
      <c r="I34" s="42" t="s">
        <v>45</v>
      </c>
      <c r="J34" s="43">
        <v>255</v>
      </c>
      <c r="K34" s="115">
        <v>1.03</v>
      </c>
      <c r="L34" s="44">
        <f t="shared" si="29"/>
        <v>262.65000000000003</v>
      </c>
      <c r="M34" s="45"/>
      <c r="N34" s="45"/>
      <c r="O34" s="46"/>
      <c r="P34" s="46"/>
      <c r="Q34" s="47"/>
      <c r="R34" s="47"/>
      <c r="S34" s="67"/>
      <c r="T34" s="47"/>
      <c r="U34" s="47"/>
      <c r="V34" s="47"/>
      <c r="W34" s="47">
        <f t="shared" si="30"/>
        <v>0</v>
      </c>
      <c r="X34" s="48" t="e">
        <f t="shared" si="31"/>
        <v>#DIV/0!</v>
      </c>
      <c r="Y34" s="49">
        <f t="shared" si="32"/>
        <v>-262.65000000000003</v>
      </c>
      <c r="Z34" s="50"/>
      <c r="AA34" s="51"/>
      <c r="AB34" s="52"/>
      <c r="AC34" s="53"/>
      <c r="AD34" s="54"/>
      <c r="AE34" s="54"/>
      <c r="AF34" s="55">
        <f t="shared" si="33"/>
        <v>0</v>
      </c>
      <c r="AG34" s="37"/>
    </row>
    <row r="35" spans="1:33" s="10" customFormat="1">
      <c r="A35" s="38"/>
      <c r="B35" s="57"/>
      <c r="C35" s="155" t="s">
        <v>182</v>
      </c>
      <c r="D35" s="155" t="s">
        <v>211</v>
      </c>
      <c r="E35" s="40"/>
      <c r="F35" s="40"/>
      <c r="G35" s="41"/>
      <c r="H35" s="68"/>
      <c r="I35" s="161" t="s">
        <v>211</v>
      </c>
      <c r="J35" s="43">
        <v>255</v>
      </c>
      <c r="K35" s="115">
        <v>1.03</v>
      </c>
      <c r="L35" s="44">
        <f t="shared" si="25"/>
        <v>262.65000000000003</v>
      </c>
      <c r="M35" s="45"/>
      <c r="N35" s="45"/>
      <c r="O35" s="46"/>
      <c r="P35" s="46"/>
      <c r="Q35" s="63"/>
      <c r="R35" s="63"/>
      <c r="S35" s="72"/>
      <c r="T35" s="63"/>
      <c r="U35" s="47"/>
      <c r="V35" s="47"/>
      <c r="W35" s="47">
        <f t="shared" si="26"/>
        <v>0</v>
      </c>
      <c r="X35" s="48" t="e">
        <f t="shared" si="27"/>
        <v>#DIV/0!</v>
      </c>
      <c r="Y35" s="49">
        <f t="shared" si="28"/>
        <v>-262.65000000000003</v>
      </c>
      <c r="Z35" s="50"/>
      <c r="AA35" s="51"/>
      <c r="AB35" s="52"/>
      <c r="AC35" s="53"/>
      <c r="AD35" s="54"/>
      <c r="AE35" s="54"/>
      <c r="AF35" s="55">
        <f t="shared" si="10"/>
        <v>0</v>
      </c>
      <c r="AG35" s="37"/>
    </row>
    <row r="36" spans="1:33" s="10" customFormat="1">
      <c r="A36" s="38"/>
      <c r="B36" s="57"/>
      <c r="C36" s="155" t="s">
        <v>182</v>
      </c>
      <c r="D36" s="155" t="s">
        <v>212</v>
      </c>
      <c r="E36" s="40"/>
      <c r="F36" s="40"/>
      <c r="G36" s="41"/>
      <c r="H36" s="68"/>
      <c r="I36" s="161" t="s">
        <v>212</v>
      </c>
      <c r="J36" s="43">
        <v>320</v>
      </c>
      <c r="K36" s="115">
        <v>1.03</v>
      </c>
      <c r="L36" s="44">
        <f t="shared" si="25"/>
        <v>329.6</v>
      </c>
      <c r="M36" s="45"/>
      <c r="N36" s="45"/>
      <c r="O36" s="46"/>
      <c r="P36" s="46"/>
      <c r="Q36" s="47"/>
      <c r="R36" s="47"/>
      <c r="S36" s="67"/>
      <c r="T36" s="47"/>
      <c r="U36" s="47"/>
      <c r="V36" s="47"/>
      <c r="W36" s="47">
        <f t="shared" si="26"/>
        <v>0</v>
      </c>
      <c r="X36" s="48" t="e">
        <f t="shared" si="27"/>
        <v>#DIV/0!</v>
      </c>
      <c r="Y36" s="49">
        <f t="shared" si="28"/>
        <v>-329.6</v>
      </c>
      <c r="Z36" s="50"/>
      <c r="AA36" s="51"/>
      <c r="AB36" s="52"/>
      <c r="AC36" s="53"/>
      <c r="AD36" s="54"/>
      <c r="AE36" s="54"/>
      <c r="AF36" s="55">
        <f t="shared" si="10"/>
        <v>0</v>
      </c>
      <c r="AG36" s="37"/>
    </row>
    <row r="37" spans="1:33" s="10" customFormat="1">
      <c r="A37" s="38"/>
      <c r="B37" s="57"/>
      <c r="C37" s="155" t="s">
        <v>182</v>
      </c>
      <c r="D37" s="155" t="s">
        <v>213</v>
      </c>
      <c r="E37" s="40"/>
      <c r="F37" s="40"/>
      <c r="G37" s="41"/>
      <c r="H37" s="68"/>
      <c r="I37" s="161" t="s">
        <v>213</v>
      </c>
      <c r="J37" s="43">
        <v>215</v>
      </c>
      <c r="K37" s="115">
        <v>1.03</v>
      </c>
      <c r="L37" s="44">
        <f t="shared" si="25"/>
        <v>221.45000000000002</v>
      </c>
      <c r="M37" s="45"/>
      <c r="N37" s="45"/>
      <c r="O37" s="46"/>
      <c r="P37" s="46"/>
      <c r="Q37" s="47"/>
      <c r="R37" s="47"/>
      <c r="S37" s="67"/>
      <c r="T37" s="47"/>
      <c r="U37" s="47"/>
      <c r="V37" s="47"/>
      <c r="W37" s="47">
        <f t="shared" si="26"/>
        <v>0</v>
      </c>
      <c r="X37" s="48" t="e">
        <f t="shared" si="27"/>
        <v>#DIV/0!</v>
      </c>
      <c r="Y37" s="49">
        <f t="shared" si="28"/>
        <v>-221.45000000000002</v>
      </c>
      <c r="Z37" s="50"/>
      <c r="AA37" s="51"/>
      <c r="AB37" s="52"/>
      <c r="AC37" s="53"/>
      <c r="AD37" s="54"/>
      <c r="AE37" s="54"/>
      <c r="AF37" s="55">
        <f t="shared" si="10"/>
        <v>0</v>
      </c>
      <c r="AG37" s="37"/>
    </row>
    <row r="38" spans="1:33" s="10" customFormat="1">
      <c r="A38" s="38"/>
      <c r="B38" s="58"/>
      <c r="C38" s="155"/>
      <c r="D38" s="155"/>
      <c r="E38" s="40"/>
      <c r="F38" s="40"/>
      <c r="G38" s="41"/>
      <c r="H38" s="41"/>
      <c r="I38" s="59"/>
      <c r="J38" s="43"/>
      <c r="K38" s="112"/>
      <c r="L38" s="44">
        <f t="shared" si="25"/>
        <v>0</v>
      </c>
      <c r="M38" s="45"/>
      <c r="N38" s="45"/>
      <c r="O38" s="46"/>
      <c r="P38" s="46"/>
      <c r="Q38" s="47"/>
      <c r="R38" s="47"/>
      <c r="S38" s="47"/>
      <c r="T38" s="47"/>
      <c r="U38" s="47"/>
      <c r="V38" s="47"/>
      <c r="W38" s="47"/>
      <c r="X38" s="48"/>
      <c r="Y38" s="49"/>
      <c r="Z38" s="50"/>
      <c r="AA38" s="51"/>
      <c r="AB38" s="52"/>
      <c r="AC38" s="53"/>
      <c r="AD38" s="54"/>
      <c r="AE38" s="54"/>
      <c r="AF38" s="55">
        <f t="shared" si="10"/>
        <v>0</v>
      </c>
      <c r="AG38" s="37"/>
    </row>
    <row r="39" spans="1:33" s="10" customFormat="1">
      <c r="A39" s="38" t="s">
        <v>53</v>
      </c>
      <c r="B39" s="57"/>
      <c r="C39" s="68" t="s">
        <v>56</v>
      </c>
      <c r="D39" s="155" t="s">
        <v>52</v>
      </c>
      <c r="E39" s="40"/>
      <c r="F39" s="40"/>
      <c r="G39" s="41"/>
      <c r="H39" s="155" t="s">
        <v>52</v>
      </c>
      <c r="I39" s="42"/>
      <c r="J39" s="43">
        <v>2140</v>
      </c>
      <c r="K39" s="163">
        <v>1.1000000000000001</v>
      </c>
      <c r="L39" s="163">
        <f>K39*J39</f>
        <v>2354</v>
      </c>
      <c r="M39" s="45"/>
      <c r="N39" s="45"/>
      <c r="O39" s="46"/>
      <c r="P39" s="46"/>
      <c r="Q39" s="47"/>
      <c r="R39" s="47"/>
      <c r="S39" s="47"/>
      <c r="T39" s="47"/>
      <c r="U39" s="47"/>
      <c r="V39" s="47"/>
      <c r="W39" s="47">
        <f>SUM(N39:U39)</f>
        <v>0</v>
      </c>
      <c r="X39" s="48" t="e">
        <f>W39/AC39</f>
        <v>#DIV/0!</v>
      </c>
      <c r="Y39" s="49">
        <f>W39-L39</f>
        <v>-2354</v>
      </c>
      <c r="Z39" s="50"/>
      <c r="AA39" s="51"/>
      <c r="AB39" s="52"/>
      <c r="AC39" s="53"/>
      <c r="AD39" s="54"/>
      <c r="AE39" s="54"/>
      <c r="AF39" s="55">
        <f>AC39+AD39</f>
        <v>0</v>
      </c>
      <c r="AG39" s="37"/>
    </row>
    <row r="40" spans="1:33" s="10" customFormat="1">
      <c r="A40" s="38"/>
      <c r="B40" s="57"/>
      <c r="C40" s="68"/>
      <c r="D40" s="155"/>
      <c r="E40" s="40"/>
      <c r="F40" s="40"/>
      <c r="G40" s="41"/>
      <c r="H40" s="68"/>
      <c r="I40" s="42"/>
      <c r="J40" s="66"/>
      <c r="K40" s="116"/>
      <c r="L40" s="76"/>
      <c r="M40" s="45"/>
      <c r="N40" s="45"/>
      <c r="O40" s="46"/>
      <c r="P40" s="46"/>
      <c r="Q40" s="47"/>
      <c r="R40" s="47"/>
      <c r="S40" s="47"/>
      <c r="T40" s="47"/>
      <c r="U40" s="47"/>
      <c r="V40" s="47"/>
      <c r="W40" s="47"/>
      <c r="X40" s="48"/>
      <c r="Y40" s="49"/>
      <c r="Z40" s="50"/>
      <c r="AA40" s="51"/>
      <c r="AB40" s="52"/>
      <c r="AC40" s="53"/>
      <c r="AD40" s="54"/>
      <c r="AE40" s="54"/>
      <c r="AF40" s="55">
        <f>AC40+AD40</f>
        <v>0</v>
      </c>
      <c r="AG40" s="37"/>
    </row>
    <row r="41" spans="1:33" s="10" customFormat="1">
      <c r="A41" s="38" t="s">
        <v>193</v>
      </c>
      <c r="B41" s="57"/>
      <c r="C41" s="155" t="s">
        <v>194</v>
      </c>
      <c r="D41" s="155"/>
      <c r="E41" s="40"/>
      <c r="F41" s="40"/>
      <c r="G41" s="41"/>
      <c r="H41" s="41"/>
      <c r="I41" s="42"/>
      <c r="J41" s="43">
        <v>2140</v>
      </c>
      <c r="K41" s="115">
        <v>1.05</v>
      </c>
      <c r="L41" s="44">
        <f t="shared" si="25"/>
        <v>2247</v>
      </c>
      <c r="M41" s="45"/>
      <c r="N41" s="45"/>
      <c r="O41" s="46"/>
      <c r="P41" s="46"/>
      <c r="Q41" s="47"/>
      <c r="R41" s="47"/>
      <c r="S41" s="67"/>
      <c r="T41" s="47"/>
      <c r="U41" s="47"/>
      <c r="V41" s="47"/>
      <c r="W41" s="47">
        <f>SUM(N41:U41)</f>
        <v>0</v>
      </c>
      <c r="X41" s="48" t="e">
        <f>W41/AC41</f>
        <v>#DIV/0!</v>
      </c>
      <c r="Y41" s="49">
        <f>W41-L41</f>
        <v>-2247</v>
      </c>
      <c r="Z41" s="50"/>
      <c r="AA41" s="51"/>
      <c r="AB41" s="52"/>
      <c r="AC41" s="53"/>
      <c r="AD41" s="54"/>
      <c r="AE41" s="54"/>
      <c r="AF41" s="55">
        <f t="shared" si="10"/>
        <v>0</v>
      </c>
      <c r="AG41" s="37"/>
    </row>
    <row r="42" spans="1:33" s="10" customFormat="1">
      <c r="A42" s="38"/>
      <c r="B42" s="57"/>
      <c r="C42" s="68"/>
      <c r="D42" s="155"/>
      <c r="E42" s="40"/>
      <c r="F42" s="40"/>
      <c r="G42" s="41"/>
      <c r="H42" s="68"/>
      <c r="I42" s="42"/>
      <c r="J42" s="66"/>
      <c r="K42" s="114"/>
      <c r="L42" s="73"/>
      <c r="M42" s="45"/>
      <c r="N42" s="45"/>
      <c r="O42" s="46"/>
      <c r="P42" s="46"/>
      <c r="Q42" s="47"/>
      <c r="R42" s="47"/>
      <c r="S42" s="47"/>
      <c r="T42" s="47"/>
      <c r="U42" s="47"/>
      <c r="V42" s="47"/>
      <c r="W42" s="47"/>
      <c r="X42" s="48"/>
      <c r="Y42" s="49"/>
      <c r="Z42" s="50"/>
      <c r="AA42" s="51"/>
      <c r="AB42" s="52"/>
      <c r="AC42" s="53"/>
      <c r="AD42" s="54"/>
      <c r="AE42" s="54"/>
      <c r="AF42" s="55">
        <f t="shared" si="10"/>
        <v>0</v>
      </c>
      <c r="AG42" s="37"/>
    </row>
    <row r="43" spans="1:33" s="10" customFormat="1">
      <c r="A43" s="38" t="s">
        <v>305</v>
      </c>
      <c r="B43" s="57"/>
      <c r="C43" s="68" t="s">
        <v>306</v>
      </c>
      <c r="D43" s="155"/>
      <c r="E43" s="40"/>
      <c r="F43" s="40"/>
      <c r="G43" s="41"/>
      <c r="H43" s="155"/>
      <c r="I43" s="42"/>
      <c r="J43" s="43">
        <v>2140</v>
      </c>
      <c r="K43" s="116">
        <v>1.03</v>
      </c>
      <c r="L43" s="44">
        <f>K43*J43</f>
        <v>2204.2000000000003</v>
      </c>
      <c r="M43" s="45"/>
      <c r="N43" s="45"/>
      <c r="O43" s="46"/>
      <c r="P43" s="46"/>
      <c r="Q43" s="47"/>
      <c r="R43" s="47"/>
      <c r="S43" s="47"/>
      <c r="T43" s="47"/>
      <c r="U43" s="47"/>
      <c r="V43" s="47"/>
      <c r="W43" s="47">
        <f>SUM(N43:U43)</f>
        <v>0</v>
      </c>
      <c r="X43" s="48" t="e">
        <f>W43/AC43</f>
        <v>#DIV/0!</v>
      </c>
      <c r="Y43" s="49">
        <f>W43-L43</f>
        <v>-2204.2000000000003</v>
      </c>
      <c r="Z43" s="50"/>
      <c r="AA43" s="51"/>
      <c r="AB43" s="52"/>
      <c r="AC43" s="53"/>
      <c r="AD43" s="54"/>
      <c r="AE43" s="54"/>
      <c r="AF43" s="55">
        <f t="shared" si="10"/>
        <v>0</v>
      </c>
      <c r="AG43" s="37"/>
    </row>
    <row r="44" spans="1:33" s="10" customFormat="1">
      <c r="A44" s="38"/>
      <c r="B44" s="57"/>
      <c r="C44" s="68"/>
      <c r="D44" s="155"/>
      <c r="E44" s="40"/>
      <c r="F44" s="40"/>
      <c r="G44" s="41"/>
      <c r="H44" s="68"/>
      <c r="I44" s="42"/>
      <c r="J44" s="66"/>
      <c r="K44" s="114"/>
      <c r="L44" s="73"/>
      <c r="M44" s="45"/>
      <c r="N44" s="45"/>
      <c r="O44" s="46"/>
      <c r="P44" s="46"/>
      <c r="Q44" s="47"/>
      <c r="R44" s="47"/>
      <c r="S44" s="47"/>
      <c r="T44" s="47"/>
      <c r="U44" s="47"/>
      <c r="V44" s="47"/>
      <c r="W44" s="47"/>
      <c r="X44" s="48"/>
      <c r="Y44" s="49"/>
      <c r="Z44" s="50"/>
      <c r="AA44" s="51"/>
      <c r="AB44" s="52"/>
      <c r="AC44" s="53"/>
      <c r="AD44" s="54"/>
      <c r="AE44" s="54"/>
      <c r="AF44" s="55">
        <f t="shared" si="10"/>
        <v>0</v>
      </c>
      <c r="AG44" s="37"/>
    </row>
    <row r="45" spans="1:33" s="10" customFormat="1">
      <c r="A45" s="38" t="s">
        <v>50</v>
      </c>
      <c r="B45" s="57"/>
      <c r="C45" s="68" t="s">
        <v>51</v>
      </c>
      <c r="D45" s="155" t="s">
        <v>52</v>
      </c>
      <c r="E45" s="40"/>
      <c r="F45" s="40"/>
      <c r="G45" s="41"/>
      <c r="H45" s="155" t="s">
        <v>52</v>
      </c>
      <c r="I45" s="42" t="s">
        <v>54</v>
      </c>
      <c r="J45" s="43">
        <v>2140</v>
      </c>
      <c r="K45" s="116">
        <v>1.03</v>
      </c>
      <c r="L45" s="44">
        <f>K45*J45</f>
        <v>2204.2000000000003</v>
      </c>
      <c r="M45" s="45"/>
      <c r="N45" s="45"/>
      <c r="O45" s="46"/>
      <c r="P45" s="46"/>
      <c r="Q45" s="47"/>
      <c r="R45" s="47"/>
      <c r="S45" s="47"/>
      <c r="T45" s="47"/>
      <c r="U45" s="47"/>
      <c r="V45" s="47"/>
      <c r="W45" s="47">
        <f>SUM(N45:U45)</f>
        <v>0</v>
      </c>
      <c r="X45" s="48" t="e">
        <f>W45/AC45</f>
        <v>#DIV/0!</v>
      </c>
      <c r="Y45" s="49">
        <f>W45-L45</f>
        <v>-2204.2000000000003</v>
      </c>
      <c r="Z45" s="50"/>
      <c r="AA45" s="51"/>
      <c r="AB45" s="52"/>
      <c r="AC45" s="53"/>
      <c r="AD45" s="54"/>
      <c r="AE45" s="54"/>
      <c r="AF45" s="55">
        <f t="shared" ref="AF45:AF68" si="34">AC45+AD45</f>
        <v>0</v>
      </c>
      <c r="AG45" s="37"/>
    </row>
    <row r="46" spans="1:33" s="10" customFormat="1">
      <c r="A46" s="38"/>
      <c r="B46" s="57"/>
      <c r="C46" s="68"/>
      <c r="D46" s="155"/>
      <c r="E46" s="40"/>
      <c r="F46" s="40"/>
      <c r="G46" s="41"/>
      <c r="H46" s="68"/>
      <c r="I46" s="42"/>
      <c r="J46" s="66"/>
      <c r="K46" s="116"/>
      <c r="L46" s="76"/>
      <c r="M46" s="45"/>
      <c r="N46" s="45"/>
      <c r="O46" s="46"/>
      <c r="P46" s="46"/>
      <c r="Q46" s="47"/>
      <c r="R46" s="47"/>
      <c r="S46" s="47"/>
      <c r="T46" s="47"/>
      <c r="U46" s="47"/>
      <c r="V46" s="47"/>
      <c r="W46" s="47"/>
      <c r="X46" s="48"/>
      <c r="Y46" s="49"/>
      <c r="Z46" s="50"/>
      <c r="AA46" s="51"/>
      <c r="AB46" s="52"/>
      <c r="AC46" s="53"/>
      <c r="AD46" s="54"/>
      <c r="AE46" s="54"/>
      <c r="AF46" s="55">
        <f t="shared" si="34"/>
        <v>0</v>
      </c>
      <c r="AG46" s="37"/>
    </row>
    <row r="47" spans="1:33" s="10" customFormat="1">
      <c r="A47" s="38" t="s">
        <v>183</v>
      </c>
      <c r="B47" s="57"/>
      <c r="C47" s="68" t="s">
        <v>217</v>
      </c>
      <c r="D47" s="155" t="s">
        <v>40</v>
      </c>
      <c r="E47" s="40"/>
      <c r="F47" s="40"/>
      <c r="G47" s="41"/>
      <c r="H47" s="68"/>
      <c r="I47" s="42" t="s">
        <v>40</v>
      </c>
      <c r="J47" s="43">
        <v>65</v>
      </c>
      <c r="K47" s="115">
        <v>1.05</v>
      </c>
      <c r="L47" s="44">
        <f t="shared" ref="L47:L55" si="35">K47*J47</f>
        <v>68.25</v>
      </c>
      <c r="M47" s="45"/>
      <c r="N47" s="45"/>
      <c r="O47" s="46"/>
      <c r="P47" s="46"/>
      <c r="Q47" s="47"/>
      <c r="R47" s="47"/>
      <c r="S47" s="67"/>
      <c r="T47" s="47"/>
      <c r="U47" s="47"/>
      <c r="V47" s="47"/>
      <c r="W47" s="47">
        <f t="shared" ref="W47:W55" si="36">SUM(N47:U47)</f>
        <v>0</v>
      </c>
      <c r="X47" s="48" t="e">
        <f t="shared" ref="X47:X55" si="37">W47/AC47</f>
        <v>#DIV/0!</v>
      </c>
      <c r="Y47" s="49">
        <f t="shared" ref="Y47:Y55" si="38">W47-L47</f>
        <v>-68.25</v>
      </c>
      <c r="Z47" s="50"/>
      <c r="AA47" s="51"/>
      <c r="AB47" s="52"/>
      <c r="AC47" s="53"/>
      <c r="AD47" s="54"/>
      <c r="AE47" s="54"/>
      <c r="AF47" s="55">
        <f t="shared" si="34"/>
        <v>0</v>
      </c>
      <c r="AG47" s="37"/>
    </row>
    <row r="48" spans="1:33" s="10" customFormat="1">
      <c r="A48" s="38"/>
      <c r="B48" s="57"/>
      <c r="C48" s="68"/>
      <c r="D48" s="155" t="s">
        <v>41</v>
      </c>
      <c r="E48" s="40"/>
      <c r="F48" s="40"/>
      <c r="G48" s="41"/>
      <c r="H48" s="68"/>
      <c r="I48" s="42" t="s">
        <v>57</v>
      </c>
      <c r="J48" s="43">
        <v>65</v>
      </c>
      <c r="K48" s="115">
        <v>1.05</v>
      </c>
      <c r="L48" s="44">
        <f t="shared" si="35"/>
        <v>68.25</v>
      </c>
      <c r="M48" s="45"/>
      <c r="N48" s="45"/>
      <c r="O48" s="46"/>
      <c r="P48" s="46"/>
      <c r="Q48" s="47"/>
      <c r="R48" s="47"/>
      <c r="S48" s="67"/>
      <c r="T48" s="47"/>
      <c r="U48" s="47"/>
      <c r="V48" s="47"/>
      <c r="W48" s="47">
        <f t="shared" si="36"/>
        <v>0</v>
      </c>
      <c r="X48" s="48" t="e">
        <f t="shared" si="37"/>
        <v>#DIV/0!</v>
      </c>
      <c r="Y48" s="49">
        <f t="shared" si="38"/>
        <v>-68.25</v>
      </c>
      <c r="Z48" s="50"/>
      <c r="AA48" s="51"/>
      <c r="AB48" s="52"/>
      <c r="AC48" s="53"/>
      <c r="AD48" s="54"/>
      <c r="AE48" s="54"/>
      <c r="AF48" s="55">
        <f t="shared" si="34"/>
        <v>0</v>
      </c>
      <c r="AG48" s="37"/>
    </row>
    <row r="49" spans="1:33" s="10" customFormat="1">
      <c r="A49" s="38"/>
      <c r="B49" s="57"/>
      <c r="C49" s="68"/>
      <c r="D49" s="155" t="s">
        <v>42</v>
      </c>
      <c r="E49" s="40"/>
      <c r="F49" s="40"/>
      <c r="G49" s="41"/>
      <c r="H49" s="68"/>
      <c r="I49" s="42" t="s">
        <v>42</v>
      </c>
      <c r="J49" s="43">
        <v>215</v>
      </c>
      <c r="K49" s="115">
        <v>1.05</v>
      </c>
      <c r="L49" s="44">
        <f t="shared" si="35"/>
        <v>225.75</v>
      </c>
      <c r="M49" s="45"/>
      <c r="N49" s="45"/>
      <c r="O49" s="46"/>
      <c r="P49" s="46"/>
      <c r="Q49" s="47"/>
      <c r="R49" s="47"/>
      <c r="S49" s="67"/>
      <c r="T49" s="47"/>
      <c r="U49" s="47"/>
      <c r="V49" s="47"/>
      <c r="W49" s="47">
        <f t="shared" si="36"/>
        <v>0</v>
      </c>
      <c r="X49" s="48" t="e">
        <f t="shared" si="37"/>
        <v>#DIV/0!</v>
      </c>
      <c r="Y49" s="49">
        <f t="shared" si="38"/>
        <v>-225.75</v>
      </c>
      <c r="Z49" s="50"/>
      <c r="AA49" s="51"/>
      <c r="AB49" s="52"/>
      <c r="AC49" s="53"/>
      <c r="AD49" s="54"/>
      <c r="AE49" s="54"/>
      <c r="AF49" s="55">
        <f t="shared" si="34"/>
        <v>0</v>
      </c>
      <c r="AG49" s="37"/>
    </row>
    <row r="50" spans="1:33" s="10" customFormat="1">
      <c r="A50" s="38"/>
      <c r="B50" s="57"/>
      <c r="C50" s="68"/>
      <c r="D50" s="155" t="s">
        <v>43</v>
      </c>
      <c r="E50" s="40"/>
      <c r="F50" s="40"/>
      <c r="G50" s="41"/>
      <c r="H50" s="68"/>
      <c r="I50" s="42" t="s">
        <v>43</v>
      </c>
      <c r="J50" s="43">
        <v>320</v>
      </c>
      <c r="K50" s="115">
        <v>1.05</v>
      </c>
      <c r="L50" s="44">
        <f t="shared" ref="L50:L52" si="39">K50*J50</f>
        <v>336</v>
      </c>
      <c r="M50" s="45"/>
      <c r="N50" s="45"/>
      <c r="O50" s="46"/>
      <c r="P50" s="46"/>
      <c r="Q50" s="47"/>
      <c r="R50" s="47"/>
      <c r="S50" s="67"/>
      <c r="T50" s="47"/>
      <c r="U50" s="47"/>
      <c r="V50" s="47"/>
      <c r="W50" s="47">
        <f t="shared" ref="W50:W52" si="40">SUM(N50:U50)</f>
        <v>0</v>
      </c>
      <c r="X50" s="48" t="e">
        <f t="shared" ref="X50:X52" si="41">W50/AC50</f>
        <v>#DIV/0!</v>
      </c>
      <c r="Y50" s="49">
        <f t="shared" ref="Y50:Y52" si="42">W50-L50</f>
        <v>-336</v>
      </c>
      <c r="Z50" s="50"/>
      <c r="AA50" s="51"/>
      <c r="AB50" s="52"/>
      <c r="AC50" s="53"/>
      <c r="AD50" s="54"/>
      <c r="AE50" s="54"/>
      <c r="AF50" s="55">
        <f t="shared" ref="AF50:AF52" si="43">AC50+AD50</f>
        <v>0</v>
      </c>
      <c r="AG50" s="37"/>
    </row>
    <row r="51" spans="1:33" s="10" customFormat="1">
      <c r="A51" s="38"/>
      <c r="B51" s="57"/>
      <c r="C51" s="68"/>
      <c r="D51" s="155" t="s">
        <v>44</v>
      </c>
      <c r="E51" s="40"/>
      <c r="F51" s="40"/>
      <c r="G51" s="41"/>
      <c r="H51" s="68"/>
      <c r="I51" s="42" t="s">
        <v>44</v>
      </c>
      <c r="J51" s="43">
        <v>430</v>
      </c>
      <c r="K51" s="115">
        <v>1.05</v>
      </c>
      <c r="L51" s="44">
        <f t="shared" si="39"/>
        <v>451.5</v>
      </c>
      <c r="M51" s="45"/>
      <c r="N51" s="45"/>
      <c r="O51" s="46"/>
      <c r="P51" s="46"/>
      <c r="Q51" s="47"/>
      <c r="R51" s="47"/>
      <c r="S51" s="67"/>
      <c r="T51" s="47"/>
      <c r="U51" s="47"/>
      <c r="V51" s="47"/>
      <c r="W51" s="47">
        <f t="shared" si="40"/>
        <v>0</v>
      </c>
      <c r="X51" s="48" t="e">
        <f t="shared" si="41"/>
        <v>#DIV/0!</v>
      </c>
      <c r="Y51" s="49">
        <f t="shared" si="42"/>
        <v>-451.5</v>
      </c>
      <c r="Z51" s="50"/>
      <c r="AA51" s="51"/>
      <c r="AB51" s="52"/>
      <c r="AC51" s="53"/>
      <c r="AD51" s="54"/>
      <c r="AE51" s="54"/>
      <c r="AF51" s="55">
        <f t="shared" si="43"/>
        <v>0</v>
      </c>
      <c r="AG51" s="37"/>
    </row>
    <row r="52" spans="1:33" s="10" customFormat="1">
      <c r="A52" s="38"/>
      <c r="B52" s="57"/>
      <c r="C52" s="68"/>
      <c r="D52" s="155" t="s">
        <v>45</v>
      </c>
      <c r="E52" s="40"/>
      <c r="F52" s="40"/>
      <c r="G52" s="41"/>
      <c r="H52" s="68"/>
      <c r="I52" s="42" t="s">
        <v>45</v>
      </c>
      <c r="J52" s="43">
        <v>255</v>
      </c>
      <c r="K52" s="115">
        <v>1.05</v>
      </c>
      <c r="L52" s="44">
        <f t="shared" si="39"/>
        <v>267.75</v>
      </c>
      <c r="M52" s="45"/>
      <c r="N52" s="45"/>
      <c r="O52" s="46"/>
      <c r="P52" s="46"/>
      <c r="Q52" s="47"/>
      <c r="R52" s="47"/>
      <c r="S52" s="67"/>
      <c r="T52" s="47"/>
      <c r="U52" s="47"/>
      <c r="V52" s="47"/>
      <c r="W52" s="47">
        <f t="shared" si="40"/>
        <v>0</v>
      </c>
      <c r="X52" s="48" t="e">
        <f t="shared" si="41"/>
        <v>#DIV/0!</v>
      </c>
      <c r="Y52" s="49">
        <f t="shared" si="42"/>
        <v>-267.75</v>
      </c>
      <c r="Z52" s="50"/>
      <c r="AA52" s="51"/>
      <c r="AB52" s="52"/>
      <c r="AC52" s="53"/>
      <c r="AD52" s="54"/>
      <c r="AE52" s="54"/>
      <c r="AF52" s="55">
        <f t="shared" si="43"/>
        <v>0</v>
      </c>
      <c r="AG52" s="37"/>
    </row>
    <row r="53" spans="1:33" s="10" customFormat="1">
      <c r="A53" s="38"/>
      <c r="B53" s="57"/>
      <c r="C53" s="68"/>
      <c r="D53" s="155" t="s">
        <v>211</v>
      </c>
      <c r="E53" s="40"/>
      <c r="F53" s="40"/>
      <c r="G53" s="41"/>
      <c r="H53" s="68"/>
      <c r="I53" s="161" t="s">
        <v>211</v>
      </c>
      <c r="J53" s="43">
        <v>255</v>
      </c>
      <c r="K53" s="115">
        <v>1.05</v>
      </c>
      <c r="L53" s="44">
        <f t="shared" si="35"/>
        <v>267.75</v>
      </c>
      <c r="M53" s="45"/>
      <c r="N53" s="45"/>
      <c r="O53" s="46"/>
      <c r="P53" s="46"/>
      <c r="Q53" s="47"/>
      <c r="R53" s="47"/>
      <c r="S53" s="67"/>
      <c r="T53" s="47"/>
      <c r="U53" s="47"/>
      <c r="V53" s="47"/>
      <c r="W53" s="47">
        <f t="shared" si="36"/>
        <v>0</v>
      </c>
      <c r="X53" s="48" t="e">
        <f t="shared" si="37"/>
        <v>#DIV/0!</v>
      </c>
      <c r="Y53" s="49">
        <f t="shared" si="38"/>
        <v>-267.75</v>
      </c>
      <c r="Z53" s="50"/>
      <c r="AA53" s="51"/>
      <c r="AB53" s="52"/>
      <c r="AC53" s="53"/>
      <c r="AD53" s="54"/>
      <c r="AE53" s="54"/>
      <c r="AF53" s="55">
        <f t="shared" si="34"/>
        <v>0</v>
      </c>
      <c r="AG53" s="37"/>
    </row>
    <row r="54" spans="1:33" s="10" customFormat="1">
      <c r="A54" s="38"/>
      <c r="B54" s="57"/>
      <c r="C54" s="68"/>
      <c r="D54" s="155" t="s">
        <v>212</v>
      </c>
      <c r="E54" s="40"/>
      <c r="F54" s="40"/>
      <c r="G54" s="41"/>
      <c r="H54" s="68"/>
      <c r="I54" s="161" t="s">
        <v>212</v>
      </c>
      <c r="J54" s="43">
        <v>320</v>
      </c>
      <c r="K54" s="115">
        <v>1.05</v>
      </c>
      <c r="L54" s="44">
        <f t="shared" si="35"/>
        <v>336</v>
      </c>
      <c r="M54" s="45"/>
      <c r="N54" s="45"/>
      <c r="O54" s="46"/>
      <c r="P54" s="46"/>
      <c r="Q54" s="47"/>
      <c r="R54" s="47"/>
      <c r="S54" s="67"/>
      <c r="T54" s="47"/>
      <c r="U54" s="47"/>
      <c r="V54" s="47"/>
      <c r="W54" s="47">
        <f t="shared" si="36"/>
        <v>0</v>
      </c>
      <c r="X54" s="48" t="e">
        <f t="shared" si="37"/>
        <v>#DIV/0!</v>
      </c>
      <c r="Y54" s="49">
        <f t="shared" si="38"/>
        <v>-336</v>
      </c>
      <c r="Z54" s="50"/>
      <c r="AA54" s="51"/>
      <c r="AB54" s="52"/>
      <c r="AC54" s="53"/>
      <c r="AD54" s="54"/>
      <c r="AE54" s="54"/>
      <c r="AF54" s="55">
        <f t="shared" si="34"/>
        <v>0</v>
      </c>
      <c r="AG54" s="37"/>
    </row>
    <row r="55" spans="1:33" s="10" customFormat="1">
      <c r="A55" s="38"/>
      <c r="B55" s="57"/>
      <c r="C55" s="68"/>
      <c r="D55" s="155" t="s">
        <v>213</v>
      </c>
      <c r="E55" s="40"/>
      <c r="F55" s="40"/>
      <c r="G55" s="41"/>
      <c r="H55" s="68"/>
      <c r="I55" s="161" t="s">
        <v>213</v>
      </c>
      <c r="J55" s="43">
        <v>215</v>
      </c>
      <c r="K55" s="115">
        <v>1.05</v>
      </c>
      <c r="L55" s="44">
        <f t="shared" si="35"/>
        <v>225.75</v>
      </c>
      <c r="M55" s="45"/>
      <c r="N55" s="45"/>
      <c r="O55" s="46"/>
      <c r="P55" s="46"/>
      <c r="Q55" s="47"/>
      <c r="R55" s="47"/>
      <c r="S55" s="67"/>
      <c r="T55" s="47"/>
      <c r="U55" s="47"/>
      <c r="V55" s="47"/>
      <c r="W55" s="47">
        <f t="shared" si="36"/>
        <v>0</v>
      </c>
      <c r="X55" s="48" t="e">
        <f t="shared" si="37"/>
        <v>#DIV/0!</v>
      </c>
      <c r="Y55" s="49">
        <f t="shared" si="38"/>
        <v>-225.75</v>
      </c>
      <c r="Z55" s="50"/>
      <c r="AA55" s="51"/>
      <c r="AB55" s="52"/>
      <c r="AC55" s="53"/>
      <c r="AD55" s="54"/>
      <c r="AE55" s="54"/>
      <c r="AF55" s="55">
        <f t="shared" si="34"/>
        <v>0</v>
      </c>
      <c r="AG55" s="37"/>
    </row>
    <row r="56" spans="1:33" s="10" customFormat="1">
      <c r="A56" s="38"/>
      <c r="B56" s="57"/>
      <c r="C56" s="68"/>
      <c r="D56" s="155"/>
      <c r="E56" s="40"/>
      <c r="F56" s="40"/>
      <c r="G56" s="41"/>
      <c r="H56" s="68"/>
      <c r="I56" s="42"/>
      <c r="J56" s="43"/>
      <c r="K56" s="115"/>
      <c r="L56" s="44"/>
      <c r="M56" s="45"/>
      <c r="N56" s="45"/>
      <c r="O56" s="46"/>
      <c r="P56" s="46"/>
      <c r="Q56" s="47"/>
      <c r="R56" s="47"/>
      <c r="S56" s="67"/>
      <c r="T56" s="47"/>
      <c r="U56" s="47"/>
      <c r="V56" s="47"/>
      <c r="W56" s="47"/>
      <c r="X56" s="48"/>
      <c r="Y56" s="49"/>
      <c r="Z56" s="50"/>
      <c r="AA56" s="51"/>
      <c r="AB56" s="52"/>
      <c r="AC56" s="53"/>
      <c r="AD56" s="54"/>
      <c r="AE56" s="54"/>
      <c r="AF56" s="55">
        <f t="shared" si="34"/>
        <v>0</v>
      </c>
      <c r="AG56" s="37"/>
    </row>
    <row r="57" spans="1:33" s="10" customFormat="1">
      <c r="A57" s="38" t="s">
        <v>185</v>
      </c>
      <c r="B57" s="57"/>
      <c r="C57" s="68" t="s">
        <v>191</v>
      </c>
      <c r="D57" s="155"/>
      <c r="E57" s="40"/>
      <c r="F57" s="40"/>
      <c r="G57" s="41"/>
      <c r="H57" s="68"/>
      <c r="I57" s="42"/>
      <c r="J57" s="43">
        <v>2140</v>
      </c>
      <c r="K57" s="115">
        <v>1.03</v>
      </c>
      <c r="L57" s="44">
        <f>K57*J57</f>
        <v>2204.2000000000003</v>
      </c>
      <c r="M57" s="45"/>
      <c r="N57" s="45"/>
      <c r="O57" s="46"/>
      <c r="P57" s="46"/>
      <c r="Q57" s="47"/>
      <c r="R57" s="47"/>
      <c r="S57" s="67"/>
      <c r="T57" s="47"/>
      <c r="U57" s="47"/>
      <c r="V57" s="47"/>
      <c r="W57" s="47">
        <f>SUM(N57:U57)</f>
        <v>0</v>
      </c>
      <c r="X57" s="48" t="e">
        <f>W57/AC57</f>
        <v>#DIV/0!</v>
      </c>
      <c r="Y57" s="49">
        <f>W57-L57</f>
        <v>-2204.2000000000003</v>
      </c>
      <c r="Z57" s="50"/>
      <c r="AA57" s="51"/>
      <c r="AB57" s="52"/>
      <c r="AC57" s="53"/>
      <c r="AD57" s="54"/>
      <c r="AE57" s="54"/>
      <c r="AF57" s="55">
        <f t="shared" si="34"/>
        <v>0</v>
      </c>
      <c r="AG57" s="37"/>
    </row>
    <row r="58" spans="1:33" s="10" customFormat="1">
      <c r="A58" s="38" t="s">
        <v>184</v>
      </c>
      <c r="B58" s="57"/>
      <c r="C58" s="68" t="s">
        <v>192</v>
      </c>
      <c r="D58" s="155"/>
      <c r="E58" s="40"/>
      <c r="F58" s="40"/>
      <c r="G58" s="41"/>
      <c r="H58" s="68"/>
      <c r="I58" s="42"/>
      <c r="J58" s="43">
        <v>2140</v>
      </c>
      <c r="K58" s="115">
        <v>1.03</v>
      </c>
      <c r="L58" s="44">
        <f>K58*J58</f>
        <v>2204.2000000000003</v>
      </c>
      <c r="M58" s="45"/>
      <c r="N58" s="45"/>
      <c r="O58" s="46"/>
      <c r="P58" s="46"/>
      <c r="Q58" s="47"/>
      <c r="R58" s="47"/>
      <c r="S58" s="67"/>
      <c r="T58" s="47"/>
      <c r="U58" s="47"/>
      <c r="V58" s="47"/>
      <c r="W58" s="47">
        <f>SUM(N58:U58)</f>
        <v>0</v>
      </c>
      <c r="X58" s="48" t="e">
        <f>W58/AC58</f>
        <v>#DIV/0!</v>
      </c>
      <c r="Y58" s="49">
        <f>W58-L58</f>
        <v>-2204.2000000000003</v>
      </c>
      <c r="Z58" s="50"/>
      <c r="AA58" s="51"/>
      <c r="AB58" s="52"/>
      <c r="AC58" s="53"/>
      <c r="AD58" s="54"/>
      <c r="AE58" s="54"/>
      <c r="AF58" s="55">
        <f t="shared" si="34"/>
        <v>0</v>
      </c>
      <c r="AG58" s="37"/>
    </row>
    <row r="59" spans="1:33" s="10" customFormat="1">
      <c r="A59" s="38"/>
      <c r="B59" s="57"/>
      <c r="C59" s="68"/>
      <c r="D59" s="155"/>
      <c r="E59" s="40"/>
      <c r="F59" s="40"/>
      <c r="G59" s="41"/>
      <c r="H59" s="68"/>
      <c r="I59" s="42"/>
      <c r="J59" s="66"/>
      <c r="K59" s="116"/>
      <c r="L59" s="44"/>
      <c r="M59" s="45"/>
      <c r="N59" s="45"/>
      <c r="O59" s="46"/>
      <c r="P59" s="46"/>
      <c r="Q59" s="47"/>
      <c r="R59" s="47"/>
      <c r="S59" s="47"/>
      <c r="T59" s="47"/>
      <c r="U59" s="47"/>
      <c r="V59" s="47"/>
      <c r="W59" s="47"/>
      <c r="X59" s="48"/>
      <c r="Y59" s="49"/>
      <c r="Z59" s="50"/>
      <c r="AA59" s="51"/>
      <c r="AB59" s="52"/>
      <c r="AC59" s="53"/>
      <c r="AD59" s="54"/>
      <c r="AE59" s="54"/>
      <c r="AF59" s="55">
        <f t="shared" si="34"/>
        <v>0</v>
      </c>
      <c r="AG59" s="37"/>
    </row>
    <row r="60" spans="1:33" s="10" customFormat="1">
      <c r="A60" s="38" t="s">
        <v>186</v>
      </c>
      <c r="B60" s="57"/>
      <c r="C60" s="68" t="s">
        <v>187</v>
      </c>
      <c r="D60" s="155" t="s">
        <v>40</v>
      </c>
      <c r="E60" s="40"/>
      <c r="F60" s="40"/>
      <c r="G60" s="41"/>
      <c r="H60" s="68"/>
      <c r="I60" s="42" t="s">
        <v>40</v>
      </c>
      <c r="J60" s="43">
        <v>65</v>
      </c>
      <c r="K60" s="115">
        <v>1.05</v>
      </c>
      <c r="L60" s="44">
        <f t="shared" ref="L60:L68" si="44">J60*K60</f>
        <v>68.25</v>
      </c>
      <c r="M60" s="45"/>
      <c r="N60" s="45"/>
      <c r="O60" s="46"/>
      <c r="P60" s="46"/>
      <c r="Q60" s="47"/>
      <c r="R60" s="47"/>
      <c r="S60" s="47"/>
      <c r="T60" s="47"/>
      <c r="U60" s="47"/>
      <c r="V60" s="47"/>
      <c r="W60" s="47">
        <f t="shared" ref="W60:W68" si="45">SUM(N60:V60)</f>
        <v>0</v>
      </c>
      <c r="X60" s="48" t="e">
        <f t="shared" ref="X60:X68" si="46">W60/AC60</f>
        <v>#DIV/0!</v>
      </c>
      <c r="Y60" s="49">
        <f t="shared" ref="Y60:Y68" si="47">W60-L60</f>
        <v>-68.25</v>
      </c>
      <c r="Z60" s="50"/>
      <c r="AA60" s="51"/>
      <c r="AB60" s="52"/>
      <c r="AC60" s="53"/>
      <c r="AD60" s="54"/>
      <c r="AE60" s="54"/>
      <c r="AF60" s="55">
        <f t="shared" si="34"/>
        <v>0</v>
      </c>
      <c r="AG60" s="37"/>
    </row>
    <row r="61" spans="1:33" s="10" customFormat="1">
      <c r="A61" s="38"/>
      <c r="B61" s="57"/>
      <c r="C61" s="68"/>
      <c r="D61" s="155" t="s">
        <v>41</v>
      </c>
      <c r="E61" s="40"/>
      <c r="F61" s="40"/>
      <c r="G61" s="41"/>
      <c r="H61" s="68"/>
      <c r="I61" s="42" t="s">
        <v>41</v>
      </c>
      <c r="J61" s="43">
        <v>65</v>
      </c>
      <c r="K61" s="115">
        <v>1.05</v>
      </c>
      <c r="L61" s="44">
        <f t="shared" si="44"/>
        <v>68.25</v>
      </c>
      <c r="M61" s="45"/>
      <c r="N61" s="45"/>
      <c r="O61" s="46"/>
      <c r="P61" s="46"/>
      <c r="Q61" s="47"/>
      <c r="R61" s="47"/>
      <c r="S61" s="47"/>
      <c r="T61" s="47"/>
      <c r="U61" s="47"/>
      <c r="V61" s="47"/>
      <c r="W61" s="47">
        <f t="shared" si="45"/>
        <v>0</v>
      </c>
      <c r="X61" s="48" t="e">
        <f t="shared" si="46"/>
        <v>#DIV/0!</v>
      </c>
      <c r="Y61" s="49">
        <f t="shared" si="47"/>
        <v>-68.25</v>
      </c>
      <c r="Z61" s="50"/>
      <c r="AA61" s="51"/>
      <c r="AB61" s="52"/>
      <c r="AC61" s="53"/>
      <c r="AD61" s="54"/>
      <c r="AE61" s="54"/>
      <c r="AF61" s="55">
        <f t="shared" si="34"/>
        <v>0</v>
      </c>
      <c r="AG61" s="37"/>
    </row>
    <row r="62" spans="1:33" s="10" customFormat="1">
      <c r="A62" s="38"/>
      <c r="B62" s="57"/>
      <c r="C62" s="68"/>
      <c r="D62" s="155" t="s">
        <v>42</v>
      </c>
      <c r="E62" s="40"/>
      <c r="F62" s="40"/>
      <c r="G62" s="41"/>
      <c r="H62" s="68"/>
      <c r="I62" s="42" t="s">
        <v>42</v>
      </c>
      <c r="J62" s="43">
        <v>215</v>
      </c>
      <c r="K62" s="115">
        <v>1.05</v>
      </c>
      <c r="L62" s="44">
        <f t="shared" si="44"/>
        <v>225.75</v>
      </c>
      <c r="M62" s="45"/>
      <c r="N62" s="45"/>
      <c r="O62" s="46"/>
      <c r="P62" s="46"/>
      <c r="Q62" s="47"/>
      <c r="R62" s="47"/>
      <c r="S62" s="47"/>
      <c r="T62" s="47"/>
      <c r="U62" s="47"/>
      <c r="V62" s="47"/>
      <c r="W62" s="47">
        <f t="shared" si="45"/>
        <v>0</v>
      </c>
      <c r="X62" s="48" t="e">
        <f t="shared" si="46"/>
        <v>#DIV/0!</v>
      </c>
      <c r="Y62" s="49">
        <f t="shared" si="47"/>
        <v>-225.75</v>
      </c>
      <c r="Z62" s="50"/>
      <c r="AA62" s="51"/>
      <c r="AB62" s="52"/>
      <c r="AC62" s="53"/>
      <c r="AD62" s="54"/>
      <c r="AE62" s="54"/>
      <c r="AF62" s="55">
        <f t="shared" si="34"/>
        <v>0</v>
      </c>
      <c r="AG62" s="37"/>
    </row>
    <row r="63" spans="1:33" s="10" customFormat="1">
      <c r="A63" s="38"/>
      <c r="B63" s="57"/>
      <c r="C63" s="68"/>
      <c r="D63" s="155" t="s">
        <v>43</v>
      </c>
      <c r="E63" s="40"/>
      <c r="F63" s="40"/>
      <c r="G63" s="41"/>
      <c r="H63" s="68"/>
      <c r="I63" s="42" t="s">
        <v>43</v>
      </c>
      <c r="J63" s="43">
        <v>320</v>
      </c>
      <c r="K63" s="115">
        <v>1.05</v>
      </c>
      <c r="L63" s="44">
        <f t="shared" ref="L63:L65" si="48">J63*K63</f>
        <v>336</v>
      </c>
      <c r="M63" s="45"/>
      <c r="N63" s="45"/>
      <c r="O63" s="46"/>
      <c r="P63" s="46"/>
      <c r="Q63" s="47"/>
      <c r="R63" s="47"/>
      <c r="S63" s="47"/>
      <c r="T63" s="47"/>
      <c r="U63" s="47"/>
      <c r="V63" s="47"/>
      <c r="W63" s="47">
        <f t="shared" ref="W63:W65" si="49">SUM(N63:V63)</f>
        <v>0</v>
      </c>
      <c r="X63" s="48" t="e">
        <f t="shared" ref="X63:X65" si="50">W63/AC63</f>
        <v>#DIV/0!</v>
      </c>
      <c r="Y63" s="49">
        <f t="shared" ref="Y63:Y65" si="51">W63-L63</f>
        <v>-336</v>
      </c>
      <c r="Z63" s="50"/>
      <c r="AA63" s="51"/>
      <c r="AB63" s="52"/>
      <c r="AC63" s="53"/>
      <c r="AD63" s="54"/>
      <c r="AE63" s="54"/>
      <c r="AF63" s="55">
        <f t="shared" ref="AF63:AF65" si="52">AC63+AD63</f>
        <v>0</v>
      </c>
      <c r="AG63" s="37"/>
    </row>
    <row r="64" spans="1:33" s="10" customFormat="1">
      <c r="A64" s="38"/>
      <c r="B64" s="57"/>
      <c r="C64" s="68"/>
      <c r="D64" s="155" t="s">
        <v>44</v>
      </c>
      <c r="E64" s="40"/>
      <c r="F64" s="40"/>
      <c r="G64" s="41"/>
      <c r="H64" s="68"/>
      <c r="I64" s="42" t="s">
        <v>44</v>
      </c>
      <c r="J64" s="43">
        <v>430</v>
      </c>
      <c r="K64" s="115">
        <v>1.05</v>
      </c>
      <c r="L64" s="44">
        <f t="shared" si="48"/>
        <v>451.5</v>
      </c>
      <c r="M64" s="45"/>
      <c r="N64" s="45"/>
      <c r="O64" s="46"/>
      <c r="P64" s="46"/>
      <c r="Q64" s="47"/>
      <c r="R64" s="47"/>
      <c r="S64" s="47"/>
      <c r="T64" s="47"/>
      <c r="U64" s="47"/>
      <c r="V64" s="47"/>
      <c r="W64" s="47">
        <f t="shared" si="49"/>
        <v>0</v>
      </c>
      <c r="X64" s="48" t="e">
        <f t="shared" si="50"/>
        <v>#DIV/0!</v>
      </c>
      <c r="Y64" s="49">
        <f t="shared" si="51"/>
        <v>-451.5</v>
      </c>
      <c r="Z64" s="50"/>
      <c r="AA64" s="51"/>
      <c r="AB64" s="52"/>
      <c r="AC64" s="53"/>
      <c r="AD64" s="54"/>
      <c r="AE64" s="54"/>
      <c r="AF64" s="55">
        <f t="shared" si="52"/>
        <v>0</v>
      </c>
      <c r="AG64" s="37"/>
    </row>
    <row r="65" spans="1:33" s="10" customFormat="1">
      <c r="A65" s="38"/>
      <c r="B65" s="57"/>
      <c r="C65" s="68"/>
      <c r="D65" s="155" t="s">
        <v>45</v>
      </c>
      <c r="E65" s="40"/>
      <c r="F65" s="40"/>
      <c r="G65" s="41"/>
      <c r="H65" s="68"/>
      <c r="I65" s="42" t="s">
        <v>45</v>
      </c>
      <c r="J65" s="43">
        <v>255</v>
      </c>
      <c r="K65" s="115">
        <v>1.05</v>
      </c>
      <c r="L65" s="44">
        <f t="shared" si="48"/>
        <v>267.75</v>
      </c>
      <c r="M65" s="45"/>
      <c r="N65" s="45"/>
      <c r="O65" s="46"/>
      <c r="P65" s="46"/>
      <c r="Q65" s="47"/>
      <c r="R65" s="47"/>
      <c r="S65" s="47"/>
      <c r="T65" s="47"/>
      <c r="U65" s="47"/>
      <c r="V65" s="47"/>
      <c r="W65" s="47">
        <f t="shared" si="49"/>
        <v>0</v>
      </c>
      <c r="X65" s="48" t="e">
        <f t="shared" si="50"/>
        <v>#DIV/0!</v>
      </c>
      <c r="Y65" s="49">
        <f t="shared" si="51"/>
        <v>-267.75</v>
      </c>
      <c r="Z65" s="50"/>
      <c r="AA65" s="51"/>
      <c r="AB65" s="52"/>
      <c r="AC65" s="53"/>
      <c r="AD65" s="54"/>
      <c r="AE65" s="54"/>
      <c r="AF65" s="55">
        <f t="shared" si="52"/>
        <v>0</v>
      </c>
      <c r="AG65" s="37"/>
    </row>
    <row r="66" spans="1:33" s="10" customFormat="1">
      <c r="A66" s="38"/>
      <c r="B66" s="57"/>
      <c r="C66" s="68"/>
      <c r="D66" s="155" t="s">
        <v>211</v>
      </c>
      <c r="E66" s="40"/>
      <c r="F66" s="40"/>
      <c r="G66" s="41"/>
      <c r="H66" s="68"/>
      <c r="I66" s="161" t="s">
        <v>211</v>
      </c>
      <c r="J66" s="43">
        <v>255</v>
      </c>
      <c r="K66" s="115">
        <v>1.05</v>
      </c>
      <c r="L66" s="44">
        <f t="shared" si="44"/>
        <v>267.75</v>
      </c>
      <c r="M66" s="45"/>
      <c r="N66" s="45"/>
      <c r="O66" s="46"/>
      <c r="P66" s="46"/>
      <c r="Q66" s="47"/>
      <c r="R66" s="47"/>
      <c r="S66" s="47"/>
      <c r="T66" s="47"/>
      <c r="U66" s="47"/>
      <c r="V66" s="47"/>
      <c r="W66" s="47">
        <f t="shared" si="45"/>
        <v>0</v>
      </c>
      <c r="X66" s="48" t="e">
        <f t="shared" si="46"/>
        <v>#DIV/0!</v>
      </c>
      <c r="Y66" s="49">
        <f t="shared" si="47"/>
        <v>-267.75</v>
      </c>
      <c r="Z66" s="50"/>
      <c r="AA66" s="51"/>
      <c r="AB66" s="52"/>
      <c r="AC66" s="53"/>
      <c r="AD66" s="54"/>
      <c r="AE66" s="54"/>
      <c r="AF66" s="55">
        <f t="shared" si="34"/>
        <v>0</v>
      </c>
      <c r="AG66" s="37"/>
    </row>
    <row r="67" spans="1:33" s="10" customFormat="1">
      <c r="A67" s="38"/>
      <c r="B67" s="57"/>
      <c r="C67" s="68"/>
      <c r="D67" s="155" t="s">
        <v>212</v>
      </c>
      <c r="E67" s="40"/>
      <c r="F67" s="40"/>
      <c r="G67" s="41"/>
      <c r="H67" s="68"/>
      <c r="I67" s="161" t="s">
        <v>212</v>
      </c>
      <c r="J67" s="43">
        <v>320</v>
      </c>
      <c r="K67" s="115">
        <v>1.05</v>
      </c>
      <c r="L67" s="44">
        <f t="shared" si="44"/>
        <v>336</v>
      </c>
      <c r="M67" s="45"/>
      <c r="N67" s="45"/>
      <c r="O67" s="46"/>
      <c r="P67" s="46"/>
      <c r="Q67" s="47"/>
      <c r="R67" s="47"/>
      <c r="S67" s="47"/>
      <c r="T67" s="47"/>
      <c r="U67" s="47"/>
      <c r="V67" s="47"/>
      <c r="W67" s="47">
        <f t="shared" si="45"/>
        <v>0</v>
      </c>
      <c r="X67" s="48" t="e">
        <f t="shared" si="46"/>
        <v>#DIV/0!</v>
      </c>
      <c r="Y67" s="49">
        <f t="shared" si="47"/>
        <v>-336</v>
      </c>
      <c r="Z67" s="50"/>
      <c r="AA67" s="51"/>
      <c r="AB67" s="52"/>
      <c r="AC67" s="53"/>
      <c r="AD67" s="54"/>
      <c r="AE67" s="54"/>
      <c r="AF67" s="55">
        <f t="shared" si="34"/>
        <v>0</v>
      </c>
      <c r="AG67" s="37"/>
    </row>
    <row r="68" spans="1:33" s="10" customFormat="1">
      <c r="A68" s="38"/>
      <c r="B68" s="57"/>
      <c r="C68" s="68"/>
      <c r="D68" s="155" t="s">
        <v>213</v>
      </c>
      <c r="E68" s="40"/>
      <c r="F68" s="40"/>
      <c r="G68" s="41"/>
      <c r="H68" s="68"/>
      <c r="I68" s="161" t="s">
        <v>213</v>
      </c>
      <c r="J68" s="43">
        <v>215</v>
      </c>
      <c r="K68" s="115">
        <v>1.05</v>
      </c>
      <c r="L68" s="44">
        <f t="shared" si="44"/>
        <v>225.75</v>
      </c>
      <c r="M68" s="45"/>
      <c r="N68" s="45"/>
      <c r="O68" s="46"/>
      <c r="P68" s="46"/>
      <c r="Q68" s="47"/>
      <c r="R68" s="47"/>
      <c r="S68" s="47"/>
      <c r="T68" s="47"/>
      <c r="U68" s="47"/>
      <c r="V68" s="47"/>
      <c r="W68" s="47">
        <f t="shared" si="45"/>
        <v>0</v>
      </c>
      <c r="X68" s="48" t="e">
        <f t="shared" si="46"/>
        <v>#DIV/0!</v>
      </c>
      <c r="Y68" s="49">
        <f t="shared" si="47"/>
        <v>-225.75</v>
      </c>
      <c r="Z68" s="50"/>
      <c r="AA68" s="51"/>
      <c r="AB68" s="52"/>
      <c r="AC68" s="53"/>
      <c r="AD68" s="54"/>
      <c r="AE68" s="54"/>
      <c r="AF68" s="55">
        <f t="shared" si="34"/>
        <v>0</v>
      </c>
      <c r="AG68" s="37"/>
    </row>
    <row r="69" spans="1:33" s="10" customFormat="1" hidden="1">
      <c r="A69" s="38"/>
      <c r="B69" s="82"/>
      <c r="C69" s="83"/>
      <c r="D69" s="81"/>
      <c r="E69" s="81"/>
      <c r="F69" s="81"/>
      <c r="G69" s="81"/>
      <c r="H69" s="81"/>
      <c r="I69" s="42"/>
      <c r="J69" s="95"/>
      <c r="K69" s="120"/>
      <c r="L69" s="92"/>
      <c r="M69" s="85"/>
      <c r="N69" s="85"/>
      <c r="O69" s="86"/>
      <c r="P69" s="86"/>
      <c r="Q69" s="77"/>
      <c r="R69" s="77"/>
      <c r="S69" s="77"/>
      <c r="T69" s="77"/>
      <c r="U69" s="77"/>
      <c r="V69" s="77"/>
      <c r="W69" s="87"/>
      <c r="X69" s="77"/>
      <c r="Y69" s="78"/>
      <c r="Z69" s="62"/>
      <c r="AA69" s="65"/>
      <c r="AB69" s="61"/>
      <c r="AC69" s="96"/>
      <c r="AD69" s="75"/>
      <c r="AE69" s="82"/>
      <c r="AF69" s="93"/>
      <c r="AG69" s="80"/>
    </row>
    <row r="70" spans="1:33" s="10" customFormat="1" hidden="1">
      <c r="A70" s="38"/>
      <c r="B70" s="82"/>
      <c r="C70" s="83"/>
      <c r="D70" s="81"/>
      <c r="E70" s="81"/>
      <c r="F70" s="81"/>
      <c r="G70" s="81"/>
      <c r="H70" s="81"/>
      <c r="I70" s="42"/>
      <c r="J70" s="95"/>
      <c r="K70" s="120"/>
      <c r="L70" s="92"/>
      <c r="M70" s="85"/>
      <c r="N70" s="85"/>
      <c r="O70" s="86"/>
      <c r="P70" s="86"/>
      <c r="Q70" s="77"/>
      <c r="R70" s="77"/>
      <c r="S70" s="77"/>
      <c r="T70" s="77"/>
      <c r="U70" s="77"/>
      <c r="V70" s="77"/>
      <c r="W70" s="87"/>
      <c r="X70" s="77"/>
      <c r="Y70" s="78"/>
      <c r="Z70" s="62"/>
      <c r="AA70" s="65"/>
      <c r="AB70" s="61"/>
      <c r="AC70" s="96"/>
      <c r="AD70" s="75"/>
      <c r="AE70" s="82"/>
      <c r="AF70" s="93"/>
      <c r="AG70" s="80"/>
    </row>
    <row r="71" spans="1:33" s="10" customFormat="1" hidden="1">
      <c r="A71" s="38"/>
      <c r="B71" s="82"/>
      <c r="C71" s="83"/>
      <c r="D71" s="81"/>
      <c r="E71" s="81"/>
      <c r="F71" s="81"/>
      <c r="G71" s="81"/>
      <c r="H71" s="81"/>
      <c r="I71" s="42"/>
      <c r="J71" s="91"/>
      <c r="K71" s="120"/>
      <c r="L71" s="84"/>
      <c r="M71" s="85"/>
      <c r="N71" s="85"/>
      <c r="O71" s="86"/>
      <c r="P71" s="86"/>
      <c r="Q71" s="77"/>
      <c r="R71" s="77"/>
      <c r="S71" s="77"/>
      <c r="T71" s="77"/>
      <c r="U71" s="77"/>
      <c r="V71" s="77"/>
      <c r="W71" s="87"/>
      <c r="X71" s="77"/>
      <c r="Y71" s="78"/>
      <c r="Z71" s="62"/>
      <c r="AA71" s="65"/>
      <c r="AB71" s="61"/>
      <c r="AC71" s="94"/>
      <c r="AD71" s="75"/>
      <c r="AE71" s="82"/>
      <c r="AF71" s="88"/>
      <c r="AG71" s="56"/>
    </row>
    <row r="72" spans="1:33" s="10" customFormat="1" hidden="1">
      <c r="A72" s="38"/>
      <c r="B72" s="82"/>
      <c r="C72" s="83"/>
      <c r="D72" s="81"/>
      <c r="E72" s="81"/>
      <c r="F72" s="81"/>
      <c r="G72" s="81"/>
      <c r="H72" s="81"/>
      <c r="I72" s="42"/>
      <c r="J72" s="91"/>
      <c r="K72" s="120"/>
      <c r="L72" s="84"/>
      <c r="M72" s="85"/>
      <c r="N72" s="85"/>
      <c r="O72" s="86"/>
      <c r="P72" s="86"/>
      <c r="Q72" s="77"/>
      <c r="R72" s="77"/>
      <c r="S72" s="77"/>
      <c r="T72" s="77"/>
      <c r="U72" s="77"/>
      <c r="V72" s="77"/>
      <c r="W72" s="87"/>
      <c r="X72" s="77"/>
      <c r="Y72" s="78"/>
      <c r="Z72" s="62"/>
      <c r="AA72" s="65"/>
      <c r="AB72" s="61"/>
      <c r="AC72" s="94"/>
      <c r="AD72" s="75"/>
      <c r="AE72" s="82"/>
      <c r="AF72" s="88"/>
      <c r="AG72" s="80"/>
    </row>
    <row r="73" spans="1:33" s="10" customFormat="1" hidden="1">
      <c r="A73" s="38"/>
      <c r="B73" s="82"/>
      <c r="C73" s="83"/>
      <c r="D73" s="83"/>
      <c r="E73" s="83"/>
      <c r="F73" s="83"/>
      <c r="G73" s="83"/>
      <c r="H73" s="83"/>
      <c r="I73" s="95"/>
      <c r="J73" s="91"/>
      <c r="K73" s="120"/>
      <c r="L73" s="84"/>
      <c r="M73" s="85"/>
      <c r="N73" s="85"/>
      <c r="O73" s="86"/>
      <c r="P73" s="86"/>
      <c r="Q73" s="77"/>
      <c r="R73" s="77"/>
      <c r="S73" s="77"/>
      <c r="T73" s="77"/>
      <c r="U73" s="77"/>
      <c r="V73" s="77"/>
      <c r="W73" s="87"/>
      <c r="X73" s="77"/>
      <c r="Y73" s="78"/>
      <c r="Z73" s="62"/>
      <c r="AA73" s="65"/>
      <c r="AB73" s="61"/>
      <c r="AC73" s="94"/>
      <c r="AD73" s="75"/>
      <c r="AE73" s="82"/>
      <c r="AF73" s="88"/>
      <c r="AG73" s="56"/>
    </row>
    <row r="74" spans="1:33" s="10" customFormat="1" hidden="1">
      <c r="A74" s="38"/>
      <c r="B74" s="82"/>
      <c r="C74" s="83"/>
      <c r="D74" s="83"/>
      <c r="E74" s="83"/>
      <c r="F74" s="83"/>
      <c r="G74" s="83"/>
      <c r="H74" s="83"/>
      <c r="I74" s="95"/>
      <c r="J74" s="91"/>
      <c r="K74" s="120"/>
      <c r="L74" s="84"/>
      <c r="M74" s="85"/>
      <c r="N74" s="85"/>
      <c r="O74" s="86"/>
      <c r="P74" s="86"/>
      <c r="Q74" s="77"/>
      <c r="R74" s="77"/>
      <c r="S74" s="77"/>
      <c r="T74" s="77"/>
      <c r="U74" s="77"/>
      <c r="V74" s="77"/>
      <c r="W74" s="87"/>
      <c r="X74" s="77"/>
      <c r="Y74" s="78"/>
      <c r="Z74" s="62"/>
      <c r="AA74" s="65"/>
      <c r="AB74" s="61"/>
      <c r="AC74" s="94"/>
      <c r="AD74" s="75"/>
      <c r="AE74" s="82"/>
      <c r="AF74" s="88"/>
      <c r="AG74" s="80"/>
    </row>
    <row r="75" spans="1:33" s="10" customFormat="1" hidden="1">
      <c r="A75" s="38"/>
      <c r="B75" s="82"/>
      <c r="C75" s="83"/>
      <c r="D75" s="83"/>
      <c r="E75" s="83"/>
      <c r="F75" s="83"/>
      <c r="G75" s="83"/>
      <c r="H75" s="83"/>
      <c r="I75" s="95"/>
      <c r="J75" s="91"/>
      <c r="K75" s="120"/>
      <c r="L75" s="84"/>
      <c r="M75" s="85"/>
      <c r="N75" s="85"/>
      <c r="O75" s="86"/>
      <c r="P75" s="86"/>
      <c r="Q75" s="77"/>
      <c r="R75" s="77"/>
      <c r="S75" s="77"/>
      <c r="T75" s="77"/>
      <c r="U75" s="77"/>
      <c r="V75" s="77"/>
      <c r="W75" s="87"/>
      <c r="X75" s="77"/>
      <c r="Y75" s="78"/>
      <c r="Z75" s="62"/>
      <c r="AA75" s="65"/>
      <c r="AB75" s="61"/>
      <c r="AC75" s="94"/>
      <c r="AD75" s="75"/>
      <c r="AE75" s="82"/>
      <c r="AF75" s="88"/>
      <c r="AG75" s="80"/>
    </row>
    <row r="76" spans="1:33" s="10" customFormat="1" hidden="1">
      <c r="A76" s="38"/>
      <c r="B76" s="82"/>
      <c r="C76" s="83"/>
      <c r="D76" s="83"/>
      <c r="E76" s="83"/>
      <c r="F76" s="83"/>
      <c r="G76" s="83"/>
      <c r="H76" s="83"/>
      <c r="I76" s="95"/>
      <c r="J76" s="95"/>
      <c r="K76" s="120"/>
      <c r="L76" s="92"/>
      <c r="M76" s="85"/>
      <c r="N76" s="85"/>
      <c r="O76" s="86"/>
      <c r="P76" s="86"/>
      <c r="Q76" s="77"/>
      <c r="R76" s="77"/>
      <c r="S76" s="77"/>
      <c r="T76" s="77"/>
      <c r="U76" s="77"/>
      <c r="V76" s="77"/>
      <c r="W76" s="87"/>
      <c r="X76" s="77"/>
      <c r="Y76" s="78"/>
      <c r="Z76" s="62"/>
      <c r="AA76" s="65"/>
      <c r="AB76" s="61"/>
      <c r="AC76" s="96"/>
      <c r="AD76" s="75"/>
      <c r="AE76" s="82"/>
      <c r="AF76" s="93"/>
      <c r="AG76" s="80"/>
    </row>
    <row r="77" spans="1:33" s="10" customFormat="1" hidden="1">
      <c r="A77" s="38"/>
      <c r="B77" s="82"/>
      <c r="C77" s="83"/>
      <c r="D77" s="83"/>
      <c r="E77" s="83"/>
      <c r="F77" s="83"/>
      <c r="G77" s="83"/>
      <c r="H77" s="83"/>
      <c r="I77" s="95"/>
      <c r="J77" s="95"/>
      <c r="K77" s="120"/>
      <c r="L77" s="92"/>
      <c r="M77" s="85"/>
      <c r="N77" s="85"/>
      <c r="O77" s="86"/>
      <c r="P77" s="86"/>
      <c r="Q77" s="77"/>
      <c r="R77" s="77"/>
      <c r="S77" s="77"/>
      <c r="T77" s="77"/>
      <c r="U77" s="77"/>
      <c r="V77" s="77"/>
      <c r="W77" s="87"/>
      <c r="X77" s="77"/>
      <c r="Y77" s="78"/>
      <c r="Z77" s="62"/>
      <c r="AA77" s="65"/>
      <c r="AB77" s="61"/>
      <c r="AC77" s="96"/>
      <c r="AD77" s="75"/>
      <c r="AE77" s="82"/>
      <c r="AF77" s="93"/>
      <c r="AG77" s="80"/>
    </row>
    <row r="78" spans="1:33" s="10" customFormat="1" hidden="1">
      <c r="A78" s="38"/>
      <c r="B78" s="82"/>
      <c r="C78" s="83"/>
      <c r="D78" s="83"/>
      <c r="E78" s="83"/>
      <c r="F78" s="83"/>
      <c r="G78" s="83"/>
      <c r="H78" s="83"/>
      <c r="I78" s="95"/>
      <c r="J78" s="95"/>
      <c r="K78" s="120"/>
      <c r="L78" s="92"/>
      <c r="M78" s="85"/>
      <c r="N78" s="85"/>
      <c r="O78" s="86"/>
      <c r="P78" s="86"/>
      <c r="Q78" s="77"/>
      <c r="R78" s="77"/>
      <c r="S78" s="77"/>
      <c r="T78" s="77"/>
      <c r="U78" s="77"/>
      <c r="V78" s="77"/>
      <c r="W78" s="87"/>
      <c r="X78" s="77"/>
      <c r="Y78" s="78"/>
      <c r="Z78" s="62"/>
      <c r="AA78" s="65"/>
      <c r="AB78" s="61"/>
      <c r="AC78" s="96"/>
      <c r="AD78" s="75"/>
      <c r="AE78" s="82"/>
      <c r="AF78" s="93"/>
      <c r="AG78" s="80"/>
    </row>
    <row r="79" spans="1:33" s="10" customFormat="1" hidden="1">
      <c r="A79" s="38"/>
      <c r="B79" s="82"/>
      <c r="C79" s="83"/>
      <c r="D79" s="83"/>
      <c r="E79" s="83"/>
      <c r="F79" s="83"/>
      <c r="G79" s="83"/>
      <c r="H79" s="83"/>
      <c r="I79" s="95"/>
      <c r="J79" s="95"/>
      <c r="K79" s="120"/>
      <c r="L79" s="92"/>
      <c r="M79" s="85"/>
      <c r="N79" s="85"/>
      <c r="O79" s="86"/>
      <c r="P79" s="86"/>
      <c r="Q79" s="77"/>
      <c r="R79" s="77"/>
      <c r="S79" s="77"/>
      <c r="T79" s="77"/>
      <c r="U79" s="77"/>
      <c r="V79" s="77"/>
      <c r="W79" s="87"/>
      <c r="X79" s="77"/>
      <c r="Y79" s="78"/>
      <c r="Z79" s="62"/>
      <c r="AA79" s="65"/>
      <c r="AB79" s="61"/>
      <c r="AC79" s="96"/>
      <c r="AD79" s="75"/>
      <c r="AE79" s="82"/>
      <c r="AF79" s="93"/>
      <c r="AG79" s="80"/>
    </row>
    <row r="80" spans="1:33" s="10" customFormat="1" hidden="1">
      <c r="A80" s="38"/>
      <c r="B80" s="82"/>
      <c r="C80" s="83"/>
      <c r="D80" s="83"/>
      <c r="E80" s="83"/>
      <c r="F80" s="83"/>
      <c r="G80" s="83"/>
      <c r="H80" s="83"/>
      <c r="I80" s="95"/>
      <c r="J80" s="95"/>
      <c r="K80" s="120"/>
      <c r="L80" s="92"/>
      <c r="M80" s="85"/>
      <c r="N80" s="85"/>
      <c r="O80" s="86"/>
      <c r="P80" s="86"/>
      <c r="Q80" s="77"/>
      <c r="R80" s="77"/>
      <c r="S80" s="77"/>
      <c r="T80" s="77"/>
      <c r="U80" s="77"/>
      <c r="V80" s="77"/>
      <c r="W80" s="87"/>
      <c r="X80" s="77"/>
      <c r="Y80" s="78"/>
      <c r="Z80" s="62"/>
      <c r="AA80" s="65"/>
      <c r="AB80" s="61"/>
      <c r="AC80" s="96"/>
      <c r="AD80" s="75"/>
      <c r="AE80" s="82"/>
      <c r="AF80" s="93"/>
      <c r="AG80" s="80"/>
    </row>
    <row r="81" spans="1:33" s="10" customFormat="1" hidden="1">
      <c r="A81" s="38"/>
      <c r="B81" s="82"/>
      <c r="C81" s="83"/>
      <c r="D81" s="83"/>
      <c r="E81" s="83"/>
      <c r="F81" s="83"/>
      <c r="G81" s="83"/>
      <c r="H81" s="83"/>
      <c r="I81" s="95"/>
      <c r="J81" s="95"/>
      <c r="K81" s="120"/>
      <c r="L81" s="92"/>
      <c r="M81" s="85"/>
      <c r="N81" s="85"/>
      <c r="O81" s="86"/>
      <c r="P81" s="86"/>
      <c r="Q81" s="77"/>
      <c r="R81" s="77"/>
      <c r="S81" s="77"/>
      <c r="T81" s="77"/>
      <c r="U81" s="77"/>
      <c r="V81" s="77"/>
      <c r="W81" s="87"/>
      <c r="X81" s="77"/>
      <c r="Y81" s="78"/>
      <c r="Z81" s="62"/>
      <c r="AA81" s="65"/>
      <c r="AB81" s="61"/>
      <c r="AC81" s="96"/>
      <c r="AD81" s="75"/>
      <c r="AE81" s="82"/>
      <c r="AF81" s="93"/>
      <c r="AG81" s="80"/>
    </row>
    <row r="82" spans="1:33" s="10" customFormat="1" hidden="1">
      <c r="A82" s="38"/>
      <c r="B82" s="82"/>
      <c r="C82" s="83"/>
      <c r="D82" s="83"/>
      <c r="E82" s="83"/>
      <c r="F82" s="83"/>
      <c r="G82" s="83"/>
      <c r="H82" s="83"/>
      <c r="I82" s="95"/>
      <c r="J82" s="95"/>
      <c r="K82" s="120"/>
      <c r="L82" s="92"/>
      <c r="M82" s="85"/>
      <c r="N82" s="85"/>
      <c r="O82" s="86"/>
      <c r="P82" s="86"/>
      <c r="Q82" s="77"/>
      <c r="R82" s="77"/>
      <c r="S82" s="77"/>
      <c r="T82" s="77"/>
      <c r="U82" s="77"/>
      <c r="V82" s="77"/>
      <c r="W82" s="87"/>
      <c r="X82" s="77"/>
      <c r="Y82" s="78"/>
      <c r="Z82" s="62"/>
      <c r="AA82" s="65"/>
      <c r="AB82" s="61"/>
      <c r="AC82" s="96"/>
      <c r="AD82" s="75"/>
      <c r="AE82" s="82"/>
      <c r="AF82" s="93"/>
      <c r="AG82" s="80"/>
    </row>
    <row r="83" spans="1:33" s="10" customFormat="1" hidden="1">
      <c r="A83" s="38"/>
      <c r="B83" s="82"/>
      <c r="C83" s="83"/>
      <c r="D83" s="83"/>
      <c r="E83" s="83"/>
      <c r="F83" s="83"/>
      <c r="G83" s="83"/>
      <c r="H83" s="83"/>
      <c r="I83" s="95"/>
      <c r="J83" s="95"/>
      <c r="K83" s="120"/>
      <c r="L83" s="84"/>
      <c r="M83" s="85"/>
      <c r="N83" s="85"/>
      <c r="O83" s="86"/>
      <c r="P83" s="86"/>
      <c r="Q83" s="77"/>
      <c r="R83" s="77"/>
      <c r="S83" s="77"/>
      <c r="T83" s="77"/>
      <c r="U83" s="77"/>
      <c r="V83" s="77"/>
      <c r="W83" s="87"/>
      <c r="X83" s="77"/>
      <c r="Y83" s="78"/>
      <c r="Z83" s="62"/>
      <c r="AA83" s="65"/>
      <c r="AB83" s="61"/>
      <c r="AC83" s="94"/>
      <c r="AD83" s="75"/>
      <c r="AE83" s="82"/>
      <c r="AF83" s="88"/>
      <c r="AG83" s="80"/>
    </row>
    <row r="84" spans="1:33" s="10" customFormat="1" hidden="1">
      <c r="A84" s="38"/>
      <c r="B84" s="82"/>
      <c r="C84" s="83"/>
      <c r="D84" s="83"/>
      <c r="E84" s="83"/>
      <c r="F84" s="83"/>
      <c r="G84" s="83"/>
      <c r="H84" s="83"/>
      <c r="I84" s="95"/>
      <c r="J84" s="95"/>
      <c r="K84" s="120"/>
      <c r="L84" s="84"/>
      <c r="M84" s="85"/>
      <c r="N84" s="85"/>
      <c r="O84" s="86"/>
      <c r="P84" s="86"/>
      <c r="Q84" s="77"/>
      <c r="R84" s="77"/>
      <c r="S84" s="77"/>
      <c r="T84" s="77"/>
      <c r="U84" s="77"/>
      <c r="V84" s="77"/>
      <c r="W84" s="87"/>
      <c r="X84" s="77"/>
      <c r="Y84" s="78"/>
      <c r="Z84" s="62"/>
      <c r="AA84" s="65"/>
      <c r="AB84" s="61"/>
      <c r="AC84" s="94"/>
      <c r="AD84" s="75"/>
      <c r="AE84" s="82"/>
      <c r="AF84" s="88"/>
      <c r="AG84" s="80"/>
    </row>
    <row r="85" spans="1:33" s="10" customFormat="1" hidden="1">
      <c r="A85" s="38"/>
      <c r="B85" s="82"/>
      <c r="C85" s="83"/>
      <c r="D85" s="83"/>
      <c r="E85" s="83"/>
      <c r="F85" s="83"/>
      <c r="G85" s="83"/>
      <c r="H85" s="83"/>
      <c r="I85" s="95"/>
      <c r="J85" s="95"/>
      <c r="K85" s="120"/>
      <c r="L85" s="84"/>
      <c r="M85" s="85"/>
      <c r="N85" s="85"/>
      <c r="O85" s="86"/>
      <c r="P85" s="86"/>
      <c r="Q85" s="77"/>
      <c r="R85" s="77"/>
      <c r="S85" s="77"/>
      <c r="T85" s="77"/>
      <c r="U85" s="77"/>
      <c r="V85" s="77"/>
      <c r="W85" s="87"/>
      <c r="X85" s="77"/>
      <c r="Y85" s="78"/>
      <c r="Z85" s="62"/>
      <c r="AA85" s="65"/>
      <c r="AB85" s="61"/>
      <c r="AC85" s="94"/>
      <c r="AD85" s="75"/>
      <c r="AE85" s="75"/>
      <c r="AF85" s="88"/>
      <c r="AG85" s="80"/>
    </row>
    <row r="86" spans="1:33" s="10" customFormat="1" hidden="1">
      <c r="A86" s="38"/>
      <c r="B86" s="82"/>
      <c r="C86" s="83"/>
      <c r="D86" s="83"/>
      <c r="E86" s="83"/>
      <c r="F86" s="83"/>
      <c r="G86" s="83"/>
      <c r="H86" s="83"/>
      <c r="I86" s="95"/>
      <c r="J86" s="95"/>
      <c r="K86" s="120"/>
      <c r="L86" s="92"/>
      <c r="M86" s="85"/>
      <c r="N86" s="85"/>
      <c r="O86" s="86"/>
      <c r="P86" s="86"/>
      <c r="Q86" s="77"/>
      <c r="R86" s="77"/>
      <c r="S86" s="77"/>
      <c r="T86" s="77"/>
      <c r="U86" s="77"/>
      <c r="V86" s="77"/>
      <c r="W86" s="87"/>
      <c r="X86" s="77"/>
      <c r="Y86" s="78"/>
      <c r="Z86" s="62"/>
      <c r="AA86" s="65"/>
      <c r="AB86" s="61"/>
      <c r="AC86" s="96"/>
      <c r="AD86" s="75"/>
      <c r="AE86" s="75"/>
      <c r="AF86" s="93"/>
      <c r="AG86" s="80"/>
    </row>
    <row r="87" spans="1:33" s="10" customFormat="1" hidden="1">
      <c r="A87" s="38"/>
      <c r="B87" s="82"/>
      <c r="C87" s="83"/>
      <c r="D87" s="83"/>
      <c r="E87" s="83"/>
      <c r="F87" s="83"/>
      <c r="G87" s="83"/>
      <c r="H87" s="83"/>
      <c r="I87" s="95"/>
      <c r="J87" s="95"/>
      <c r="K87" s="120"/>
      <c r="L87" s="92"/>
      <c r="M87" s="85"/>
      <c r="N87" s="85"/>
      <c r="O87" s="86"/>
      <c r="P87" s="86"/>
      <c r="Q87" s="77"/>
      <c r="R87" s="77"/>
      <c r="S87" s="77"/>
      <c r="T87" s="77"/>
      <c r="U87" s="77"/>
      <c r="V87" s="77"/>
      <c r="W87" s="87"/>
      <c r="X87" s="77"/>
      <c r="Y87" s="78"/>
      <c r="Z87" s="62"/>
      <c r="AA87" s="65"/>
      <c r="AB87" s="61"/>
      <c r="AC87" s="96"/>
      <c r="AD87" s="75"/>
      <c r="AE87" s="75"/>
      <c r="AF87" s="93"/>
      <c r="AG87" s="80"/>
    </row>
    <row r="88" spans="1:33" s="10" customFormat="1" hidden="1">
      <c r="A88" s="38"/>
      <c r="B88" s="82"/>
      <c r="C88" s="83"/>
      <c r="D88" s="83"/>
      <c r="E88" s="83"/>
      <c r="F88" s="83"/>
      <c r="G88" s="83"/>
      <c r="H88" s="83"/>
      <c r="I88" s="95"/>
      <c r="J88" s="95"/>
      <c r="K88" s="120"/>
      <c r="L88" s="92"/>
      <c r="M88" s="85"/>
      <c r="N88" s="85"/>
      <c r="O88" s="86"/>
      <c r="P88" s="86"/>
      <c r="Q88" s="77"/>
      <c r="R88" s="77"/>
      <c r="S88" s="77"/>
      <c r="T88" s="77"/>
      <c r="U88" s="77"/>
      <c r="V88" s="77"/>
      <c r="W88" s="87"/>
      <c r="X88" s="77"/>
      <c r="Y88" s="78"/>
      <c r="Z88" s="62"/>
      <c r="AA88" s="65"/>
      <c r="AB88" s="61"/>
      <c r="AC88" s="96"/>
      <c r="AD88" s="75"/>
      <c r="AE88" s="75"/>
      <c r="AF88" s="93"/>
      <c r="AG88" s="80"/>
    </row>
    <row r="89" spans="1:33" s="10" customFormat="1" hidden="1">
      <c r="A89" s="38"/>
      <c r="B89" s="82"/>
      <c r="C89" s="83"/>
      <c r="D89" s="83"/>
      <c r="E89" s="83"/>
      <c r="F89" s="83"/>
      <c r="G89" s="83"/>
      <c r="H89" s="83"/>
      <c r="I89" s="95"/>
      <c r="J89" s="95"/>
      <c r="K89" s="120"/>
      <c r="L89" s="92"/>
      <c r="M89" s="85"/>
      <c r="N89" s="85"/>
      <c r="O89" s="86"/>
      <c r="P89" s="86"/>
      <c r="Q89" s="77"/>
      <c r="R89" s="77"/>
      <c r="S89" s="77"/>
      <c r="T89" s="77"/>
      <c r="U89" s="77"/>
      <c r="V89" s="77"/>
      <c r="W89" s="87"/>
      <c r="X89" s="77"/>
      <c r="Y89" s="78"/>
      <c r="Z89" s="62"/>
      <c r="AA89" s="65"/>
      <c r="AB89" s="61"/>
      <c r="AC89" s="96"/>
      <c r="AD89" s="75"/>
      <c r="AE89" s="75"/>
      <c r="AF89" s="93"/>
      <c r="AG89" s="80"/>
    </row>
    <row r="90" spans="1:33" s="10" customFormat="1" hidden="1">
      <c r="A90" s="38"/>
      <c r="B90" s="82"/>
      <c r="C90" s="83"/>
      <c r="D90" s="83"/>
      <c r="E90" s="83"/>
      <c r="F90" s="83"/>
      <c r="G90" s="83"/>
      <c r="H90" s="83"/>
      <c r="I90" s="95"/>
      <c r="J90" s="95"/>
      <c r="K90" s="120"/>
      <c r="L90" s="92"/>
      <c r="M90" s="85"/>
      <c r="N90" s="85"/>
      <c r="O90" s="86"/>
      <c r="P90" s="86"/>
      <c r="Q90" s="77"/>
      <c r="R90" s="77"/>
      <c r="S90" s="77"/>
      <c r="T90" s="77"/>
      <c r="U90" s="77"/>
      <c r="V90" s="77"/>
      <c r="W90" s="87"/>
      <c r="X90" s="77"/>
      <c r="Y90" s="78"/>
      <c r="Z90" s="62"/>
      <c r="AA90" s="65"/>
      <c r="AB90" s="61"/>
      <c r="AC90" s="96"/>
      <c r="AD90" s="75"/>
      <c r="AE90" s="75"/>
      <c r="AF90" s="93"/>
      <c r="AG90" s="80"/>
    </row>
    <row r="91" spans="1:33" s="10" customFormat="1" hidden="1">
      <c r="A91" s="38"/>
      <c r="B91" s="82"/>
      <c r="C91" s="83"/>
      <c r="D91" s="83"/>
      <c r="E91" s="83"/>
      <c r="F91" s="83"/>
      <c r="G91" s="83"/>
      <c r="H91" s="83"/>
      <c r="I91" s="95"/>
      <c r="J91" s="95"/>
      <c r="K91" s="120"/>
      <c r="L91" s="92"/>
      <c r="M91" s="85"/>
      <c r="N91" s="85"/>
      <c r="O91" s="86"/>
      <c r="P91" s="86"/>
      <c r="Q91" s="77"/>
      <c r="R91" s="77"/>
      <c r="S91" s="77"/>
      <c r="T91" s="77"/>
      <c r="U91" s="77"/>
      <c r="V91" s="77"/>
      <c r="W91" s="87"/>
      <c r="X91" s="77"/>
      <c r="Y91" s="78"/>
      <c r="Z91" s="62"/>
      <c r="AA91" s="65"/>
      <c r="AB91" s="61"/>
      <c r="AC91" s="96"/>
      <c r="AD91" s="75"/>
      <c r="AE91" s="75"/>
      <c r="AF91" s="93"/>
      <c r="AG91" s="80"/>
    </row>
    <row r="92" spans="1:33" s="10" customFormat="1" hidden="1">
      <c r="A92" s="38"/>
      <c r="B92" s="82"/>
      <c r="C92" s="83"/>
      <c r="D92" s="83"/>
      <c r="E92" s="83"/>
      <c r="F92" s="83"/>
      <c r="G92" s="83"/>
      <c r="H92" s="83"/>
      <c r="I92" s="95"/>
      <c r="J92" s="95"/>
      <c r="K92" s="120"/>
      <c r="L92" s="92"/>
      <c r="M92" s="85"/>
      <c r="N92" s="85"/>
      <c r="O92" s="86"/>
      <c r="P92" s="86"/>
      <c r="Q92" s="77"/>
      <c r="R92" s="77"/>
      <c r="S92" s="77"/>
      <c r="T92" s="77"/>
      <c r="U92" s="77"/>
      <c r="V92" s="77"/>
      <c r="W92" s="87"/>
      <c r="X92" s="77"/>
      <c r="Y92" s="78"/>
      <c r="Z92" s="62"/>
      <c r="AA92" s="65"/>
      <c r="AB92" s="61"/>
      <c r="AC92" s="96"/>
      <c r="AD92" s="75"/>
      <c r="AE92" s="75"/>
      <c r="AF92" s="93"/>
      <c r="AG92" s="80"/>
    </row>
    <row r="93" spans="1:33" s="10" customFormat="1">
      <c r="A93" s="97"/>
      <c r="B93" s="97"/>
      <c r="C93" s="98"/>
      <c r="D93" s="98"/>
      <c r="E93" s="98"/>
      <c r="F93" s="98"/>
      <c r="G93" s="98"/>
      <c r="H93" s="98"/>
      <c r="I93" s="98"/>
      <c r="J93" s="98"/>
      <c r="K93" s="121"/>
      <c r="L93" s="17"/>
      <c r="M93" s="17"/>
      <c r="N93" s="17"/>
      <c r="O93" s="80"/>
      <c r="P93" s="80"/>
      <c r="Q93" s="80"/>
      <c r="R93" s="80"/>
      <c r="S93" s="80"/>
      <c r="T93" s="80"/>
      <c r="U93" s="80"/>
      <c r="V93" s="80"/>
      <c r="W93" s="80"/>
      <c r="X93" s="99"/>
      <c r="Y93" s="99"/>
      <c r="Z93" s="12"/>
      <c r="AA93" s="97"/>
      <c r="AB93" s="9"/>
      <c r="AC93" s="9"/>
      <c r="AD93" s="9"/>
      <c r="AE93" s="9"/>
      <c r="AF93" s="9"/>
      <c r="AG93" s="9"/>
    </row>
    <row r="94" spans="1:33" s="10" customFormat="1" ht="16.5" customHeight="1">
      <c r="A94" s="97"/>
      <c r="B94" s="97"/>
      <c r="C94" s="98"/>
      <c r="D94" s="98"/>
      <c r="E94" s="98"/>
      <c r="F94" s="98"/>
      <c r="G94" s="98"/>
      <c r="H94" s="98"/>
      <c r="I94" s="98"/>
      <c r="J94" s="100"/>
      <c r="K94" s="122"/>
      <c r="L94" s="80"/>
      <c r="M94" s="80"/>
      <c r="N94" s="80"/>
      <c r="O94" s="80"/>
      <c r="P94" s="80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</row>
    <row r="95" spans="1:33">
      <c r="C95" s="133"/>
      <c r="D95" s="133"/>
      <c r="E95" s="133"/>
      <c r="F95" s="133"/>
      <c r="G95" s="133"/>
      <c r="H95" s="133"/>
      <c r="I95" s="133"/>
      <c r="J95" s="133"/>
      <c r="K95" s="133"/>
      <c r="L95" s="133"/>
      <c r="M95" s="133"/>
      <c r="N95" s="133"/>
      <c r="O95" s="133"/>
      <c r="P95" s="134"/>
    </row>
  </sheetData>
  <mergeCells count="16">
    <mergeCell ref="D11:H11"/>
    <mergeCell ref="M11:N11"/>
    <mergeCell ref="W11:X11"/>
    <mergeCell ref="A6:B6"/>
    <mergeCell ref="A7:B7"/>
    <mergeCell ref="A8:B8"/>
    <mergeCell ref="A9:B9"/>
    <mergeCell ref="A10:B10"/>
    <mergeCell ref="AB10:AF10"/>
    <mergeCell ref="A1:A2"/>
    <mergeCell ref="B1:B2"/>
    <mergeCell ref="C1:C2"/>
    <mergeCell ref="D1:D2"/>
    <mergeCell ref="N1:N2"/>
    <mergeCell ref="A3:A4"/>
    <mergeCell ref="B3:B4"/>
  </mergeCells>
  <phoneticPr fontId="2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509B9-A6F5-4703-B1DF-6E6F846D99A9}">
  <sheetPr codeName="Sheet14"/>
  <dimension ref="A1:AG130"/>
  <sheetViews>
    <sheetView topLeftCell="A36" workbookViewId="0">
      <selection activeCell="D69" sqref="D69"/>
    </sheetView>
  </sheetViews>
  <sheetFormatPr defaultRowHeight="17"/>
  <cols>
    <col min="2" max="2" width="13.33203125" bestFit="1" customWidth="1"/>
    <col min="3" max="3" width="40.58203125" bestFit="1" customWidth="1"/>
    <col min="4" max="4" width="22" bestFit="1" customWidth="1"/>
    <col min="6" max="6" width="9.83203125" customWidth="1"/>
    <col min="8" max="8" width="13.75" bestFit="1" customWidth="1"/>
    <col min="10" max="10" width="13" bestFit="1" customWidth="1"/>
    <col min="11" max="11" width="9" style="123"/>
  </cols>
  <sheetData>
    <row r="1" spans="1:33" s="10" customFormat="1">
      <c r="A1" s="243" t="s">
        <v>58</v>
      </c>
      <c r="B1" s="243" t="s">
        <v>59</v>
      </c>
      <c r="C1" s="243" t="s">
        <v>60</v>
      </c>
      <c r="D1" s="243" t="s">
        <v>19</v>
      </c>
      <c r="E1" s="127" t="s">
        <v>40</v>
      </c>
      <c r="F1" s="127" t="s">
        <v>41</v>
      </c>
      <c r="G1" s="127" t="s">
        <v>42</v>
      </c>
      <c r="H1" s="127" t="s">
        <v>43</v>
      </c>
      <c r="I1" s="127" t="s">
        <v>44</v>
      </c>
      <c r="J1" s="127" t="s">
        <v>45</v>
      </c>
      <c r="K1" s="127" t="s">
        <v>61</v>
      </c>
      <c r="L1" s="127" t="s">
        <v>62</v>
      </c>
      <c r="M1" s="127" t="s">
        <v>63</v>
      </c>
      <c r="N1" s="243" t="s">
        <v>64</v>
      </c>
      <c r="O1" s="80"/>
      <c r="P1" s="80"/>
      <c r="Q1" s="97"/>
      <c r="R1" s="97"/>
      <c r="S1" s="97"/>
      <c r="T1" s="97"/>
      <c r="U1" s="97"/>
      <c r="V1" s="97"/>
      <c r="W1" s="97"/>
      <c r="X1" s="9"/>
      <c r="Y1" s="9"/>
      <c r="Z1" s="9"/>
      <c r="AA1" s="9"/>
      <c r="AB1" s="9"/>
      <c r="AC1" s="9"/>
      <c r="AD1" s="9"/>
      <c r="AE1" s="9"/>
      <c r="AF1" s="9"/>
      <c r="AG1" s="9"/>
    </row>
    <row r="2" spans="1:33" s="10" customFormat="1">
      <c r="A2" s="244"/>
      <c r="B2" s="244"/>
      <c r="C2" s="244"/>
      <c r="D2" s="244"/>
      <c r="E2" s="127"/>
      <c r="F2" s="127"/>
      <c r="G2" s="127"/>
      <c r="H2" s="127"/>
      <c r="I2" s="127"/>
      <c r="J2" s="127"/>
      <c r="K2" s="127"/>
      <c r="L2" s="127"/>
      <c r="M2" s="127"/>
      <c r="N2" s="244"/>
      <c r="Q2" s="97"/>
      <c r="R2" s="97"/>
      <c r="S2" s="97"/>
      <c r="T2" s="97"/>
      <c r="U2" s="97"/>
      <c r="V2" s="97"/>
      <c r="W2" s="97"/>
      <c r="X2" s="97"/>
      <c r="Y2" s="9"/>
      <c r="Z2" s="9"/>
      <c r="AA2" s="9"/>
      <c r="AB2" s="9"/>
      <c r="AC2" s="9"/>
      <c r="AD2" s="9"/>
      <c r="AE2" s="9"/>
      <c r="AF2" s="9"/>
      <c r="AG2" s="9"/>
    </row>
    <row r="3" spans="1:33" s="10" customFormat="1" ht="16.5" customHeight="1">
      <c r="A3" s="231"/>
      <c r="B3" s="190" t="s">
        <v>91</v>
      </c>
      <c r="C3" s="255">
        <v>803851</v>
      </c>
      <c r="D3" s="128" t="s">
        <v>32</v>
      </c>
      <c r="E3" s="128">
        <v>65</v>
      </c>
      <c r="F3" s="128">
        <v>65</v>
      </c>
      <c r="G3" s="128">
        <v>215</v>
      </c>
      <c r="H3" s="128">
        <v>320</v>
      </c>
      <c r="I3" s="128">
        <v>430</v>
      </c>
      <c r="J3" s="128">
        <v>255</v>
      </c>
      <c r="K3" s="128"/>
      <c r="L3" s="128"/>
      <c r="M3" s="128"/>
      <c r="N3" s="128">
        <f t="shared" ref="N3:N12" si="0">SUM(E3:M3)</f>
        <v>1350</v>
      </c>
      <c r="Q3" s="97"/>
      <c r="R3" s="97"/>
      <c r="S3" s="97"/>
      <c r="T3" s="97"/>
      <c r="U3" s="97"/>
      <c r="V3" s="97"/>
      <c r="W3" s="97"/>
      <c r="X3" s="97"/>
      <c r="Y3" s="9"/>
      <c r="Z3" s="9"/>
      <c r="AA3" s="9"/>
      <c r="AB3" s="9"/>
      <c r="AC3" s="9"/>
      <c r="AD3" s="9"/>
      <c r="AE3" s="9"/>
      <c r="AF3" s="9"/>
      <c r="AG3" s="9"/>
    </row>
    <row r="4" spans="1:33" s="10" customFormat="1">
      <c r="A4" s="218"/>
      <c r="B4" s="198"/>
      <c r="C4" s="256"/>
      <c r="D4" s="128" t="s">
        <v>74</v>
      </c>
      <c r="E4" s="128">
        <v>55</v>
      </c>
      <c r="F4" s="128">
        <v>55</v>
      </c>
      <c r="G4" s="128">
        <v>185</v>
      </c>
      <c r="H4" s="128">
        <v>275</v>
      </c>
      <c r="I4" s="128">
        <v>365</v>
      </c>
      <c r="J4" s="128">
        <v>220</v>
      </c>
      <c r="K4" s="128"/>
      <c r="L4" s="128"/>
      <c r="M4" s="128"/>
      <c r="N4" s="128">
        <f t="shared" si="0"/>
        <v>1155</v>
      </c>
      <c r="Q4" s="99"/>
      <c r="R4" s="99"/>
      <c r="S4" s="99"/>
      <c r="T4" s="99"/>
      <c r="U4" s="99"/>
      <c r="V4" s="99"/>
      <c r="W4" s="99"/>
      <c r="X4" s="99"/>
      <c r="Y4" s="12"/>
      <c r="Z4" s="97"/>
      <c r="AA4" s="97"/>
      <c r="AB4" s="9"/>
      <c r="AC4" s="9"/>
      <c r="AD4" s="9"/>
      <c r="AE4" s="9"/>
      <c r="AF4" s="9"/>
      <c r="AG4" s="9"/>
    </row>
    <row r="5" spans="1:33" s="10" customFormat="1">
      <c r="A5" s="218"/>
      <c r="B5" s="198"/>
      <c r="C5" s="256"/>
      <c r="D5" s="128" t="s">
        <v>67</v>
      </c>
      <c r="E5" s="128">
        <v>55</v>
      </c>
      <c r="F5" s="128">
        <v>55</v>
      </c>
      <c r="G5" s="128">
        <v>185</v>
      </c>
      <c r="H5" s="128">
        <v>275</v>
      </c>
      <c r="I5" s="128">
        <v>365</v>
      </c>
      <c r="J5" s="128">
        <v>220</v>
      </c>
      <c r="K5" s="128"/>
      <c r="L5" s="128"/>
      <c r="M5" s="128"/>
      <c r="N5" s="128">
        <f t="shared" si="0"/>
        <v>1155</v>
      </c>
      <c r="Q5" s="99"/>
      <c r="R5" s="99"/>
      <c r="S5" s="99"/>
      <c r="T5" s="99"/>
      <c r="U5" s="99"/>
      <c r="V5" s="99"/>
      <c r="W5" s="99"/>
      <c r="X5" s="99"/>
      <c r="Y5" s="12"/>
      <c r="Z5" s="97"/>
      <c r="AA5" s="97"/>
      <c r="AB5" s="9"/>
      <c r="AC5" s="9"/>
      <c r="AD5" s="9"/>
      <c r="AE5" s="9"/>
      <c r="AF5" s="9"/>
      <c r="AG5" s="9"/>
    </row>
    <row r="6" spans="1:33" s="10" customFormat="1">
      <c r="A6" s="218"/>
      <c r="B6" s="198"/>
      <c r="C6" s="257"/>
      <c r="D6" s="128" t="s">
        <v>68</v>
      </c>
      <c r="E6" s="128">
        <v>50</v>
      </c>
      <c r="F6" s="128">
        <v>50</v>
      </c>
      <c r="G6" s="128">
        <v>155</v>
      </c>
      <c r="H6" s="128">
        <v>230</v>
      </c>
      <c r="I6" s="128">
        <v>305</v>
      </c>
      <c r="J6" s="128">
        <v>185</v>
      </c>
      <c r="K6" s="128"/>
      <c r="L6" s="128"/>
      <c r="M6" s="128"/>
      <c r="N6" s="128">
        <f t="shared" si="0"/>
        <v>975</v>
      </c>
      <c r="Q6" s="97"/>
      <c r="R6" s="97"/>
      <c r="S6" s="97"/>
      <c r="T6" s="97"/>
      <c r="U6" s="97"/>
      <c r="V6" s="97"/>
      <c r="W6" s="97"/>
      <c r="X6" s="97"/>
      <c r="Y6" s="9"/>
      <c r="Z6" s="9"/>
      <c r="AA6" s="9"/>
      <c r="AB6" s="9"/>
      <c r="AC6" s="9"/>
      <c r="AD6" s="9"/>
      <c r="AE6" s="9"/>
      <c r="AF6" s="9"/>
      <c r="AG6" s="9"/>
    </row>
    <row r="7" spans="1:33" s="10" customFormat="1">
      <c r="A7" s="218"/>
      <c r="B7" s="198"/>
      <c r="C7" s="128">
        <v>803878</v>
      </c>
      <c r="D7" s="128" t="s">
        <v>70</v>
      </c>
      <c r="E7" s="128">
        <v>55</v>
      </c>
      <c r="F7" s="128">
        <v>55</v>
      </c>
      <c r="G7" s="128">
        <v>185</v>
      </c>
      <c r="H7" s="128">
        <v>275</v>
      </c>
      <c r="I7" s="128">
        <v>365</v>
      </c>
      <c r="J7" s="128">
        <v>220</v>
      </c>
      <c r="K7" s="128"/>
      <c r="L7" s="128"/>
      <c r="M7" s="128"/>
      <c r="N7" s="128">
        <f t="shared" si="0"/>
        <v>1155</v>
      </c>
      <c r="Q7" s="99"/>
      <c r="R7" s="99"/>
      <c r="S7" s="99"/>
      <c r="T7" s="99"/>
      <c r="U7" s="99"/>
      <c r="V7" s="99"/>
      <c r="W7" s="99"/>
      <c r="X7" s="99"/>
      <c r="Y7" s="12"/>
      <c r="Z7" s="97"/>
      <c r="AA7" s="97"/>
      <c r="AB7" s="9"/>
      <c r="AC7" s="9"/>
      <c r="AD7" s="9"/>
      <c r="AE7" s="9"/>
      <c r="AF7" s="9"/>
      <c r="AG7" s="9"/>
    </row>
    <row r="8" spans="1:33" s="10" customFormat="1">
      <c r="A8" s="218"/>
      <c r="B8" s="190" t="s">
        <v>92</v>
      </c>
      <c r="C8" s="190">
        <v>902366</v>
      </c>
      <c r="D8" s="128" t="s">
        <v>32</v>
      </c>
      <c r="E8" s="128"/>
      <c r="F8" s="128"/>
      <c r="G8" s="128"/>
      <c r="H8" s="128"/>
      <c r="I8" s="128"/>
      <c r="J8" s="128"/>
      <c r="K8" s="128">
        <v>255</v>
      </c>
      <c r="L8" s="128">
        <v>320</v>
      </c>
      <c r="M8" s="128">
        <v>215</v>
      </c>
      <c r="N8" s="128">
        <f t="shared" si="0"/>
        <v>790</v>
      </c>
      <c r="Q8" s="97"/>
      <c r="R8" s="97"/>
      <c r="S8" s="97"/>
      <c r="T8" s="97"/>
      <c r="U8" s="97"/>
      <c r="V8" s="97"/>
      <c r="W8" s="97"/>
      <c r="X8" s="97"/>
      <c r="Y8" s="9"/>
      <c r="Z8" s="9"/>
      <c r="AA8" s="9"/>
      <c r="AB8" s="9"/>
      <c r="AC8" s="9"/>
      <c r="AD8" s="9"/>
      <c r="AE8" s="9"/>
      <c r="AF8" s="9"/>
      <c r="AG8" s="9"/>
    </row>
    <row r="9" spans="1:33" s="10" customFormat="1">
      <c r="A9" s="218"/>
      <c r="B9" s="198"/>
      <c r="C9" s="190"/>
      <c r="D9" s="128" t="s">
        <v>74</v>
      </c>
      <c r="E9" s="128"/>
      <c r="F9" s="128"/>
      <c r="G9" s="128"/>
      <c r="H9" s="128"/>
      <c r="I9" s="128"/>
      <c r="J9" s="128"/>
      <c r="K9" s="128">
        <v>220</v>
      </c>
      <c r="L9" s="128">
        <v>275</v>
      </c>
      <c r="M9" s="128">
        <v>185</v>
      </c>
      <c r="N9" s="128">
        <f t="shared" si="0"/>
        <v>680</v>
      </c>
      <c r="Q9" s="99"/>
      <c r="R9" s="99"/>
      <c r="S9" s="99"/>
      <c r="T9" s="99"/>
      <c r="U9" s="99"/>
      <c r="V9" s="99"/>
      <c r="W9" s="99"/>
      <c r="X9" s="99"/>
      <c r="Y9" s="12"/>
      <c r="Z9" s="97"/>
      <c r="AA9" s="97"/>
      <c r="AB9" s="9"/>
      <c r="AC9" s="9"/>
      <c r="AD9" s="9"/>
      <c r="AE9" s="9"/>
      <c r="AF9" s="9"/>
      <c r="AG9" s="9"/>
    </row>
    <row r="10" spans="1:33" s="10" customFormat="1">
      <c r="A10" s="218"/>
      <c r="B10" s="198"/>
      <c r="C10" s="190"/>
      <c r="D10" s="128" t="s">
        <v>67</v>
      </c>
      <c r="E10" s="128"/>
      <c r="F10" s="128"/>
      <c r="G10" s="128"/>
      <c r="H10" s="128"/>
      <c r="I10" s="128"/>
      <c r="J10" s="128"/>
      <c r="K10" s="128">
        <v>220</v>
      </c>
      <c r="L10" s="128">
        <v>275</v>
      </c>
      <c r="M10" s="128">
        <v>185</v>
      </c>
      <c r="N10" s="128">
        <f t="shared" si="0"/>
        <v>680</v>
      </c>
      <c r="Q10" s="99"/>
      <c r="R10" s="99"/>
      <c r="S10" s="99"/>
      <c r="T10" s="99"/>
      <c r="U10" s="99"/>
      <c r="V10" s="99"/>
      <c r="W10" s="99"/>
      <c r="X10" s="99"/>
      <c r="Y10" s="12"/>
      <c r="Z10" s="97"/>
      <c r="AA10" s="97"/>
      <c r="AB10" s="9"/>
      <c r="AC10" s="9"/>
      <c r="AD10" s="9"/>
      <c r="AE10" s="9"/>
      <c r="AF10" s="9"/>
      <c r="AG10" s="9"/>
    </row>
    <row r="11" spans="1:33" s="10" customFormat="1">
      <c r="A11" s="218"/>
      <c r="B11" s="198"/>
      <c r="C11" s="190"/>
      <c r="D11" s="128" t="s">
        <v>68</v>
      </c>
      <c r="E11" s="128"/>
      <c r="F11" s="128"/>
      <c r="G11" s="128"/>
      <c r="H11" s="128"/>
      <c r="I11" s="128"/>
      <c r="J11" s="128"/>
      <c r="K11" s="128">
        <v>185</v>
      </c>
      <c r="L11" s="128">
        <v>230</v>
      </c>
      <c r="M11" s="128">
        <v>185</v>
      </c>
      <c r="N11" s="128">
        <f t="shared" si="0"/>
        <v>600</v>
      </c>
      <c r="Q11" s="97"/>
      <c r="R11" s="97"/>
      <c r="S11" s="97"/>
      <c r="T11" s="97"/>
      <c r="U11" s="97"/>
      <c r="V11" s="97"/>
      <c r="W11" s="97"/>
      <c r="X11" s="97"/>
      <c r="Y11" s="9"/>
      <c r="Z11" s="9"/>
      <c r="AA11" s="9"/>
      <c r="AB11" s="9"/>
      <c r="AC11" s="9"/>
      <c r="AD11" s="9"/>
      <c r="AE11" s="9"/>
      <c r="AF11" s="9"/>
      <c r="AG11" s="9"/>
    </row>
    <row r="12" spans="1:33" s="10" customFormat="1">
      <c r="A12" s="219"/>
      <c r="B12" s="198"/>
      <c r="C12" s="131">
        <v>902384</v>
      </c>
      <c r="D12" s="128" t="s">
        <v>70</v>
      </c>
      <c r="E12" s="128"/>
      <c r="F12" s="128"/>
      <c r="G12" s="128"/>
      <c r="H12" s="128"/>
      <c r="I12" s="128"/>
      <c r="J12" s="128"/>
      <c r="K12" s="128">
        <v>220</v>
      </c>
      <c r="L12" s="128">
        <v>275</v>
      </c>
      <c r="M12" s="128">
        <v>185</v>
      </c>
      <c r="N12" s="128">
        <f t="shared" si="0"/>
        <v>680</v>
      </c>
      <c r="Q12" s="99"/>
      <c r="R12" s="99"/>
      <c r="S12" s="99"/>
      <c r="T12" s="99"/>
      <c r="U12" s="99"/>
      <c r="V12" s="99"/>
      <c r="W12" s="99"/>
      <c r="X12" s="99"/>
      <c r="Y12" s="12"/>
      <c r="Z12" s="97"/>
      <c r="AA12" s="97"/>
      <c r="AB12" s="9"/>
      <c r="AC12" s="9"/>
      <c r="AD12" s="9"/>
      <c r="AE12" s="9"/>
      <c r="AF12" s="9"/>
      <c r="AG12" s="9"/>
    </row>
    <row r="13" spans="1:33" s="10" customFormat="1">
      <c r="A13" s="9"/>
      <c r="B13" s="9"/>
      <c r="C13" s="9"/>
      <c r="D13" s="128" t="s">
        <v>96</v>
      </c>
      <c r="E13" s="128">
        <f t="shared" ref="E13:L13" si="1">SUM(E3:E12)</f>
        <v>280</v>
      </c>
      <c r="F13" s="128">
        <f t="shared" si="1"/>
        <v>280</v>
      </c>
      <c r="G13" s="128">
        <f t="shared" si="1"/>
        <v>925</v>
      </c>
      <c r="H13" s="128">
        <f t="shared" si="1"/>
        <v>1375</v>
      </c>
      <c r="I13" s="128">
        <f t="shared" si="1"/>
        <v>1830</v>
      </c>
      <c r="J13" s="128">
        <f t="shared" si="1"/>
        <v>1100</v>
      </c>
      <c r="K13" s="128">
        <f t="shared" si="1"/>
        <v>1100</v>
      </c>
      <c r="L13" s="128">
        <f t="shared" si="1"/>
        <v>1375</v>
      </c>
      <c r="M13" s="128">
        <f>SUM(M3:M12)</f>
        <v>955</v>
      </c>
      <c r="N13" s="128">
        <f>SUM(N3:N12)</f>
        <v>9220</v>
      </c>
      <c r="O13" s="103"/>
      <c r="P13" s="103">
        <v>280</v>
      </c>
      <c r="Q13" s="101">
        <v>280</v>
      </c>
      <c r="R13" s="101">
        <v>925</v>
      </c>
      <c r="S13" s="101">
        <v>1375</v>
      </c>
      <c r="T13" s="101">
        <v>1830</v>
      </c>
      <c r="U13" s="101">
        <v>1100</v>
      </c>
      <c r="V13" s="101">
        <v>1100</v>
      </c>
      <c r="W13" s="101">
        <v>1375</v>
      </c>
      <c r="X13" s="101">
        <v>955</v>
      </c>
      <c r="Y13" s="102"/>
      <c r="Z13" s="9"/>
      <c r="AA13" s="9"/>
      <c r="AB13" s="9"/>
      <c r="AC13" s="9"/>
      <c r="AD13" s="9"/>
      <c r="AE13" s="9"/>
      <c r="AF13" s="9"/>
      <c r="AG13" s="9"/>
    </row>
    <row r="14" spans="1:33" s="10" customFormat="1" ht="19.5" customHeight="1">
      <c r="A14" s="246" t="s">
        <v>0</v>
      </c>
      <c r="B14" s="246"/>
      <c r="C14" s="1" t="s">
        <v>105</v>
      </c>
      <c r="D14" s="1">
        <v>803851</v>
      </c>
      <c r="E14" s="1">
        <v>803878</v>
      </c>
      <c r="F14" s="1">
        <v>902366</v>
      </c>
      <c r="G14" s="1">
        <v>902384</v>
      </c>
      <c r="H14" s="1"/>
      <c r="I14" s="1"/>
      <c r="J14" s="2"/>
      <c r="K14" s="104"/>
      <c r="L14" s="3"/>
      <c r="M14" s="3"/>
      <c r="N14" s="3"/>
      <c r="O14" s="3"/>
      <c r="P14" s="3"/>
      <c r="Q14" s="4"/>
      <c r="R14" s="4"/>
      <c r="S14" s="4"/>
      <c r="T14" s="4"/>
      <c r="U14" s="4"/>
      <c r="V14" s="4"/>
      <c r="W14" s="4"/>
      <c r="X14" s="4"/>
      <c r="Y14" s="5"/>
      <c r="Z14" s="6"/>
      <c r="AA14" s="7"/>
      <c r="AB14" s="8"/>
      <c r="AC14" s="8"/>
      <c r="AD14" s="8"/>
      <c r="AE14" s="8"/>
      <c r="AF14" s="9"/>
      <c r="AG14" s="9"/>
    </row>
    <row r="15" spans="1:33" s="10" customFormat="1" ht="20.25" customHeight="1">
      <c r="A15" s="246" t="s">
        <v>1</v>
      </c>
      <c r="B15" s="246"/>
      <c r="C15" s="8" t="s">
        <v>207</v>
      </c>
      <c r="D15" s="8"/>
      <c r="E15" s="8"/>
      <c r="F15" s="8"/>
      <c r="G15" s="8"/>
      <c r="H15" s="8"/>
      <c r="I15" s="8"/>
      <c r="J15" s="8"/>
      <c r="K15" s="105"/>
      <c r="L15" s="11"/>
      <c r="M15" s="11"/>
      <c r="N15" s="11"/>
      <c r="O15" s="3"/>
      <c r="P15" s="3"/>
      <c r="Q15" s="3"/>
      <c r="R15" s="3"/>
      <c r="S15" s="3"/>
      <c r="T15" s="3"/>
      <c r="U15" s="3"/>
      <c r="V15" s="3"/>
      <c r="W15" s="3"/>
      <c r="X15" s="4"/>
      <c r="Y15" s="4"/>
      <c r="Z15" s="12"/>
      <c r="AA15" s="13"/>
      <c r="AB15" s="14"/>
      <c r="AC15" s="14"/>
      <c r="AD15" s="9"/>
      <c r="AE15" s="9"/>
      <c r="AF15" s="9"/>
      <c r="AG15" s="9"/>
    </row>
    <row r="16" spans="1:33" s="10" customFormat="1">
      <c r="A16" s="246" t="s">
        <v>2</v>
      </c>
      <c r="B16" s="246"/>
      <c r="C16" s="15">
        <f>N13</f>
        <v>9220</v>
      </c>
      <c r="D16" s="16"/>
      <c r="E16" s="16"/>
      <c r="F16" s="16"/>
      <c r="G16" s="16"/>
      <c r="H16" s="16"/>
      <c r="I16" s="16"/>
      <c r="J16" s="16"/>
      <c r="K16" s="106"/>
      <c r="L16" s="17"/>
      <c r="M16" s="17"/>
      <c r="N16" s="17"/>
      <c r="O16" s="18" t="s">
        <v>100</v>
      </c>
      <c r="P16" s="18" t="s">
        <v>100</v>
      </c>
      <c r="Q16" s="18" t="s">
        <v>100</v>
      </c>
      <c r="R16" s="18" t="s">
        <v>100</v>
      </c>
      <c r="S16" s="18" t="s">
        <v>100</v>
      </c>
      <c r="T16" s="18" t="s">
        <v>100</v>
      </c>
      <c r="U16" s="18" t="s">
        <v>100</v>
      </c>
      <c r="V16" s="18" t="s">
        <v>100</v>
      </c>
      <c r="W16" s="19"/>
      <c r="X16" s="19"/>
      <c r="Y16" s="12"/>
      <c r="Z16" s="13"/>
      <c r="AA16" s="20"/>
      <c r="AB16" s="20"/>
      <c r="AC16" s="8"/>
      <c r="AD16" s="8"/>
      <c r="AE16" s="8"/>
      <c r="AF16" s="9"/>
      <c r="AG16" s="9"/>
    </row>
    <row r="17" spans="1:33" s="10" customFormat="1">
      <c r="A17" s="246" t="s">
        <v>3</v>
      </c>
      <c r="B17" s="246"/>
      <c r="C17" s="21" t="s">
        <v>4</v>
      </c>
      <c r="D17" s="13"/>
      <c r="E17" s="13"/>
      <c r="F17" s="13"/>
      <c r="G17" s="13"/>
      <c r="H17" s="13"/>
      <c r="I17" s="13"/>
      <c r="J17" s="13"/>
      <c r="K17" s="107"/>
      <c r="L17" s="17"/>
      <c r="M17" s="17"/>
      <c r="N17" s="17"/>
      <c r="O17" s="18" t="s">
        <v>5</v>
      </c>
      <c r="P17" s="18" t="s">
        <v>6</v>
      </c>
      <c r="Q17" s="18" t="s">
        <v>7</v>
      </c>
      <c r="R17" s="18" t="s">
        <v>6</v>
      </c>
      <c r="S17" s="18" t="s">
        <v>7</v>
      </c>
      <c r="T17" s="18" t="s">
        <v>8</v>
      </c>
      <c r="U17" s="18" t="s">
        <v>9</v>
      </c>
      <c r="V17" s="18" t="s">
        <v>10</v>
      </c>
      <c r="W17" s="19"/>
      <c r="X17" s="19"/>
      <c r="Y17" s="12"/>
      <c r="Z17" s="13"/>
      <c r="AA17" s="20"/>
      <c r="AB17" s="20"/>
      <c r="AC17" s="8"/>
      <c r="AD17" s="8"/>
      <c r="AE17" s="8"/>
      <c r="AF17" s="9"/>
      <c r="AG17" s="9"/>
    </row>
    <row r="18" spans="1:33" s="10" customFormat="1">
      <c r="A18" s="247" t="s">
        <v>11</v>
      </c>
      <c r="B18" s="247"/>
      <c r="C18" s="21" t="s">
        <v>46</v>
      </c>
      <c r="D18" s="13"/>
      <c r="E18" s="13"/>
      <c r="F18" s="13"/>
      <c r="G18" s="13"/>
      <c r="H18" s="13"/>
      <c r="I18" s="13"/>
      <c r="J18" s="13"/>
      <c r="K18" s="108"/>
      <c r="L18" s="17"/>
      <c r="M18" s="17"/>
      <c r="N18" s="17"/>
      <c r="O18" s="22" t="s">
        <v>12</v>
      </c>
      <c r="P18" s="22" t="s">
        <v>12</v>
      </c>
      <c r="Q18" s="22" t="s">
        <v>12</v>
      </c>
      <c r="R18" s="22" t="s">
        <v>12</v>
      </c>
      <c r="S18" s="22" t="s">
        <v>13</v>
      </c>
      <c r="T18" s="22" t="s">
        <v>12</v>
      </c>
      <c r="U18" s="22" t="s">
        <v>14</v>
      </c>
      <c r="V18" s="22" t="s">
        <v>15</v>
      </c>
      <c r="W18" s="23"/>
      <c r="X18" s="23"/>
      <c r="Y18" s="12"/>
      <c r="Z18" s="24"/>
      <c r="AA18" s="20"/>
      <c r="AB18" s="240" t="s">
        <v>16</v>
      </c>
      <c r="AC18" s="241"/>
      <c r="AD18" s="241"/>
      <c r="AE18" s="241"/>
      <c r="AF18" s="242"/>
      <c r="AG18" s="9"/>
    </row>
    <row r="19" spans="1:33" s="10" customFormat="1">
      <c r="A19" s="25" t="s">
        <v>17</v>
      </c>
      <c r="B19" s="25" t="s">
        <v>18</v>
      </c>
      <c r="C19" s="26" t="s">
        <v>19</v>
      </c>
      <c r="D19" s="254" t="s">
        <v>20</v>
      </c>
      <c r="E19" s="241"/>
      <c r="F19" s="241"/>
      <c r="G19" s="241"/>
      <c r="H19" s="242"/>
      <c r="I19" s="27" t="s">
        <v>21</v>
      </c>
      <c r="J19" s="28" t="s">
        <v>22</v>
      </c>
      <c r="K19" s="109" t="s">
        <v>23</v>
      </c>
      <c r="L19" s="28" t="s">
        <v>2</v>
      </c>
      <c r="M19" s="248" t="s">
        <v>24</v>
      </c>
      <c r="N19" s="249"/>
      <c r="O19" s="29"/>
      <c r="P19" s="29"/>
      <c r="Q19" s="30"/>
      <c r="R19" s="30"/>
      <c r="S19" s="30"/>
      <c r="T19" s="30"/>
      <c r="U19" s="30"/>
      <c r="V19" s="30"/>
      <c r="W19" s="250" t="s">
        <v>25</v>
      </c>
      <c r="X19" s="249"/>
      <c r="Y19" s="31" t="s">
        <v>26</v>
      </c>
      <c r="Z19" s="32" t="s">
        <v>27</v>
      </c>
      <c r="AA19" s="33" t="s">
        <v>28</v>
      </c>
      <c r="AB19" s="34" t="s">
        <v>24</v>
      </c>
      <c r="AC19" s="35" t="s">
        <v>29</v>
      </c>
      <c r="AD19" s="36"/>
      <c r="AE19" s="36"/>
      <c r="AF19" s="36" t="s">
        <v>30</v>
      </c>
      <c r="AG19" s="37"/>
    </row>
    <row r="20" spans="1:33" s="10" customFormat="1">
      <c r="A20" s="38" t="s">
        <v>31</v>
      </c>
      <c r="B20" s="39" t="s">
        <v>158</v>
      </c>
      <c r="C20" s="155" t="s">
        <v>157</v>
      </c>
      <c r="D20" s="155" t="s">
        <v>32</v>
      </c>
      <c r="E20" s="40" t="s">
        <v>162</v>
      </c>
      <c r="F20" s="40" t="s">
        <v>238</v>
      </c>
      <c r="G20" s="41"/>
      <c r="H20" s="155" t="s">
        <v>32</v>
      </c>
      <c r="I20" s="42" t="s">
        <v>156</v>
      </c>
      <c r="J20" s="43">
        <v>1535</v>
      </c>
      <c r="K20" s="163">
        <v>0.70599999999999996</v>
      </c>
      <c r="L20" s="163">
        <f t="shared" ref="L20:L32" si="2">K20*J20</f>
        <v>1083.71</v>
      </c>
      <c r="M20" s="45"/>
      <c r="N20" s="45"/>
      <c r="O20" s="46"/>
      <c r="P20" s="46"/>
      <c r="Q20" s="47"/>
      <c r="R20" s="47"/>
      <c r="S20" s="47"/>
      <c r="T20" s="47"/>
      <c r="U20" s="47"/>
      <c r="V20" s="47"/>
      <c r="W20" s="47">
        <f t="shared" ref="W20:W32" si="3">SUM(N20:U20)</f>
        <v>0</v>
      </c>
      <c r="X20" s="48" t="e">
        <f t="shared" ref="X20:X32" si="4">W20/AC20</f>
        <v>#DIV/0!</v>
      </c>
      <c r="Y20" s="49">
        <f t="shared" ref="Y20:Y32" si="5">W20-L20</f>
        <v>-1083.71</v>
      </c>
      <c r="Z20" s="50"/>
      <c r="AA20" s="51"/>
      <c r="AB20" s="52"/>
      <c r="AC20" s="53"/>
      <c r="AD20" s="54"/>
      <c r="AE20" s="54"/>
      <c r="AF20" s="55">
        <f>AC20+AD20</f>
        <v>0</v>
      </c>
      <c r="AG20" s="37"/>
    </row>
    <row r="21" spans="1:33" s="10" customFormat="1">
      <c r="A21" s="38"/>
      <c r="B21" s="39" t="s">
        <v>158</v>
      </c>
      <c r="C21" s="151" t="s">
        <v>159</v>
      </c>
      <c r="D21" s="155" t="s">
        <v>74</v>
      </c>
      <c r="E21" s="40" t="s">
        <v>163</v>
      </c>
      <c r="F21" s="40" t="s">
        <v>238</v>
      </c>
      <c r="G21" s="41"/>
      <c r="H21" s="155" t="s">
        <v>74</v>
      </c>
      <c r="I21" s="42" t="s">
        <v>156</v>
      </c>
      <c r="J21" s="43">
        <v>1220</v>
      </c>
      <c r="K21" s="163">
        <v>0.70599999999999996</v>
      </c>
      <c r="L21" s="163">
        <f t="shared" si="2"/>
        <v>861.31999999999994</v>
      </c>
      <c r="M21" s="45"/>
      <c r="N21" s="45"/>
      <c r="O21" s="46"/>
      <c r="P21" s="46"/>
      <c r="Q21" s="47"/>
      <c r="R21" s="47"/>
      <c r="S21" s="47"/>
      <c r="T21" s="47"/>
      <c r="U21" s="47"/>
      <c r="V21" s="47"/>
      <c r="W21" s="47">
        <f t="shared" si="3"/>
        <v>0</v>
      </c>
      <c r="X21" s="48" t="e">
        <f t="shared" si="4"/>
        <v>#DIV/0!</v>
      </c>
      <c r="Y21" s="49">
        <f t="shared" si="5"/>
        <v>-861.31999999999994</v>
      </c>
      <c r="Z21" s="50"/>
      <c r="AA21" s="51"/>
      <c r="AB21" s="52"/>
      <c r="AC21" s="53"/>
      <c r="AD21" s="54"/>
      <c r="AE21" s="54"/>
      <c r="AF21" s="55">
        <f t="shared" ref="AF21:AF79" si="6">AC21+AD21</f>
        <v>0</v>
      </c>
      <c r="AG21" s="37"/>
    </row>
    <row r="22" spans="1:33" s="10" customFormat="1">
      <c r="A22" s="38"/>
      <c r="B22" s="39"/>
      <c r="C22" s="151" t="s">
        <v>159</v>
      </c>
      <c r="D22" s="155" t="s">
        <v>67</v>
      </c>
      <c r="E22" s="40" t="s">
        <v>163</v>
      </c>
      <c r="F22" s="40" t="s">
        <v>238</v>
      </c>
      <c r="G22" s="41"/>
      <c r="H22" s="155" t="s">
        <v>67</v>
      </c>
      <c r="I22" s="42" t="s">
        <v>156</v>
      </c>
      <c r="J22" s="43">
        <v>1220</v>
      </c>
      <c r="K22" s="163">
        <v>0.70599999999999996</v>
      </c>
      <c r="L22" s="163">
        <f t="shared" si="2"/>
        <v>861.31999999999994</v>
      </c>
      <c r="M22" s="45"/>
      <c r="N22" s="45"/>
      <c r="O22" s="46"/>
      <c r="P22" s="46"/>
      <c r="Q22" s="47"/>
      <c r="R22" s="47"/>
      <c r="S22" s="47"/>
      <c r="T22" s="47"/>
      <c r="U22" s="47"/>
      <c r="V22" s="47"/>
      <c r="W22" s="47">
        <f t="shared" si="3"/>
        <v>0</v>
      </c>
      <c r="X22" s="48" t="e">
        <f t="shared" si="4"/>
        <v>#DIV/0!</v>
      </c>
      <c r="Y22" s="49">
        <f t="shared" si="5"/>
        <v>-861.31999999999994</v>
      </c>
      <c r="Z22" s="50"/>
      <c r="AA22" s="51"/>
      <c r="AB22" s="52"/>
      <c r="AC22" s="53"/>
      <c r="AD22" s="54"/>
      <c r="AE22" s="54"/>
      <c r="AF22" s="55">
        <f t="shared" si="6"/>
        <v>0</v>
      </c>
      <c r="AG22" s="37"/>
    </row>
    <row r="23" spans="1:33" s="10" customFormat="1">
      <c r="A23" s="38"/>
      <c r="B23" s="39"/>
      <c r="C23" s="151" t="s">
        <v>159</v>
      </c>
      <c r="D23" s="155" t="s">
        <v>68</v>
      </c>
      <c r="E23" s="40" t="s">
        <v>163</v>
      </c>
      <c r="F23" s="40" t="s">
        <v>238</v>
      </c>
      <c r="G23" s="41"/>
      <c r="H23" s="155" t="s">
        <v>68</v>
      </c>
      <c r="I23" s="42" t="s">
        <v>156</v>
      </c>
      <c r="J23" s="43">
        <v>920</v>
      </c>
      <c r="K23" s="163">
        <v>0.70599999999999996</v>
      </c>
      <c r="L23" s="163">
        <f t="shared" si="2"/>
        <v>649.52</v>
      </c>
      <c r="M23" s="45"/>
      <c r="N23" s="45"/>
      <c r="O23" s="46"/>
      <c r="P23" s="46"/>
      <c r="Q23" s="47"/>
      <c r="R23" s="47"/>
      <c r="S23" s="47"/>
      <c r="T23" s="47"/>
      <c r="U23" s="47"/>
      <c r="V23" s="47"/>
      <c r="W23" s="47">
        <f t="shared" si="3"/>
        <v>0</v>
      </c>
      <c r="X23" s="48" t="e">
        <f t="shared" si="4"/>
        <v>#DIV/0!</v>
      </c>
      <c r="Y23" s="49">
        <f t="shared" si="5"/>
        <v>-649.52</v>
      </c>
      <c r="Z23" s="50"/>
      <c r="AA23" s="51"/>
      <c r="AB23" s="52"/>
      <c r="AC23" s="53"/>
      <c r="AD23" s="54"/>
      <c r="AE23" s="54"/>
      <c r="AF23" s="55">
        <f t="shared" si="6"/>
        <v>0</v>
      </c>
      <c r="AG23" s="37"/>
    </row>
    <row r="24" spans="1:33" s="10" customFormat="1">
      <c r="A24" s="38" t="s">
        <v>47</v>
      </c>
      <c r="B24" s="39" t="s">
        <v>158</v>
      </c>
      <c r="C24" s="155" t="s">
        <v>157</v>
      </c>
      <c r="D24" s="155" t="s">
        <v>70</v>
      </c>
      <c r="E24" s="40" t="s">
        <v>164</v>
      </c>
      <c r="F24" s="40" t="s">
        <v>238</v>
      </c>
      <c r="G24" s="41"/>
      <c r="H24" s="155" t="s">
        <v>70</v>
      </c>
      <c r="I24" s="42" t="s">
        <v>156</v>
      </c>
      <c r="J24" s="43">
        <v>1220</v>
      </c>
      <c r="K24" s="163">
        <v>0.70599999999999996</v>
      </c>
      <c r="L24" s="163">
        <f t="shared" si="2"/>
        <v>861.31999999999994</v>
      </c>
      <c r="M24" s="45"/>
      <c r="N24" s="45"/>
      <c r="O24" s="46"/>
      <c r="P24" s="46"/>
      <c r="Q24" s="47"/>
      <c r="R24" s="47"/>
      <c r="S24" s="47"/>
      <c r="T24" s="47"/>
      <c r="U24" s="47"/>
      <c r="V24" s="47"/>
      <c r="W24" s="47">
        <f t="shared" si="3"/>
        <v>0</v>
      </c>
      <c r="X24" s="48" t="e">
        <f t="shared" si="4"/>
        <v>#DIV/0!</v>
      </c>
      <c r="Y24" s="49">
        <f t="shared" si="5"/>
        <v>-861.31999999999994</v>
      </c>
      <c r="Z24" s="50"/>
      <c r="AA24" s="51"/>
      <c r="AB24" s="52"/>
      <c r="AC24" s="53"/>
      <c r="AD24" s="54"/>
      <c r="AE24" s="54"/>
      <c r="AF24" s="55">
        <f t="shared" si="6"/>
        <v>0</v>
      </c>
      <c r="AG24" s="37"/>
    </row>
    <row r="25" spans="1:33" s="10" customFormat="1">
      <c r="A25" s="38" t="s">
        <v>31</v>
      </c>
      <c r="B25" s="39" t="s">
        <v>158</v>
      </c>
      <c r="C25" s="155" t="s">
        <v>157</v>
      </c>
      <c r="D25" s="155" t="s">
        <v>32</v>
      </c>
      <c r="E25" s="40" t="s">
        <v>162</v>
      </c>
      <c r="F25" s="40" t="s">
        <v>239</v>
      </c>
      <c r="G25" s="41"/>
      <c r="H25" s="155" t="s">
        <v>32</v>
      </c>
      <c r="I25" s="42" t="s">
        <v>156</v>
      </c>
      <c r="J25" s="43">
        <v>1535</v>
      </c>
      <c r="K25" s="163">
        <v>0.91600000000000004</v>
      </c>
      <c r="L25" s="163">
        <f t="shared" ref="L25:L29" si="7">K25*J25</f>
        <v>1406.06</v>
      </c>
      <c r="M25" s="45"/>
      <c r="N25" s="45"/>
      <c r="O25" s="46"/>
      <c r="P25" s="46"/>
      <c r="Q25" s="47"/>
      <c r="R25" s="47"/>
      <c r="S25" s="47"/>
      <c r="T25" s="47"/>
      <c r="U25" s="47"/>
      <c r="V25" s="47"/>
      <c r="W25" s="47">
        <f t="shared" ref="W25:W29" si="8">SUM(N25:U25)</f>
        <v>0</v>
      </c>
      <c r="X25" s="48" t="e">
        <f t="shared" ref="X25:X29" si="9">W25/AC25</f>
        <v>#DIV/0!</v>
      </c>
      <c r="Y25" s="49">
        <f t="shared" ref="Y25:Y29" si="10">W25-L25</f>
        <v>-1406.06</v>
      </c>
      <c r="Z25" s="50"/>
      <c r="AA25" s="51"/>
      <c r="AB25" s="52"/>
      <c r="AC25" s="53"/>
      <c r="AD25" s="54"/>
      <c r="AE25" s="54"/>
      <c r="AF25" s="55">
        <f>AC25+AD25</f>
        <v>0</v>
      </c>
      <c r="AG25" s="37"/>
    </row>
    <row r="26" spans="1:33" s="10" customFormat="1">
      <c r="A26" s="38"/>
      <c r="B26" s="39" t="s">
        <v>158</v>
      </c>
      <c r="C26" s="151" t="s">
        <v>159</v>
      </c>
      <c r="D26" s="155" t="s">
        <v>74</v>
      </c>
      <c r="E26" s="40" t="s">
        <v>163</v>
      </c>
      <c r="F26" s="40" t="s">
        <v>239</v>
      </c>
      <c r="G26" s="41"/>
      <c r="H26" s="155" t="s">
        <v>74</v>
      </c>
      <c r="I26" s="42" t="s">
        <v>156</v>
      </c>
      <c r="J26" s="43">
        <v>1220</v>
      </c>
      <c r="K26" s="163">
        <v>0.91600000000000004</v>
      </c>
      <c r="L26" s="163">
        <f t="shared" si="7"/>
        <v>1117.52</v>
      </c>
      <c r="M26" s="45"/>
      <c r="N26" s="45"/>
      <c r="O26" s="46"/>
      <c r="P26" s="46"/>
      <c r="Q26" s="47"/>
      <c r="R26" s="47"/>
      <c r="S26" s="47"/>
      <c r="T26" s="47"/>
      <c r="U26" s="47"/>
      <c r="V26" s="47"/>
      <c r="W26" s="47">
        <f t="shared" si="8"/>
        <v>0</v>
      </c>
      <c r="X26" s="48" t="e">
        <f t="shared" si="9"/>
        <v>#DIV/0!</v>
      </c>
      <c r="Y26" s="49">
        <f t="shared" si="10"/>
        <v>-1117.52</v>
      </c>
      <c r="Z26" s="50"/>
      <c r="AA26" s="51"/>
      <c r="AB26" s="52"/>
      <c r="AC26" s="53"/>
      <c r="AD26" s="54"/>
      <c r="AE26" s="54"/>
      <c r="AF26" s="55">
        <f t="shared" ref="AF26:AF29" si="11">AC26+AD26</f>
        <v>0</v>
      </c>
      <c r="AG26" s="37"/>
    </row>
    <row r="27" spans="1:33" s="10" customFormat="1">
      <c r="A27" s="38"/>
      <c r="B27" s="39"/>
      <c r="C27" s="151" t="s">
        <v>159</v>
      </c>
      <c r="D27" s="155" t="s">
        <v>67</v>
      </c>
      <c r="E27" s="40" t="s">
        <v>163</v>
      </c>
      <c r="F27" s="40" t="s">
        <v>239</v>
      </c>
      <c r="G27" s="41"/>
      <c r="H27" s="155" t="s">
        <v>67</v>
      </c>
      <c r="I27" s="42" t="s">
        <v>156</v>
      </c>
      <c r="J27" s="43">
        <v>1220</v>
      </c>
      <c r="K27" s="163">
        <v>0.91600000000000004</v>
      </c>
      <c r="L27" s="163">
        <f t="shared" si="7"/>
        <v>1117.52</v>
      </c>
      <c r="M27" s="45"/>
      <c r="N27" s="45"/>
      <c r="O27" s="46"/>
      <c r="P27" s="46"/>
      <c r="Q27" s="47"/>
      <c r="R27" s="47"/>
      <c r="S27" s="47"/>
      <c r="T27" s="47"/>
      <c r="U27" s="47"/>
      <c r="V27" s="47"/>
      <c r="W27" s="47">
        <f t="shared" si="8"/>
        <v>0</v>
      </c>
      <c r="X27" s="48" t="e">
        <f t="shared" si="9"/>
        <v>#DIV/0!</v>
      </c>
      <c r="Y27" s="49">
        <f t="shared" si="10"/>
        <v>-1117.52</v>
      </c>
      <c r="Z27" s="50"/>
      <c r="AA27" s="51"/>
      <c r="AB27" s="52"/>
      <c r="AC27" s="53"/>
      <c r="AD27" s="54"/>
      <c r="AE27" s="54"/>
      <c r="AF27" s="55">
        <f t="shared" si="11"/>
        <v>0</v>
      </c>
      <c r="AG27" s="37"/>
    </row>
    <row r="28" spans="1:33" s="10" customFormat="1">
      <c r="A28" s="38"/>
      <c r="B28" s="39"/>
      <c r="C28" s="151" t="s">
        <v>159</v>
      </c>
      <c r="D28" s="155" t="s">
        <v>68</v>
      </c>
      <c r="E28" s="40" t="s">
        <v>163</v>
      </c>
      <c r="F28" s="40" t="s">
        <v>239</v>
      </c>
      <c r="G28" s="41"/>
      <c r="H28" s="155" t="s">
        <v>68</v>
      </c>
      <c r="I28" s="42" t="s">
        <v>156</v>
      </c>
      <c r="J28" s="43">
        <v>920</v>
      </c>
      <c r="K28" s="163">
        <v>0.91600000000000004</v>
      </c>
      <c r="L28" s="163">
        <f t="shared" si="7"/>
        <v>842.72</v>
      </c>
      <c r="M28" s="45"/>
      <c r="N28" s="45"/>
      <c r="O28" s="46"/>
      <c r="P28" s="46"/>
      <c r="Q28" s="47"/>
      <c r="R28" s="47"/>
      <c r="S28" s="47"/>
      <c r="T28" s="47"/>
      <c r="U28" s="47"/>
      <c r="V28" s="47"/>
      <c r="W28" s="47">
        <f t="shared" si="8"/>
        <v>0</v>
      </c>
      <c r="X28" s="48" t="e">
        <f t="shared" si="9"/>
        <v>#DIV/0!</v>
      </c>
      <c r="Y28" s="49">
        <f t="shared" si="10"/>
        <v>-842.72</v>
      </c>
      <c r="Z28" s="50"/>
      <c r="AA28" s="51"/>
      <c r="AB28" s="52"/>
      <c r="AC28" s="53"/>
      <c r="AD28" s="54"/>
      <c r="AE28" s="54"/>
      <c r="AF28" s="55">
        <f t="shared" si="11"/>
        <v>0</v>
      </c>
      <c r="AG28" s="37"/>
    </row>
    <row r="29" spans="1:33" s="10" customFormat="1">
      <c r="A29" s="38" t="s">
        <v>47</v>
      </c>
      <c r="B29" s="39" t="s">
        <v>158</v>
      </c>
      <c r="C29" s="155" t="s">
        <v>157</v>
      </c>
      <c r="D29" s="155" t="s">
        <v>70</v>
      </c>
      <c r="E29" s="40" t="s">
        <v>164</v>
      </c>
      <c r="F29" s="40" t="s">
        <v>239</v>
      </c>
      <c r="G29" s="41"/>
      <c r="H29" s="155" t="s">
        <v>70</v>
      </c>
      <c r="I29" s="42" t="s">
        <v>156</v>
      </c>
      <c r="J29" s="43">
        <v>1220</v>
      </c>
      <c r="K29" s="163">
        <v>0.91600000000000004</v>
      </c>
      <c r="L29" s="163">
        <f t="shared" si="7"/>
        <v>1117.52</v>
      </c>
      <c r="M29" s="45"/>
      <c r="N29" s="45"/>
      <c r="O29" s="46"/>
      <c r="P29" s="46"/>
      <c r="Q29" s="47"/>
      <c r="R29" s="47"/>
      <c r="S29" s="47"/>
      <c r="T29" s="47"/>
      <c r="U29" s="47"/>
      <c r="V29" s="47"/>
      <c r="W29" s="47">
        <f t="shared" si="8"/>
        <v>0</v>
      </c>
      <c r="X29" s="48" t="e">
        <f t="shared" si="9"/>
        <v>#DIV/0!</v>
      </c>
      <c r="Y29" s="49">
        <f t="shared" si="10"/>
        <v>-1117.52</v>
      </c>
      <c r="Z29" s="50"/>
      <c r="AA29" s="51"/>
      <c r="AB29" s="52"/>
      <c r="AC29" s="53"/>
      <c r="AD29" s="54"/>
      <c r="AE29" s="54"/>
      <c r="AF29" s="55">
        <f t="shared" si="11"/>
        <v>0</v>
      </c>
      <c r="AG29" s="37"/>
    </row>
    <row r="30" spans="1:33" s="10" customFormat="1">
      <c r="A30" s="38" t="s">
        <v>33</v>
      </c>
      <c r="B30" s="39" t="s">
        <v>308</v>
      </c>
      <c r="C30" s="155" t="s">
        <v>310</v>
      </c>
      <c r="D30" s="155"/>
      <c r="E30" s="40" t="s">
        <v>309</v>
      </c>
      <c r="F30" s="40" t="s">
        <v>238</v>
      </c>
      <c r="G30" s="41"/>
      <c r="H30" s="155" t="s">
        <v>32</v>
      </c>
      <c r="I30" s="42" t="s">
        <v>311</v>
      </c>
      <c r="J30" s="43">
        <v>3660</v>
      </c>
      <c r="K30" s="163">
        <v>0.121</v>
      </c>
      <c r="L30" s="163">
        <f t="shared" si="2"/>
        <v>442.86</v>
      </c>
      <c r="M30" s="45"/>
      <c r="N30" s="45"/>
      <c r="O30" s="46"/>
      <c r="P30" s="46"/>
      <c r="Q30" s="47"/>
      <c r="R30" s="47"/>
      <c r="S30" s="47"/>
      <c r="T30" s="47"/>
      <c r="U30" s="47"/>
      <c r="V30" s="47"/>
      <c r="W30" s="47">
        <f t="shared" si="3"/>
        <v>0</v>
      </c>
      <c r="X30" s="48" t="e">
        <f t="shared" si="4"/>
        <v>#DIV/0!</v>
      </c>
      <c r="Y30" s="49">
        <f t="shared" si="5"/>
        <v>-442.86</v>
      </c>
      <c r="Z30" s="50"/>
      <c r="AA30" s="51"/>
      <c r="AB30" s="52"/>
      <c r="AC30" s="53"/>
      <c r="AD30" s="54"/>
      <c r="AE30" s="54"/>
      <c r="AF30" s="55">
        <f t="shared" si="6"/>
        <v>0</v>
      </c>
      <c r="AG30" s="37"/>
    </row>
    <row r="31" spans="1:33" s="10" customFormat="1">
      <c r="A31" s="38"/>
      <c r="B31" s="39" t="s">
        <v>308</v>
      </c>
      <c r="C31" s="155" t="s">
        <v>310</v>
      </c>
      <c r="D31" s="155"/>
      <c r="E31" s="40" t="s">
        <v>309</v>
      </c>
      <c r="F31" s="40" t="s">
        <v>238</v>
      </c>
      <c r="G31" s="41"/>
      <c r="H31" s="155" t="s">
        <v>32</v>
      </c>
      <c r="I31" s="42" t="s">
        <v>311</v>
      </c>
      <c r="J31" s="43">
        <v>2130</v>
      </c>
      <c r="K31" s="163">
        <v>0.121</v>
      </c>
      <c r="L31" s="163">
        <f t="shared" ref="L31" si="12">K31*J31</f>
        <v>257.73</v>
      </c>
      <c r="M31" s="45"/>
      <c r="N31" s="45"/>
      <c r="O31" s="46"/>
      <c r="P31" s="46"/>
      <c r="Q31" s="47"/>
      <c r="R31" s="47"/>
      <c r="S31" s="47"/>
      <c r="T31" s="47"/>
      <c r="U31" s="47"/>
      <c r="V31" s="47"/>
      <c r="W31" s="47">
        <f t="shared" ref="W31" si="13">SUM(N31:U31)</f>
        <v>0</v>
      </c>
      <c r="X31" s="48" t="e">
        <f t="shared" ref="X31" si="14">W31/AC31</f>
        <v>#DIV/0!</v>
      </c>
      <c r="Y31" s="49">
        <f t="shared" ref="Y31" si="15">W31-L31</f>
        <v>-257.73</v>
      </c>
      <c r="Z31" s="50"/>
      <c r="AA31" s="51"/>
      <c r="AB31" s="52"/>
      <c r="AC31" s="53"/>
      <c r="AD31" s="54"/>
      <c r="AE31" s="54"/>
      <c r="AF31" s="55">
        <f t="shared" ref="AF31" si="16">AC31+AD31</f>
        <v>0</v>
      </c>
      <c r="AG31" s="37"/>
    </row>
    <row r="32" spans="1:33" s="10" customFormat="1">
      <c r="A32" s="38"/>
      <c r="B32" s="39" t="s">
        <v>308</v>
      </c>
      <c r="C32" s="155" t="s">
        <v>310</v>
      </c>
      <c r="D32" s="155"/>
      <c r="E32" s="40" t="s">
        <v>309</v>
      </c>
      <c r="F32" s="40" t="s">
        <v>239</v>
      </c>
      <c r="G32" s="41"/>
      <c r="H32" s="155" t="s">
        <v>32</v>
      </c>
      <c r="I32" s="42" t="s">
        <v>311</v>
      </c>
      <c r="J32" s="43">
        <v>2150</v>
      </c>
      <c r="K32" s="163">
        <v>0.156</v>
      </c>
      <c r="L32" s="163">
        <f t="shared" si="2"/>
        <v>335.4</v>
      </c>
      <c r="M32" s="45"/>
      <c r="N32" s="45"/>
      <c r="O32" s="46"/>
      <c r="P32" s="46"/>
      <c r="Q32" s="47"/>
      <c r="R32" s="47"/>
      <c r="S32" s="47"/>
      <c r="T32" s="47"/>
      <c r="U32" s="47"/>
      <c r="V32" s="47"/>
      <c r="W32" s="47">
        <f t="shared" si="3"/>
        <v>0</v>
      </c>
      <c r="X32" s="48" t="e">
        <f t="shared" si="4"/>
        <v>#DIV/0!</v>
      </c>
      <c r="Y32" s="49">
        <f t="shared" si="5"/>
        <v>-335.4</v>
      </c>
      <c r="Z32" s="50"/>
      <c r="AA32" s="51"/>
      <c r="AB32" s="52"/>
      <c r="AC32" s="53"/>
      <c r="AD32" s="54"/>
      <c r="AE32" s="54"/>
      <c r="AF32" s="55">
        <f t="shared" si="6"/>
        <v>0</v>
      </c>
      <c r="AG32" s="37"/>
    </row>
    <row r="33" spans="1:33" s="10" customFormat="1">
      <c r="A33" s="38"/>
      <c r="B33" s="39" t="s">
        <v>308</v>
      </c>
      <c r="C33" s="155" t="s">
        <v>310</v>
      </c>
      <c r="D33" s="155"/>
      <c r="E33" s="40" t="s">
        <v>309</v>
      </c>
      <c r="F33" s="40" t="s">
        <v>239</v>
      </c>
      <c r="G33" s="41"/>
      <c r="H33" s="155" t="s">
        <v>32</v>
      </c>
      <c r="I33" s="42" t="s">
        <v>311</v>
      </c>
      <c r="J33" s="43">
        <v>1280</v>
      </c>
      <c r="K33" s="163">
        <v>0.156</v>
      </c>
      <c r="L33" s="163">
        <f t="shared" ref="L33" si="17">K33*J33</f>
        <v>199.68</v>
      </c>
      <c r="M33" s="45"/>
      <c r="N33" s="45"/>
      <c r="O33" s="46"/>
      <c r="P33" s="46"/>
      <c r="Q33" s="47"/>
      <c r="R33" s="47"/>
      <c r="S33" s="47"/>
      <c r="T33" s="47"/>
      <c r="U33" s="47"/>
      <c r="V33" s="47"/>
      <c r="W33" s="47">
        <f t="shared" ref="W33" si="18">SUM(N33:U33)</f>
        <v>0</v>
      </c>
      <c r="X33" s="48" t="e">
        <f t="shared" ref="X33" si="19">W33/AC33</f>
        <v>#DIV/0!</v>
      </c>
      <c r="Y33" s="49">
        <f t="shared" ref="Y33" si="20">W33-L33</f>
        <v>-199.68</v>
      </c>
      <c r="Z33" s="50"/>
      <c r="AA33" s="51"/>
      <c r="AB33" s="52"/>
      <c r="AC33" s="53"/>
      <c r="AD33" s="54"/>
      <c r="AE33" s="54"/>
      <c r="AF33" s="55">
        <f t="shared" ref="AF33" si="21">AC33+AD33</f>
        <v>0</v>
      </c>
      <c r="AG33" s="37"/>
    </row>
    <row r="34" spans="1:33" s="10" customFormat="1">
      <c r="A34" s="38"/>
      <c r="B34" s="57"/>
      <c r="C34" s="155"/>
      <c r="D34" s="155"/>
      <c r="E34" s="40"/>
      <c r="F34" s="40"/>
      <c r="G34" s="41"/>
      <c r="H34" s="41"/>
      <c r="I34" s="42"/>
      <c r="J34" s="43"/>
      <c r="K34" s="110"/>
      <c r="L34" s="44"/>
      <c r="M34" s="45"/>
      <c r="N34" s="45"/>
      <c r="O34" s="46"/>
      <c r="P34" s="46"/>
      <c r="Q34" s="47"/>
      <c r="R34" s="47"/>
      <c r="S34" s="47"/>
      <c r="T34" s="47"/>
      <c r="U34" s="47"/>
      <c r="V34" s="47"/>
      <c r="W34" s="47"/>
      <c r="X34" s="48"/>
      <c r="Y34" s="49"/>
      <c r="Z34" s="50"/>
      <c r="AA34" s="51"/>
      <c r="AB34" s="52"/>
      <c r="AC34" s="53"/>
      <c r="AD34" s="54"/>
      <c r="AE34" s="54"/>
      <c r="AF34" s="55">
        <f t="shared" si="6"/>
        <v>0</v>
      </c>
      <c r="AG34" s="37"/>
    </row>
    <row r="35" spans="1:33" s="10" customFormat="1">
      <c r="A35" s="38" t="s">
        <v>34</v>
      </c>
      <c r="B35" s="57"/>
      <c r="C35" s="155" t="s">
        <v>36</v>
      </c>
      <c r="D35" s="155" t="s">
        <v>32</v>
      </c>
      <c r="E35" s="40"/>
      <c r="F35" s="40" t="s">
        <v>238</v>
      </c>
      <c r="G35" s="41"/>
      <c r="H35" s="155" t="s">
        <v>49</v>
      </c>
      <c r="I35" s="42"/>
      <c r="J35" s="43">
        <v>1350</v>
      </c>
      <c r="K35" s="152">
        <v>100</v>
      </c>
      <c r="L35" s="166">
        <f>K35*J35/5000</f>
        <v>27</v>
      </c>
      <c r="M35" s="45"/>
      <c r="N35" s="45"/>
      <c r="O35" s="46"/>
      <c r="P35" s="46"/>
      <c r="Q35" s="47"/>
      <c r="R35" s="47"/>
      <c r="S35" s="47"/>
      <c r="T35" s="47"/>
      <c r="U35" s="47"/>
      <c r="V35" s="47"/>
      <c r="W35" s="47">
        <f>SUM(N35:U35)</f>
        <v>0</v>
      </c>
      <c r="X35" s="48" t="e">
        <f>W35/AC35</f>
        <v>#DIV/0!</v>
      </c>
      <c r="Y35" s="49">
        <f>W35-L35</f>
        <v>-27</v>
      </c>
      <c r="Z35" s="50"/>
      <c r="AA35" s="51"/>
      <c r="AB35" s="52"/>
      <c r="AC35" s="53"/>
      <c r="AD35" s="54"/>
      <c r="AE35" s="54"/>
      <c r="AF35" s="55">
        <f t="shared" si="6"/>
        <v>0</v>
      </c>
      <c r="AG35" s="37"/>
    </row>
    <row r="36" spans="1:33" s="10" customFormat="1">
      <c r="A36" s="38"/>
      <c r="B36" s="57"/>
      <c r="C36" s="155" t="s">
        <v>35</v>
      </c>
      <c r="D36" s="155" t="s">
        <v>32</v>
      </c>
      <c r="E36" s="40"/>
      <c r="F36" s="40" t="s">
        <v>238</v>
      </c>
      <c r="G36" s="41"/>
      <c r="H36" s="155" t="s">
        <v>32</v>
      </c>
      <c r="I36" s="42"/>
      <c r="J36" s="43">
        <v>1350</v>
      </c>
      <c r="K36" s="152">
        <v>180</v>
      </c>
      <c r="L36" s="166">
        <f t="shared" ref="L36:L44" si="22">K36*J36/5000</f>
        <v>48.6</v>
      </c>
      <c r="M36" s="45"/>
      <c r="N36" s="45"/>
      <c r="O36" s="46"/>
      <c r="P36" s="46"/>
      <c r="Q36" s="47"/>
      <c r="R36" s="47"/>
      <c r="S36" s="47"/>
      <c r="T36" s="47"/>
      <c r="U36" s="47"/>
      <c r="V36" s="47"/>
      <c r="W36" s="47">
        <f t="shared" ref="W36:W44" si="23">SUM(N36:U36)</f>
        <v>0</v>
      </c>
      <c r="X36" s="48" t="e">
        <f t="shared" ref="X36:X44" si="24">W36/AC36</f>
        <v>#DIV/0!</v>
      </c>
      <c r="Y36" s="49">
        <f t="shared" ref="Y36:Y44" si="25">W36-L36</f>
        <v>-48.6</v>
      </c>
      <c r="Z36" s="50"/>
      <c r="AA36" s="51"/>
      <c r="AB36" s="52"/>
      <c r="AC36" s="53"/>
      <c r="AD36" s="54"/>
      <c r="AE36" s="54"/>
      <c r="AF36" s="55">
        <f t="shared" si="6"/>
        <v>0</v>
      </c>
      <c r="AG36" s="37"/>
    </row>
    <row r="37" spans="1:33" s="10" customFormat="1">
      <c r="A37" s="38"/>
      <c r="B37" s="57"/>
      <c r="C37" s="155" t="s">
        <v>36</v>
      </c>
      <c r="D37" s="155" t="s">
        <v>74</v>
      </c>
      <c r="E37" s="40"/>
      <c r="F37" s="40" t="s">
        <v>238</v>
      </c>
      <c r="G37" s="41"/>
      <c r="H37" s="155" t="s">
        <v>74</v>
      </c>
      <c r="I37" s="57"/>
      <c r="J37" s="43">
        <v>1155</v>
      </c>
      <c r="K37" s="152">
        <v>100</v>
      </c>
      <c r="L37" s="166">
        <f t="shared" si="22"/>
        <v>23.1</v>
      </c>
      <c r="M37" s="45"/>
      <c r="N37" s="45"/>
      <c r="O37" s="46"/>
      <c r="P37" s="46"/>
      <c r="Q37" s="47"/>
      <c r="R37" s="47"/>
      <c r="S37" s="47"/>
      <c r="T37" s="47"/>
      <c r="U37" s="47"/>
      <c r="V37" s="47"/>
      <c r="W37" s="47">
        <f t="shared" si="23"/>
        <v>0</v>
      </c>
      <c r="X37" s="48" t="e">
        <f t="shared" si="24"/>
        <v>#DIV/0!</v>
      </c>
      <c r="Y37" s="49">
        <f t="shared" si="25"/>
        <v>-23.1</v>
      </c>
      <c r="Z37" s="50"/>
      <c r="AA37" s="51"/>
      <c r="AB37" s="52"/>
      <c r="AC37" s="53"/>
      <c r="AD37" s="54"/>
      <c r="AE37" s="54"/>
      <c r="AF37" s="55">
        <f t="shared" si="6"/>
        <v>0</v>
      </c>
      <c r="AG37" s="37"/>
    </row>
    <row r="38" spans="1:33" s="10" customFormat="1">
      <c r="A38" s="38"/>
      <c r="B38" s="58"/>
      <c r="C38" s="155" t="s">
        <v>35</v>
      </c>
      <c r="D38" s="155" t="s">
        <v>74</v>
      </c>
      <c r="E38" s="40"/>
      <c r="F38" s="40" t="s">
        <v>238</v>
      </c>
      <c r="G38" s="41"/>
      <c r="H38" s="155" t="s">
        <v>74</v>
      </c>
      <c r="I38" s="59"/>
      <c r="J38" s="43">
        <v>1155</v>
      </c>
      <c r="K38" s="152">
        <v>180</v>
      </c>
      <c r="L38" s="166">
        <f t="shared" si="22"/>
        <v>41.58</v>
      </c>
      <c r="M38" s="45"/>
      <c r="N38" s="45"/>
      <c r="O38" s="46"/>
      <c r="P38" s="46"/>
      <c r="Q38" s="47"/>
      <c r="R38" s="47"/>
      <c r="S38" s="47"/>
      <c r="T38" s="47"/>
      <c r="U38" s="47"/>
      <c r="V38" s="47"/>
      <c r="W38" s="47">
        <f t="shared" si="23"/>
        <v>0</v>
      </c>
      <c r="X38" s="48" t="e">
        <f t="shared" si="24"/>
        <v>#DIV/0!</v>
      </c>
      <c r="Y38" s="49">
        <f t="shared" si="25"/>
        <v>-41.58</v>
      </c>
      <c r="Z38" s="50"/>
      <c r="AA38" s="51"/>
      <c r="AB38" s="52"/>
      <c r="AC38" s="53"/>
      <c r="AD38" s="54"/>
      <c r="AE38" s="54"/>
      <c r="AF38" s="55">
        <f t="shared" si="6"/>
        <v>0</v>
      </c>
      <c r="AG38" s="37"/>
    </row>
    <row r="39" spans="1:33" s="10" customFormat="1">
      <c r="A39" s="38"/>
      <c r="B39" s="57"/>
      <c r="C39" s="155" t="s">
        <v>36</v>
      </c>
      <c r="D39" s="155" t="s">
        <v>67</v>
      </c>
      <c r="E39" s="40"/>
      <c r="F39" s="40" t="s">
        <v>238</v>
      </c>
      <c r="G39" s="41"/>
      <c r="H39" s="155" t="s">
        <v>67</v>
      </c>
      <c r="I39" s="57"/>
      <c r="J39" s="43">
        <v>1155</v>
      </c>
      <c r="K39" s="152">
        <v>100</v>
      </c>
      <c r="L39" s="166">
        <f t="shared" si="22"/>
        <v>23.1</v>
      </c>
      <c r="M39" s="45"/>
      <c r="N39" s="45"/>
      <c r="O39" s="46"/>
      <c r="P39" s="46"/>
      <c r="Q39" s="47"/>
      <c r="R39" s="47"/>
      <c r="S39" s="47"/>
      <c r="T39" s="47"/>
      <c r="U39" s="47"/>
      <c r="V39" s="47"/>
      <c r="W39" s="47">
        <f t="shared" si="23"/>
        <v>0</v>
      </c>
      <c r="X39" s="48" t="e">
        <f t="shared" si="24"/>
        <v>#DIV/0!</v>
      </c>
      <c r="Y39" s="49">
        <f t="shared" si="25"/>
        <v>-23.1</v>
      </c>
      <c r="Z39" s="50"/>
      <c r="AA39" s="51"/>
      <c r="AB39" s="52"/>
      <c r="AC39" s="53"/>
      <c r="AD39" s="54"/>
      <c r="AE39" s="54"/>
      <c r="AF39" s="55">
        <f t="shared" si="6"/>
        <v>0</v>
      </c>
      <c r="AG39" s="37"/>
    </row>
    <row r="40" spans="1:33" s="10" customFormat="1">
      <c r="A40" s="38"/>
      <c r="B40" s="58"/>
      <c r="C40" s="155" t="s">
        <v>35</v>
      </c>
      <c r="D40" s="155" t="s">
        <v>67</v>
      </c>
      <c r="E40" s="40"/>
      <c r="F40" s="40" t="s">
        <v>238</v>
      </c>
      <c r="G40" s="41"/>
      <c r="H40" s="155" t="s">
        <v>67</v>
      </c>
      <c r="I40" s="59"/>
      <c r="J40" s="43">
        <v>1155</v>
      </c>
      <c r="K40" s="152">
        <v>180</v>
      </c>
      <c r="L40" s="166">
        <f t="shared" si="22"/>
        <v>41.58</v>
      </c>
      <c r="M40" s="45"/>
      <c r="N40" s="45"/>
      <c r="O40" s="46"/>
      <c r="P40" s="46"/>
      <c r="Q40" s="47"/>
      <c r="R40" s="47"/>
      <c r="S40" s="47"/>
      <c r="T40" s="47"/>
      <c r="U40" s="47"/>
      <c r="V40" s="47"/>
      <c r="W40" s="47">
        <f t="shared" si="23"/>
        <v>0</v>
      </c>
      <c r="X40" s="48" t="e">
        <f t="shared" si="24"/>
        <v>#DIV/0!</v>
      </c>
      <c r="Y40" s="49">
        <f t="shared" si="25"/>
        <v>-41.58</v>
      </c>
      <c r="Z40" s="50"/>
      <c r="AA40" s="51"/>
      <c r="AB40" s="52"/>
      <c r="AC40" s="53"/>
      <c r="AD40" s="54"/>
      <c r="AE40" s="54"/>
      <c r="AF40" s="55">
        <f t="shared" si="6"/>
        <v>0</v>
      </c>
      <c r="AG40" s="37"/>
    </row>
    <row r="41" spans="1:33" s="10" customFormat="1">
      <c r="A41" s="38"/>
      <c r="B41" s="57"/>
      <c r="C41" s="155" t="s">
        <v>36</v>
      </c>
      <c r="D41" s="155" t="s">
        <v>68</v>
      </c>
      <c r="E41" s="40"/>
      <c r="F41" s="40" t="s">
        <v>238</v>
      </c>
      <c r="G41" s="41"/>
      <c r="H41" s="155" t="s">
        <v>68</v>
      </c>
      <c r="I41" s="57"/>
      <c r="J41" s="43">
        <v>975</v>
      </c>
      <c r="K41" s="152">
        <v>100</v>
      </c>
      <c r="L41" s="166">
        <f t="shared" si="22"/>
        <v>19.5</v>
      </c>
      <c r="M41" s="45"/>
      <c r="N41" s="45"/>
      <c r="O41" s="46"/>
      <c r="P41" s="46"/>
      <c r="Q41" s="47"/>
      <c r="R41" s="47"/>
      <c r="S41" s="47"/>
      <c r="T41" s="47"/>
      <c r="U41" s="47"/>
      <c r="V41" s="47"/>
      <c r="W41" s="47">
        <f t="shared" si="23"/>
        <v>0</v>
      </c>
      <c r="X41" s="48" t="e">
        <f t="shared" si="24"/>
        <v>#DIV/0!</v>
      </c>
      <c r="Y41" s="49">
        <f t="shared" si="25"/>
        <v>-19.5</v>
      </c>
      <c r="Z41" s="50"/>
      <c r="AA41" s="51"/>
      <c r="AB41" s="52"/>
      <c r="AC41" s="53"/>
      <c r="AD41" s="54"/>
      <c r="AE41" s="54"/>
      <c r="AF41" s="55">
        <f t="shared" si="6"/>
        <v>0</v>
      </c>
      <c r="AG41" s="37"/>
    </row>
    <row r="42" spans="1:33" s="10" customFormat="1">
      <c r="A42" s="38"/>
      <c r="B42" s="58"/>
      <c r="C42" s="155" t="s">
        <v>35</v>
      </c>
      <c r="D42" s="155" t="s">
        <v>68</v>
      </c>
      <c r="E42" s="40"/>
      <c r="F42" s="40" t="s">
        <v>238</v>
      </c>
      <c r="G42" s="41"/>
      <c r="H42" s="155" t="s">
        <v>68</v>
      </c>
      <c r="I42" s="59"/>
      <c r="J42" s="43">
        <v>975</v>
      </c>
      <c r="K42" s="152">
        <v>180</v>
      </c>
      <c r="L42" s="166">
        <f t="shared" si="22"/>
        <v>35.1</v>
      </c>
      <c r="M42" s="45"/>
      <c r="N42" s="45"/>
      <c r="O42" s="46"/>
      <c r="P42" s="46"/>
      <c r="Q42" s="47"/>
      <c r="R42" s="47"/>
      <c r="S42" s="47"/>
      <c r="T42" s="47"/>
      <c r="U42" s="47"/>
      <c r="V42" s="47"/>
      <c r="W42" s="47">
        <f t="shared" si="23"/>
        <v>0</v>
      </c>
      <c r="X42" s="48" t="e">
        <f t="shared" si="24"/>
        <v>#DIV/0!</v>
      </c>
      <c r="Y42" s="49">
        <f t="shared" si="25"/>
        <v>-35.1</v>
      </c>
      <c r="Z42" s="50"/>
      <c r="AA42" s="51"/>
      <c r="AB42" s="52"/>
      <c r="AC42" s="53"/>
      <c r="AD42" s="54"/>
      <c r="AE42" s="54"/>
      <c r="AF42" s="55">
        <f t="shared" si="6"/>
        <v>0</v>
      </c>
      <c r="AG42" s="37"/>
    </row>
    <row r="43" spans="1:33" s="10" customFormat="1">
      <c r="A43" s="38"/>
      <c r="B43" s="57"/>
      <c r="C43" s="155" t="s">
        <v>36</v>
      </c>
      <c r="D43" s="155" t="s">
        <v>70</v>
      </c>
      <c r="E43" s="40"/>
      <c r="F43" s="40" t="s">
        <v>238</v>
      </c>
      <c r="G43" s="41"/>
      <c r="H43" s="155" t="s">
        <v>49</v>
      </c>
      <c r="I43" s="57"/>
      <c r="J43" s="43">
        <v>1155</v>
      </c>
      <c r="K43" s="152">
        <v>100</v>
      </c>
      <c r="L43" s="166">
        <f t="shared" si="22"/>
        <v>23.1</v>
      </c>
      <c r="M43" s="45"/>
      <c r="N43" s="45"/>
      <c r="O43" s="46"/>
      <c r="P43" s="46"/>
      <c r="Q43" s="47"/>
      <c r="R43" s="47"/>
      <c r="S43" s="47"/>
      <c r="T43" s="47"/>
      <c r="U43" s="47"/>
      <c r="V43" s="47"/>
      <c r="W43" s="47">
        <f t="shared" si="23"/>
        <v>0</v>
      </c>
      <c r="X43" s="48" t="e">
        <f t="shared" si="24"/>
        <v>#DIV/0!</v>
      </c>
      <c r="Y43" s="49">
        <f t="shared" si="25"/>
        <v>-23.1</v>
      </c>
      <c r="Z43" s="50"/>
      <c r="AA43" s="51"/>
      <c r="AB43" s="52"/>
      <c r="AC43" s="53"/>
      <c r="AD43" s="54"/>
      <c r="AE43" s="54"/>
      <c r="AF43" s="55">
        <f t="shared" si="6"/>
        <v>0</v>
      </c>
      <c r="AG43" s="37"/>
    </row>
    <row r="44" spans="1:33" s="10" customFormat="1">
      <c r="A44" s="38"/>
      <c r="B44" s="58"/>
      <c r="C44" s="155" t="s">
        <v>35</v>
      </c>
      <c r="D44" s="155" t="s">
        <v>70</v>
      </c>
      <c r="E44" s="40"/>
      <c r="F44" s="40" t="s">
        <v>238</v>
      </c>
      <c r="G44" s="41"/>
      <c r="H44" s="155" t="s">
        <v>32</v>
      </c>
      <c r="I44" s="59"/>
      <c r="J44" s="43">
        <v>1155</v>
      </c>
      <c r="K44" s="152">
        <v>180</v>
      </c>
      <c r="L44" s="166">
        <f t="shared" si="22"/>
        <v>41.58</v>
      </c>
      <c r="M44" s="45"/>
      <c r="N44" s="45"/>
      <c r="O44" s="46"/>
      <c r="P44" s="46"/>
      <c r="Q44" s="47"/>
      <c r="R44" s="47"/>
      <c r="S44" s="47"/>
      <c r="T44" s="47"/>
      <c r="U44" s="47"/>
      <c r="V44" s="47"/>
      <c r="W44" s="47">
        <f t="shared" si="23"/>
        <v>0</v>
      </c>
      <c r="X44" s="48" t="e">
        <f t="shared" si="24"/>
        <v>#DIV/0!</v>
      </c>
      <c r="Y44" s="49">
        <f t="shared" si="25"/>
        <v>-41.58</v>
      </c>
      <c r="Z44" s="50"/>
      <c r="AA44" s="51"/>
      <c r="AB44" s="52"/>
      <c r="AC44" s="53"/>
      <c r="AD44" s="54"/>
      <c r="AE44" s="54"/>
      <c r="AF44" s="55">
        <f t="shared" si="6"/>
        <v>0</v>
      </c>
      <c r="AG44" s="37"/>
    </row>
    <row r="45" spans="1:33" s="10" customFormat="1">
      <c r="A45" s="38"/>
      <c r="B45" s="57"/>
      <c r="C45" s="155" t="s">
        <v>36</v>
      </c>
      <c r="D45" s="155" t="s">
        <v>32</v>
      </c>
      <c r="E45" s="40"/>
      <c r="F45" s="40" t="s">
        <v>239</v>
      </c>
      <c r="G45" s="41"/>
      <c r="H45" s="155" t="s">
        <v>49</v>
      </c>
      <c r="I45" s="42"/>
      <c r="J45" s="43">
        <v>790</v>
      </c>
      <c r="K45" s="152">
        <v>100</v>
      </c>
      <c r="L45" s="166">
        <f>K45*J45/5000</f>
        <v>15.8</v>
      </c>
      <c r="M45" s="45"/>
      <c r="N45" s="45"/>
      <c r="O45" s="46"/>
      <c r="P45" s="46"/>
      <c r="Q45" s="47"/>
      <c r="R45" s="47"/>
      <c r="S45" s="47"/>
      <c r="T45" s="47"/>
      <c r="U45" s="47"/>
      <c r="V45" s="47"/>
      <c r="W45" s="47">
        <f>SUM(N45:U45)</f>
        <v>0</v>
      </c>
      <c r="X45" s="48" t="e">
        <f>W45/AC45</f>
        <v>#DIV/0!</v>
      </c>
      <c r="Y45" s="49">
        <f>W45-L45</f>
        <v>-15.8</v>
      </c>
      <c r="Z45" s="50"/>
      <c r="AA45" s="51"/>
      <c r="AB45" s="52"/>
      <c r="AC45" s="53"/>
      <c r="AD45" s="54"/>
      <c r="AE45" s="54"/>
      <c r="AF45" s="55">
        <f t="shared" ref="AF45:AF54" si="26">AC45+AD45</f>
        <v>0</v>
      </c>
      <c r="AG45" s="37"/>
    </row>
    <row r="46" spans="1:33" s="10" customFormat="1">
      <c r="A46" s="38"/>
      <c r="B46" s="57"/>
      <c r="C46" s="155" t="s">
        <v>35</v>
      </c>
      <c r="D46" s="155" t="s">
        <v>32</v>
      </c>
      <c r="E46" s="40"/>
      <c r="F46" s="40" t="s">
        <v>239</v>
      </c>
      <c r="G46" s="41"/>
      <c r="H46" s="155" t="s">
        <v>32</v>
      </c>
      <c r="I46" s="42"/>
      <c r="J46" s="43">
        <v>790</v>
      </c>
      <c r="K46" s="152">
        <v>180</v>
      </c>
      <c r="L46" s="166">
        <f t="shared" ref="L46:L54" si="27">K46*J46/5000</f>
        <v>28.44</v>
      </c>
      <c r="M46" s="45"/>
      <c r="N46" s="45"/>
      <c r="O46" s="46"/>
      <c r="P46" s="46"/>
      <c r="Q46" s="47"/>
      <c r="R46" s="47"/>
      <c r="S46" s="47"/>
      <c r="T46" s="47"/>
      <c r="U46" s="47"/>
      <c r="V46" s="47"/>
      <c r="W46" s="47">
        <f t="shared" ref="W46:W54" si="28">SUM(N46:U46)</f>
        <v>0</v>
      </c>
      <c r="X46" s="48" t="e">
        <f t="shared" ref="X46:X54" si="29">W46/AC46</f>
        <v>#DIV/0!</v>
      </c>
      <c r="Y46" s="49">
        <f t="shared" ref="Y46:Y54" si="30">W46-L46</f>
        <v>-28.44</v>
      </c>
      <c r="Z46" s="50"/>
      <c r="AA46" s="51"/>
      <c r="AB46" s="52"/>
      <c r="AC46" s="53"/>
      <c r="AD46" s="54"/>
      <c r="AE46" s="54"/>
      <c r="AF46" s="55">
        <f t="shared" si="26"/>
        <v>0</v>
      </c>
      <c r="AG46" s="37"/>
    </row>
    <row r="47" spans="1:33" s="10" customFormat="1">
      <c r="A47" s="38"/>
      <c r="B47" s="57"/>
      <c r="C47" s="155" t="s">
        <v>36</v>
      </c>
      <c r="D47" s="155" t="s">
        <v>74</v>
      </c>
      <c r="E47" s="40"/>
      <c r="F47" s="40" t="s">
        <v>239</v>
      </c>
      <c r="G47" s="41"/>
      <c r="H47" s="155" t="s">
        <v>74</v>
      </c>
      <c r="I47" s="57"/>
      <c r="J47" s="43">
        <v>680</v>
      </c>
      <c r="K47" s="152">
        <v>100</v>
      </c>
      <c r="L47" s="166">
        <f t="shared" si="27"/>
        <v>13.6</v>
      </c>
      <c r="M47" s="45"/>
      <c r="N47" s="45"/>
      <c r="O47" s="46"/>
      <c r="P47" s="46"/>
      <c r="Q47" s="47"/>
      <c r="R47" s="47"/>
      <c r="S47" s="47"/>
      <c r="T47" s="47"/>
      <c r="U47" s="47"/>
      <c r="V47" s="47"/>
      <c r="W47" s="47">
        <f t="shared" si="28"/>
        <v>0</v>
      </c>
      <c r="X47" s="48" t="e">
        <f t="shared" si="29"/>
        <v>#DIV/0!</v>
      </c>
      <c r="Y47" s="49">
        <f t="shared" si="30"/>
        <v>-13.6</v>
      </c>
      <c r="Z47" s="50"/>
      <c r="AA47" s="51"/>
      <c r="AB47" s="52"/>
      <c r="AC47" s="53"/>
      <c r="AD47" s="54"/>
      <c r="AE47" s="54"/>
      <c r="AF47" s="55">
        <f t="shared" si="26"/>
        <v>0</v>
      </c>
      <c r="AG47" s="37"/>
    </row>
    <row r="48" spans="1:33" s="10" customFormat="1">
      <c r="A48" s="38"/>
      <c r="B48" s="58"/>
      <c r="C48" s="155" t="s">
        <v>35</v>
      </c>
      <c r="D48" s="155" t="s">
        <v>74</v>
      </c>
      <c r="E48" s="40"/>
      <c r="F48" s="40" t="s">
        <v>239</v>
      </c>
      <c r="G48" s="41"/>
      <c r="H48" s="155" t="s">
        <v>74</v>
      </c>
      <c r="I48" s="59"/>
      <c r="J48" s="43">
        <v>680</v>
      </c>
      <c r="K48" s="152">
        <v>180</v>
      </c>
      <c r="L48" s="166">
        <f t="shared" si="27"/>
        <v>24.48</v>
      </c>
      <c r="M48" s="45"/>
      <c r="N48" s="45"/>
      <c r="O48" s="46"/>
      <c r="P48" s="46"/>
      <c r="Q48" s="47"/>
      <c r="R48" s="47"/>
      <c r="S48" s="47"/>
      <c r="T48" s="47"/>
      <c r="U48" s="47"/>
      <c r="V48" s="47"/>
      <c r="W48" s="47">
        <f t="shared" si="28"/>
        <v>0</v>
      </c>
      <c r="X48" s="48" t="e">
        <f t="shared" si="29"/>
        <v>#DIV/0!</v>
      </c>
      <c r="Y48" s="49">
        <f t="shared" si="30"/>
        <v>-24.48</v>
      </c>
      <c r="Z48" s="50"/>
      <c r="AA48" s="51"/>
      <c r="AB48" s="52"/>
      <c r="AC48" s="53"/>
      <c r="AD48" s="54"/>
      <c r="AE48" s="54"/>
      <c r="AF48" s="55">
        <f t="shared" si="26"/>
        <v>0</v>
      </c>
      <c r="AG48" s="37"/>
    </row>
    <row r="49" spans="1:33" s="10" customFormat="1">
      <c r="A49" s="38"/>
      <c r="B49" s="57"/>
      <c r="C49" s="155" t="s">
        <v>36</v>
      </c>
      <c r="D49" s="155" t="s">
        <v>67</v>
      </c>
      <c r="E49" s="40"/>
      <c r="F49" s="40" t="s">
        <v>239</v>
      </c>
      <c r="G49" s="41"/>
      <c r="H49" s="155" t="s">
        <v>67</v>
      </c>
      <c r="I49" s="57"/>
      <c r="J49" s="43">
        <v>680</v>
      </c>
      <c r="K49" s="152">
        <v>100</v>
      </c>
      <c r="L49" s="166">
        <f t="shared" si="27"/>
        <v>13.6</v>
      </c>
      <c r="M49" s="45"/>
      <c r="N49" s="45"/>
      <c r="O49" s="46"/>
      <c r="P49" s="46"/>
      <c r="Q49" s="47"/>
      <c r="R49" s="47"/>
      <c r="S49" s="47"/>
      <c r="T49" s="47"/>
      <c r="U49" s="47"/>
      <c r="V49" s="47"/>
      <c r="W49" s="47">
        <f t="shared" si="28"/>
        <v>0</v>
      </c>
      <c r="X49" s="48" t="e">
        <f t="shared" si="29"/>
        <v>#DIV/0!</v>
      </c>
      <c r="Y49" s="49">
        <f t="shared" si="30"/>
        <v>-13.6</v>
      </c>
      <c r="Z49" s="50"/>
      <c r="AA49" s="51"/>
      <c r="AB49" s="52"/>
      <c r="AC49" s="53"/>
      <c r="AD49" s="54"/>
      <c r="AE49" s="54"/>
      <c r="AF49" s="55">
        <f t="shared" si="26"/>
        <v>0</v>
      </c>
      <c r="AG49" s="37"/>
    </row>
    <row r="50" spans="1:33" s="10" customFormat="1">
      <c r="A50" s="38"/>
      <c r="B50" s="58"/>
      <c r="C50" s="155" t="s">
        <v>35</v>
      </c>
      <c r="D50" s="155" t="s">
        <v>67</v>
      </c>
      <c r="E50" s="40"/>
      <c r="F50" s="40" t="s">
        <v>239</v>
      </c>
      <c r="G50" s="41"/>
      <c r="H50" s="155" t="s">
        <v>67</v>
      </c>
      <c r="I50" s="59"/>
      <c r="J50" s="43">
        <v>680</v>
      </c>
      <c r="K50" s="152">
        <v>180</v>
      </c>
      <c r="L50" s="166">
        <f t="shared" si="27"/>
        <v>24.48</v>
      </c>
      <c r="M50" s="45"/>
      <c r="N50" s="45"/>
      <c r="O50" s="46"/>
      <c r="P50" s="46"/>
      <c r="Q50" s="47"/>
      <c r="R50" s="47"/>
      <c r="S50" s="47"/>
      <c r="T50" s="47"/>
      <c r="U50" s="47"/>
      <c r="V50" s="47"/>
      <c r="W50" s="47">
        <f t="shared" si="28"/>
        <v>0</v>
      </c>
      <c r="X50" s="48" t="e">
        <f t="shared" si="29"/>
        <v>#DIV/0!</v>
      </c>
      <c r="Y50" s="49">
        <f t="shared" si="30"/>
        <v>-24.48</v>
      </c>
      <c r="Z50" s="50"/>
      <c r="AA50" s="51"/>
      <c r="AB50" s="52"/>
      <c r="AC50" s="53"/>
      <c r="AD50" s="54"/>
      <c r="AE50" s="54"/>
      <c r="AF50" s="55">
        <f t="shared" si="26"/>
        <v>0</v>
      </c>
      <c r="AG50" s="37"/>
    </row>
    <row r="51" spans="1:33" s="10" customFormat="1">
      <c r="A51" s="38"/>
      <c r="B51" s="57"/>
      <c r="C51" s="155" t="s">
        <v>36</v>
      </c>
      <c r="D51" s="155" t="s">
        <v>68</v>
      </c>
      <c r="E51" s="40"/>
      <c r="F51" s="40" t="s">
        <v>239</v>
      </c>
      <c r="G51" s="41"/>
      <c r="H51" s="155" t="s">
        <v>68</v>
      </c>
      <c r="I51" s="57"/>
      <c r="J51" s="43">
        <v>600</v>
      </c>
      <c r="K51" s="152">
        <v>100</v>
      </c>
      <c r="L51" s="166">
        <f t="shared" si="27"/>
        <v>12</v>
      </c>
      <c r="M51" s="45"/>
      <c r="N51" s="45"/>
      <c r="O51" s="46"/>
      <c r="P51" s="46"/>
      <c r="Q51" s="47"/>
      <c r="R51" s="47"/>
      <c r="S51" s="47"/>
      <c r="T51" s="47"/>
      <c r="U51" s="47"/>
      <c r="V51" s="47"/>
      <c r="W51" s="47">
        <f t="shared" si="28"/>
        <v>0</v>
      </c>
      <c r="X51" s="48" t="e">
        <f t="shared" si="29"/>
        <v>#DIV/0!</v>
      </c>
      <c r="Y51" s="49">
        <f t="shared" si="30"/>
        <v>-12</v>
      </c>
      <c r="Z51" s="50"/>
      <c r="AA51" s="51"/>
      <c r="AB51" s="52"/>
      <c r="AC51" s="53"/>
      <c r="AD51" s="54"/>
      <c r="AE51" s="54"/>
      <c r="AF51" s="55">
        <f t="shared" si="26"/>
        <v>0</v>
      </c>
      <c r="AG51" s="37"/>
    </row>
    <row r="52" spans="1:33" s="10" customFormat="1">
      <c r="A52" s="38"/>
      <c r="B52" s="58"/>
      <c r="C52" s="155" t="s">
        <v>35</v>
      </c>
      <c r="D52" s="155" t="s">
        <v>68</v>
      </c>
      <c r="E52" s="40"/>
      <c r="F52" s="40" t="s">
        <v>239</v>
      </c>
      <c r="G52" s="41"/>
      <c r="H52" s="155" t="s">
        <v>68</v>
      </c>
      <c r="I52" s="59"/>
      <c r="J52" s="43">
        <v>600</v>
      </c>
      <c r="K52" s="152">
        <v>180</v>
      </c>
      <c r="L52" s="166">
        <f t="shared" si="27"/>
        <v>21.6</v>
      </c>
      <c r="M52" s="45"/>
      <c r="N52" s="45"/>
      <c r="O52" s="46"/>
      <c r="P52" s="46"/>
      <c r="Q52" s="47"/>
      <c r="R52" s="47"/>
      <c r="S52" s="47"/>
      <c r="T52" s="47"/>
      <c r="U52" s="47"/>
      <c r="V52" s="47"/>
      <c r="W52" s="47">
        <f t="shared" si="28"/>
        <v>0</v>
      </c>
      <c r="X52" s="48" t="e">
        <f t="shared" si="29"/>
        <v>#DIV/0!</v>
      </c>
      <c r="Y52" s="49">
        <f t="shared" si="30"/>
        <v>-21.6</v>
      </c>
      <c r="Z52" s="50"/>
      <c r="AA52" s="51"/>
      <c r="AB52" s="52"/>
      <c r="AC52" s="53"/>
      <c r="AD52" s="54"/>
      <c r="AE52" s="54"/>
      <c r="AF52" s="55">
        <f t="shared" si="26"/>
        <v>0</v>
      </c>
      <c r="AG52" s="37"/>
    </row>
    <row r="53" spans="1:33" s="10" customFormat="1">
      <c r="A53" s="38"/>
      <c r="B53" s="57"/>
      <c r="C53" s="155" t="s">
        <v>36</v>
      </c>
      <c r="D53" s="155" t="s">
        <v>70</v>
      </c>
      <c r="E53" s="40"/>
      <c r="F53" s="40" t="s">
        <v>239</v>
      </c>
      <c r="G53" s="41"/>
      <c r="H53" s="155" t="s">
        <v>49</v>
      </c>
      <c r="I53" s="57"/>
      <c r="J53" s="43">
        <v>680</v>
      </c>
      <c r="K53" s="152">
        <v>100</v>
      </c>
      <c r="L53" s="166">
        <f t="shared" si="27"/>
        <v>13.6</v>
      </c>
      <c r="M53" s="45"/>
      <c r="N53" s="45"/>
      <c r="O53" s="46"/>
      <c r="P53" s="46"/>
      <c r="Q53" s="47"/>
      <c r="R53" s="47"/>
      <c r="S53" s="47"/>
      <c r="T53" s="47"/>
      <c r="U53" s="47"/>
      <c r="V53" s="47"/>
      <c r="W53" s="47">
        <f t="shared" si="28"/>
        <v>0</v>
      </c>
      <c r="X53" s="48" t="e">
        <f t="shared" si="29"/>
        <v>#DIV/0!</v>
      </c>
      <c r="Y53" s="49">
        <f t="shared" si="30"/>
        <v>-13.6</v>
      </c>
      <c r="Z53" s="50"/>
      <c r="AA53" s="51"/>
      <c r="AB53" s="52"/>
      <c r="AC53" s="53"/>
      <c r="AD53" s="54"/>
      <c r="AE53" s="54"/>
      <c r="AF53" s="55">
        <f t="shared" si="26"/>
        <v>0</v>
      </c>
      <c r="AG53" s="37"/>
    </row>
    <row r="54" spans="1:33" s="10" customFormat="1">
      <c r="A54" s="38"/>
      <c r="B54" s="58"/>
      <c r="C54" s="155" t="s">
        <v>35</v>
      </c>
      <c r="D54" s="155" t="s">
        <v>70</v>
      </c>
      <c r="E54" s="40"/>
      <c r="F54" s="40" t="s">
        <v>239</v>
      </c>
      <c r="G54" s="41"/>
      <c r="H54" s="155" t="s">
        <v>32</v>
      </c>
      <c r="I54" s="59"/>
      <c r="J54" s="43">
        <v>680</v>
      </c>
      <c r="K54" s="152">
        <v>180</v>
      </c>
      <c r="L54" s="166">
        <f t="shared" si="27"/>
        <v>24.48</v>
      </c>
      <c r="M54" s="45"/>
      <c r="N54" s="45"/>
      <c r="O54" s="46"/>
      <c r="P54" s="46"/>
      <c r="Q54" s="47"/>
      <c r="R54" s="47"/>
      <c r="S54" s="47"/>
      <c r="T54" s="47"/>
      <c r="U54" s="47"/>
      <c r="V54" s="47"/>
      <c r="W54" s="47">
        <f t="shared" si="28"/>
        <v>0</v>
      </c>
      <c r="X54" s="48" t="e">
        <f t="shared" si="29"/>
        <v>#DIV/0!</v>
      </c>
      <c r="Y54" s="49">
        <f t="shared" si="30"/>
        <v>-24.48</v>
      </c>
      <c r="Z54" s="50"/>
      <c r="AA54" s="51"/>
      <c r="AB54" s="52"/>
      <c r="AC54" s="53"/>
      <c r="AD54" s="54"/>
      <c r="AE54" s="54"/>
      <c r="AF54" s="55">
        <f t="shared" si="26"/>
        <v>0</v>
      </c>
      <c r="AG54" s="37"/>
    </row>
    <row r="55" spans="1:33" s="10" customFormat="1">
      <c r="A55" s="38"/>
      <c r="B55" s="58"/>
      <c r="C55" s="155"/>
      <c r="D55" s="155"/>
      <c r="E55" s="40"/>
      <c r="F55" s="40"/>
      <c r="G55" s="41"/>
      <c r="H55" s="41"/>
      <c r="I55" s="59"/>
      <c r="J55" s="43"/>
      <c r="K55" s="111"/>
      <c r="L55" s="44"/>
      <c r="M55" s="45"/>
      <c r="N55" s="45"/>
      <c r="O55" s="46"/>
      <c r="P55" s="46"/>
      <c r="Q55" s="47"/>
      <c r="R55" s="47"/>
      <c r="S55" s="47"/>
      <c r="T55" s="47"/>
      <c r="U55" s="47"/>
      <c r="V55" s="47"/>
      <c r="W55" s="47"/>
      <c r="X55" s="48"/>
      <c r="Y55" s="49"/>
      <c r="Z55" s="50"/>
      <c r="AA55" s="51"/>
      <c r="AB55" s="52"/>
      <c r="AC55" s="53"/>
      <c r="AD55" s="54"/>
      <c r="AE55" s="54"/>
      <c r="AF55" s="55">
        <f t="shared" si="6"/>
        <v>0</v>
      </c>
      <c r="AG55" s="37"/>
    </row>
    <row r="56" spans="1:33" s="10" customFormat="1">
      <c r="A56" s="38" t="s">
        <v>38</v>
      </c>
      <c r="B56" s="57"/>
      <c r="C56" s="155" t="s">
        <v>219</v>
      </c>
      <c r="D56" s="155" t="s">
        <v>49</v>
      </c>
      <c r="E56" s="40"/>
      <c r="F56" s="40" t="s">
        <v>238</v>
      </c>
      <c r="G56" s="41"/>
      <c r="H56" s="155" t="s">
        <v>49</v>
      </c>
      <c r="I56" s="51" t="s">
        <v>181</v>
      </c>
      <c r="J56" s="43">
        <v>3660</v>
      </c>
      <c r="K56" s="163">
        <v>1.47</v>
      </c>
      <c r="L56" s="163">
        <f>K56*J56</f>
        <v>5380.2</v>
      </c>
      <c r="M56" s="45"/>
      <c r="N56" s="45"/>
      <c r="O56" s="46"/>
      <c r="P56" s="46"/>
      <c r="Q56" s="47"/>
      <c r="R56" s="47"/>
      <c r="S56" s="47"/>
      <c r="T56" s="47"/>
      <c r="U56" s="47"/>
      <c r="V56" s="47"/>
      <c r="W56" s="47">
        <f>SUM(N56:U56)</f>
        <v>0</v>
      </c>
      <c r="X56" s="48" t="e">
        <f>W56/AC56</f>
        <v>#DIV/0!</v>
      </c>
      <c r="Y56" s="49">
        <f>W56-L56</f>
        <v>-5380.2</v>
      </c>
      <c r="Z56" s="50"/>
      <c r="AA56" s="51"/>
      <c r="AB56" s="52"/>
      <c r="AC56" s="53"/>
      <c r="AD56" s="54"/>
      <c r="AE56" s="54"/>
      <c r="AF56" s="55">
        <f t="shared" si="6"/>
        <v>0</v>
      </c>
      <c r="AG56" s="37"/>
    </row>
    <row r="57" spans="1:33" s="10" customFormat="1">
      <c r="A57" s="38"/>
      <c r="B57" s="57"/>
      <c r="C57" s="155" t="s">
        <v>219</v>
      </c>
      <c r="D57" s="155" t="s">
        <v>49</v>
      </c>
      <c r="E57" s="40"/>
      <c r="F57" s="40" t="s">
        <v>238</v>
      </c>
      <c r="G57" s="41"/>
      <c r="H57" s="155" t="s">
        <v>48</v>
      </c>
      <c r="I57" s="51" t="s">
        <v>181</v>
      </c>
      <c r="J57" s="43">
        <v>2130</v>
      </c>
      <c r="K57" s="163">
        <v>1.47</v>
      </c>
      <c r="L57" s="163">
        <f>K57*J57</f>
        <v>3131.1</v>
      </c>
      <c r="M57" s="45"/>
      <c r="N57" s="45"/>
      <c r="O57" s="46"/>
      <c r="P57" s="46"/>
      <c r="Q57" s="63"/>
      <c r="R57" s="63"/>
      <c r="S57" s="63"/>
      <c r="T57" s="63"/>
      <c r="U57" s="47"/>
      <c r="V57" s="47"/>
      <c r="W57" s="47">
        <f>SUM(N57:U57)</f>
        <v>0</v>
      </c>
      <c r="X57" s="48" t="e">
        <f>W57/AC57</f>
        <v>#DIV/0!</v>
      </c>
      <c r="Y57" s="49">
        <f>W57-L57</f>
        <v>-3131.1</v>
      </c>
      <c r="Z57" s="50"/>
      <c r="AA57" s="51"/>
      <c r="AB57" s="52"/>
      <c r="AC57" s="53"/>
      <c r="AD57" s="54"/>
      <c r="AE57" s="54"/>
      <c r="AF57" s="55">
        <f t="shared" si="6"/>
        <v>0</v>
      </c>
      <c r="AG57" s="37"/>
    </row>
    <row r="58" spans="1:33" s="10" customFormat="1">
      <c r="A58" s="38"/>
      <c r="B58" s="57"/>
      <c r="C58" s="155" t="s">
        <v>219</v>
      </c>
      <c r="D58" s="155" t="s">
        <v>49</v>
      </c>
      <c r="E58" s="40"/>
      <c r="F58" s="40" t="s">
        <v>239</v>
      </c>
      <c r="G58" s="41"/>
      <c r="H58" s="155" t="s">
        <v>49</v>
      </c>
      <c r="I58" s="51" t="s">
        <v>181</v>
      </c>
      <c r="J58" s="43">
        <v>2150</v>
      </c>
      <c r="K58" s="163">
        <v>2.2400000000000002</v>
      </c>
      <c r="L58" s="163">
        <f>K58*J58</f>
        <v>4816.0000000000009</v>
      </c>
      <c r="M58" s="45"/>
      <c r="N58" s="45"/>
      <c r="O58" s="46"/>
      <c r="P58" s="46"/>
      <c r="Q58" s="47"/>
      <c r="R58" s="47"/>
      <c r="S58" s="47"/>
      <c r="T58" s="47"/>
      <c r="U58" s="47"/>
      <c r="V58" s="47"/>
      <c r="W58" s="47">
        <f>SUM(N58:U58)</f>
        <v>0</v>
      </c>
      <c r="X58" s="48" t="e">
        <f>W58/AC58</f>
        <v>#DIV/0!</v>
      </c>
      <c r="Y58" s="49">
        <f>W58-L58</f>
        <v>-4816.0000000000009</v>
      </c>
      <c r="Z58" s="50"/>
      <c r="AA58" s="51"/>
      <c r="AB58" s="52"/>
      <c r="AC58" s="53"/>
      <c r="AD58" s="54"/>
      <c r="AE58" s="54"/>
      <c r="AF58" s="55">
        <f t="shared" ref="AF58:AF59" si="31">AC58+AD58</f>
        <v>0</v>
      </c>
      <c r="AG58" s="37"/>
    </row>
    <row r="59" spans="1:33" s="10" customFormat="1">
      <c r="A59" s="38"/>
      <c r="B59" s="57"/>
      <c r="C59" s="155" t="s">
        <v>219</v>
      </c>
      <c r="D59" s="155" t="s">
        <v>49</v>
      </c>
      <c r="E59" s="40"/>
      <c r="F59" s="40" t="s">
        <v>239</v>
      </c>
      <c r="G59" s="41"/>
      <c r="H59" s="155" t="s">
        <v>48</v>
      </c>
      <c r="I59" s="51" t="s">
        <v>181</v>
      </c>
      <c r="J59" s="43">
        <v>1280</v>
      </c>
      <c r="K59" s="163">
        <v>2.2400000000000002</v>
      </c>
      <c r="L59" s="163">
        <f>K59*J59</f>
        <v>2867.2000000000003</v>
      </c>
      <c r="M59" s="45"/>
      <c r="N59" s="45"/>
      <c r="O59" s="46"/>
      <c r="P59" s="46"/>
      <c r="Q59" s="63"/>
      <c r="R59" s="63"/>
      <c r="S59" s="63"/>
      <c r="T59" s="63"/>
      <c r="U59" s="47"/>
      <c r="V59" s="47"/>
      <c r="W59" s="47">
        <f>SUM(N59:U59)</f>
        <v>0</v>
      </c>
      <c r="X59" s="48" t="e">
        <f>W59/AC59</f>
        <v>#DIV/0!</v>
      </c>
      <c r="Y59" s="49">
        <f>W59-L59</f>
        <v>-2867.2000000000003</v>
      </c>
      <c r="Z59" s="50"/>
      <c r="AA59" s="51"/>
      <c r="AB59" s="52"/>
      <c r="AC59" s="53"/>
      <c r="AD59" s="54"/>
      <c r="AE59" s="54"/>
      <c r="AF59" s="55">
        <f t="shared" si="31"/>
        <v>0</v>
      </c>
      <c r="AG59" s="37"/>
    </row>
    <row r="60" spans="1:33" s="10" customFormat="1">
      <c r="A60" s="38"/>
      <c r="B60" s="58"/>
      <c r="C60" s="155"/>
      <c r="D60" s="155"/>
      <c r="E60" s="40"/>
      <c r="F60" s="40"/>
      <c r="G60" s="41"/>
      <c r="H60" s="155"/>
      <c r="I60" s="59"/>
      <c r="J60" s="43"/>
      <c r="K60" s="112"/>
      <c r="L60" s="44"/>
      <c r="M60" s="45"/>
      <c r="N60" s="45"/>
      <c r="O60" s="46"/>
      <c r="P60" s="46"/>
      <c r="Q60" s="47"/>
      <c r="R60" s="47"/>
      <c r="S60" s="47"/>
      <c r="T60" s="47"/>
      <c r="U60" s="47"/>
      <c r="V60" s="47"/>
      <c r="W60" s="47"/>
      <c r="X60" s="48"/>
      <c r="Y60" s="49"/>
      <c r="Z60" s="50"/>
      <c r="AA60" s="51"/>
      <c r="AB60" s="52"/>
      <c r="AC60" s="53"/>
      <c r="AD60" s="54"/>
      <c r="AE60" s="54"/>
      <c r="AF60" s="55"/>
      <c r="AG60" s="37"/>
    </row>
    <row r="61" spans="1:33" s="10" customFormat="1">
      <c r="A61" s="38" t="s">
        <v>228</v>
      </c>
      <c r="B61" s="57"/>
      <c r="C61" s="68" t="s">
        <v>230</v>
      </c>
      <c r="D61" s="155" t="s">
        <v>312</v>
      </c>
      <c r="E61" s="40"/>
      <c r="F61" s="40"/>
      <c r="G61" s="41"/>
      <c r="H61" s="155" t="s">
        <v>49</v>
      </c>
      <c r="I61" s="42"/>
      <c r="J61" s="43">
        <v>2325</v>
      </c>
      <c r="K61" s="163">
        <f>1.01*1.1</f>
        <v>1.1110000000000002</v>
      </c>
      <c r="L61" s="163">
        <f>K61*J61</f>
        <v>2583.0750000000003</v>
      </c>
      <c r="M61" s="45"/>
      <c r="N61" s="45"/>
      <c r="O61" s="46"/>
      <c r="P61" s="46"/>
      <c r="Q61" s="47"/>
      <c r="R61" s="47"/>
      <c r="S61" s="47"/>
      <c r="T61" s="47"/>
      <c r="U61" s="47"/>
      <c r="V61" s="47"/>
      <c r="W61" s="47">
        <f>SUM(N61:U61)</f>
        <v>0</v>
      </c>
      <c r="X61" s="48" t="e">
        <f>W61/AC61</f>
        <v>#DIV/0!</v>
      </c>
      <c r="Y61" s="49">
        <f>W61-L61</f>
        <v>-2583.0750000000003</v>
      </c>
      <c r="Z61" s="50"/>
      <c r="AA61" s="51"/>
      <c r="AB61" s="52"/>
      <c r="AC61" s="53"/>
      <c r="AD61" s="54"/>
      <c r="AE61" s="54"/>
      <c r="AF61" s="55">
        <f>AC61+AD61</f>
        <v>0</v>
      </c>
      <c r="AG61" s="37"/>
    </row>
    <row r="62" spans="1:33" s="10" customFormat="1">
      <c r="A62" s="38"/>
      <c r="B62" s="57"/>
      <c r="C62" s="68" t="s">
        <v>230</v>
      </c>
      <c r="D62" s="155" t="s">
        <v>312</v>
      </c>
      <c r="E62" s="40"/>
      <c r="F62" s="40"/>
      <c r="G62" s="41"/>
      <c r="H62" s="155" t="s">
        <v>48</v>
      </c>
      <c r="I62" s="42"/>
      <c r="J62" s="43">
        <v>1950</v>
      </c>
      <c r="K62" s="163">
        <f>1.01*1.1</f>
        <v>1.1110000000000002</v>
      </c>
      <c r="L62" s="163">
        <f>K62*J62</f>
        <v>2166.4500000000003</v>
      </c>
      <c r="M62" s="45"/>
      <c r="N62" s="45"/>
      <c r="O62" s="46"/>
      <c r="P62" s="46"/>
      <c r="Q62" s="47"/>
      <c r="R62" s="47"/>
      <c r="S62" s="47"/>
      <c r="T62" s="47"/>
      <c r="U62" s="47"/>
      <c r="V62" s="47"/>
      <c r="W62" s="47">
        <f>SUM(N62:U62)</f>
        <v>0</v>
      </c>
      <c r="X62" s="48" t="e">
        <f>W62/AC62</f>
        <v>#DIV/0!</v>
      </c>
      <c r="Y62" s="49">
        <f>W62-L62</f>
        <v>-2166.4500000000003</v>
      </c>
      <c r="Z62" s="50"/>
      <c r="AA62" s="51"/>
      <c r="AB62" s="52"/>
      <c r="AC62" s="53"/>
      <c r="AD62" s="54"/>
      <c r="AE62" s="54"/>
      <c r="AF62" s="55">
        <f>AC62+AD62</f>
        <v>0</v>
      </c>
      <c r="AG62" s="37"/>
    </row>
    <row r="63" spans="1:33" s="10" customFormat="1">
      <c r="A63" s="38"/>
      <c r="B63" s="57"/>
      <c r="C63" s="68" t="s">
        <v>230</v>
      </c>
      <c r="D63" s="155" t="s">
        <v>312</v>
      </c>
      <c r="E63" s="40"/>
      <c r="F63" s="40"/>
      <c r="G63" s="41"/>
      <c r="H63" s="155" t="s">
        <v>49</v>
      </c>
      <c r="I63" s="42"/>
      <c r="J63" s="43">
        <v>1390</v>
      </c>
      <c r="K63" s="163">
        <f>1.19*1.1</f>
        <v>1.3089999999999999</v>
      </c>
      <c r="L63" s="163">
        <f>K63*J63</f>
        <v>1819.51</v>
      </c>
      <c r="M63" s="45"/>
      <c r="N63" s="45"/>
      <c r="O63" s="46"/>
      <c r="P63" s="46"/>
      <c r="Q63" s="47"/>
      <c r="R63" s="47"/>
      <c r="S63" s="47"/>
      <c r="T63" s="47"/>
      <c r="U63" s="47"/>
      <c r="V63" s="47"/>
      <c r="W63" s="47">
        <f>SUM(N63:U63)</f>
        <v>0</v>
      </c>
      <c r="X63" s="48" t="e">
        <f>W63/AC63</f>
        <v>#DIV/0!</v>
      </c>
      <c r="Y63" s="49">
        <f>W63-L63</f>
        <v>-1819.51</v>
      </c>
      <c r="Z63" s="50"/>
      <c r="AA63" s="51"/>
      <c r="AB63" s="52"/>
      <c r="AC63" s="53"/>
      <c r="AD63" s="54"/>
      <c r="AE63" s="54"/>
      <c r="AF63" s="55">
        <f>AC63+AD63</f>
        <v>0</v>
      </c>
      <c r="AG63" s="37"/>
    </row>
    <row r="64" spans="1:33" s="10" customFormat="1">
      <c r="A64" s="38"/>
      <c r="B64" s="57"/>
      <c r="C64" s="68" t="s">
        <v>230</v>
      </c>
      <c r="D64" s="155" t="s">
        <v>312</v>
      </c>
      <c r="E64" s="40"/>
      <c r="F64" s="40"/>
      <c r="G64" s="41"/>
      <c r="H64" s="155" t="s">
        <v>48</v>
      </c>
      <c r="I64" s="42"/>
      <c r="J64" s="43">
        <v>1280</v>
      </c>
      <c r="K64" s="163">
        <f>1.19*1.1</f>
        <v>1.3089999999999999</v>
      </c>
      <c r="L64" s="163">
        <f>K64*J64</f>
        <v>1675.52</v>
      </c>
      <c r="M64" s="45"/>
      <c r="N64" s="45"/>
      <c r="O64" s="46"/>
      <c r="P64" s="46"/>
      <c r="Q64" s="47"/>
      <c r="R64" s="47"/>
      <c r="S64" s="47"/>
      <c r="T64" s="47"/>
      <c r="U64" s="47"/>
      <c r="V64" s="47"/>
      <c r="W64" s="47">
        <f>SUM(N64:U64)</f>
        <v>0</v>
      </c>
      <c r="X64" s="48" t="e">
        <f>W64/AC64</f>
        <v>#DIV/0!</v>
      </c>
      <c r="Y64" s="49">
        <f>W64-L64</f>
        <v>-1675.52</v>
      </c>
      <c r="Z64" s="50"/>
      <c r="AA64" s="51"/>
      <c r="AB64" s="52"/>
      <c r="AC64" s="53"/>
      <c r="AD64" s="54"/>
      <c r="AE64" s="54"/>
      <c r="AF64" s="55">
        <f>AC64+AD64</f>
        <v>0</v>
      </c>
      <c r="AG64" s="37"/>
    </row>
    <row r="65" spans="1:33" s="10" customFormat="1">
      <c r="A65" s="38"/>
      <c r="B65" s="58"/>
      <c r="C65" s="155"/>
      <c r="D65" s="155"/>
      <c r="E65" s="40"/>
      <c r="F65" s="40"/>
      <c r="G65" s="41"/>
      <c r="H65" s="155"/>
      <c r="I65" s="59"/>
      <c r="J65" s="43"/>
      <c r="K65" s="112"/>
      <c r="L65" s="44"/>
      <c r="M65" s="45"/>
      <c r="N65" s="45"/>
      <c r="O65" s="46"/>
      <c r="P65" s="46"/>
      <c r="Q65" s="47"/>
      <c r="R65" s="47"/>
      <c r="S65" s="47"/>
      <c r="T65" s="47"/>
      <c r="U65" s="47"/>
      <c r="V65" s="47"/>
      <c r="W65" s="47"/>
      <c r="X65" s="48"/>
      <c r="Y65" s="49"/>
      <c r="Z65" s="50"/>
      <c r="AA65" s="51"/>
      <c r="AB65" s="52"/>
      <c r="AC65" s="53"/>
      <c r="AD65" s="54"/>
      <c r="AE65" s="54"/>
      <c r="AF65" s="55"/>
      <c r="AG65" s="37"/>
    </row>
    <row r="66" spans="1:33" s="10" customFormat="1">
      <c r="A66" s="38" t="s">
        <v>39</v>
      </c>
      <c r="B66" s="57"/>
      <c r="C66" s="155" t="s">
        <v>182</v>
      </c>
      <c r="D66" s="155" t="s">
        <v>40</v>
      </c>
      <c r="E66" s="40"/>
      <c r="F66" s="40"/>
      <c r="G66" s="41"/>
      <c r="H66" s="41"/>
      <c r="I66" s="42" t="s">
        <v>40</v>
      </c>
      <c r="J66" s="43">
        <v>280</v>
      </c>
      <c r="K66" s="115">
        <v>1.03</v>
      </c>
      <c r="L66" s="44">
        <f t="shared" ref="L66:L76" si="32">K66*J66</f>
        <v>288.40000000000003</v>
      </c>
      <c r="M66" s="45"/>
      <c r="N66" s="45"/>
      <c r="O66" s="46"/>
      <c r="P66" s="46"/>
      <c r="Q66" s="47"/>
      <c r="R66" s="47"/>
      <c r="S66" s="67"/>
      <c r="T66" s="47"/>
      <c r="U66" s="47"/>
      <c r="V66" s="47"/>
      <c r="W66" s="47">
        <f t="shared" ref="W66:W74" si="33">SUM(N66:U66)</f>
        <v>0</v>
      </c>
      <c r="X66" s="48" t="e">
        <f t="shared" ref="X66:X74" si="34">W66/AC66</f>
        <v>#DIV/0!</v>
      </c>
      <c r="Y66" s="49">
        <f t="shared" ref="Y66:Y74" si="35">W66-L66</f>
        <v>-288.40000000000003</v>
      </c>
      <c r="Z66" s="50"/>
      <c r="AA66" s="51"/>
      <c r="AB66" s="52"/>
      <c r="AC66" s="53"/>
      <c r="AD66" s="54"/>
      <c r="AE66" s="54"/>
      <c r="AF66" s="55">
        <f t="shared" si="6"/>
        <v>0</v>
      </c>
      <c r="AG66" s="37"/>
    </row>
    <row r="67" spans="1:33" s="10" customFormat="1">
      <c r="A67" s="38"/>
      <c r="B67" s="57"/>
      <c r="C67" s="155" t="s">
        <v>182</v>
      </c>
      <c r="D67" s="69" t="s">
        <v>41</v>
      </c>
      <c r="E67" s="70"/>
      <c r="F67" s="70"/>
      <c r="G67" s="71"/>
      <c r="H67" s="68"/>
      <c r="I67" s="42" t="s">
        <v>41</v>
      </c>
      <c r="J67" s="43">
        <v>280</v>
      </c>
      <c r="K67" s="115">
        <v>1.03</v>
      </c>
      <c r="L67" s="44">
        <f t="shared" si="32"/>
        <v>288.40000000000003</v>
      </c>
      <c r="M67" s="45"/>
      <c r="N67" s="45"/>
      <c r="O67" s="46"/>
      <c r="P67" s="46"/>
      <c r="Q67" s="47"/>
      <c r="R67" s="47"/>
      <c r="S67" s="67"/>
      <c r="T67" s="47"/>
      <c r="U67" s="47"/>
      <c r="V67" s="47"/>
      <c r="W67" s="47">
        <f t="shared" si="33"/>
        <v>0</v>
      </c>
      <c r="X67" s="48" t="e">
        <f t="shared" si="34"/>
        <v>#DIV/0!</v>
      </c>
      <c r="Y67" s="49">
        <f t="shared" si="35"/>
        <v>-288.40000000000003</v>
      </c>
      <c r="Z67" s="50"/>
      <c r="AA67" s="51"/>
      <c r="AB67" s="52"/>
      <c r="AC67" s="53"/>
      <c r="AD67" s="54"/>
      <c r="AE67" s="54"/>
      <c r="AF67" s="55">
        <f t="shared" si="6"/>
        <v>0</v>
      </c>
      <c r="AG67" s="37"/>
    </row>
    <row r="68" spans="1:33" s="10" customFormat="1">
      <c r="A68" s="38"/>
      <c r="B68" s="57"/>
      <c r="C68" s="155" t="s">
        <v>182</v>
      </c>
      <c r="D68" s="155" t="s">
        <v>42</v>
      </c>
      <c r="E68" s="40"/>
      <c r="F68" s="40"/>
      <c r="G68" s="41"/>
      <c r="H68" s="68"/>
      <c r="I68" s="42" t="s">
        <v>42</v>
      </c>
      <c r="J68" s="43">
        <v>925</v>
      </c>
      <c r="K68" s="115">
        <v>1.03</v>
      </c>
      <c r="L68" s="44">
        <f t="shared" si="32"/>
        <v>952.75</v>
      </c>
      <c r="M68" s="45"/>
      <c r="N68" s="45"/>
      <c r="O68" s="46"/>
      <c r="P68" s="46"/>
      <c r="Q68" s="63"/>
      <c r="R68" s="63"/>
      <c r="S68" s="72"/>
      <c r="T68" s="63"/>
      <c r="U68" s="47"/>
      <c r="V68" s="47"/>
      <c r="W68" s="47">
        <f t="shared" si="33"/>
        <v>0</v>
      </c>
      <c r="X68" s="48" t="e">
        <f t="shared" si="34"/>
        <v>#DIV/0!</v>
      </c>
      <c r="Y68" s="49">
        <f t="shared" si="35"/>
        <v>-952.75</v>
      </c>
      <c r="Z68" s="50"/>
      <c r="AA68" s="51"/>
      <c r="AB68" s="52"/>
      <c r="AC68" s="53"/>
      <c r="AD68" s="54"/>
      <c r="AE68" s="54"/>
      <c r="AF68" s="55">
        <f t="shared" si="6"/>
        <v>0</v>
      </c>
      <c r="AG68" s="37"/>
    </row>
    <row r="69" spans="1:33" s="10" customFormat="1">
      <c r="A69" s="38"/>
      <c r="B69" s="57"/>
      <c r="C69" s="155" t="s">
        <v>182</v>
      </c>
      <c r="D69" s="155" t="s">
        <v>43</v>
      </c>
      <c r="E69" s="40"/>
      <c r="F69" s="40"/>
      <c r="G69" s="41"/>
      <c r="H69" s="68"/>
      <c r="I69" s="42" t="s">
        <v>43</v>
      </c>
      <c r="J69" s="43">
        <v>1375</v>
      </c>
      <c r="K69" s="115">
        <v>1.03</v>
      </c>
      <c r="L69" s="44">
        <f t="shared" ref="L69:L71" si="36">K69*J69</f>
        <v>1416.25</v>
      </c>
      <c r="M69" s="45"/>
      <c r="N69" s="45"/>
      <c r="O69" s="46"/>
      <c r="P69" s="46"/>
      <c r="Q69" s="63"/>
      <c r="R69" s="63"/>
      <c r="S69" s="72"/>
      <c r="T69" s="63"/>
      <c r="U69" s="47"/>
      <c r="V69" s="47"/>
      <c r="W69" s="47">
        <f t="shared" ref="W69:W71" si="37">SUM(N69:U69)</f>
        <v>0</v>
      </c>
      <c r="X69" s="48" t="e">
        <f t="shared" ref="X69:X71" si="38">W69/AC69</f>
        <v>#DIV/0!</v>
      </c>
      <c r="Y69" s="49">
        <f t="shared" ref="Y69:Y71" si="39">W69-L69</f>
        <v>-1416.25</v>
      </c>
      <c r="Z69" s="50"/>
      <c r="AA69" s="51"/>
      <c r="AB69" s="52"/>
      <c r="AC69" s="53"/>
      <c r="AD69" s="54"/>
      <c r="AE69" s="54"/>
      <c r="AF69" s="55">
        <f t="shared" ref="AF69:AF71" si="40">AC69+AD69</f>
        <v>0</v>
      </c>
      <c r="AG69" s="37"/>
    </row>
    <row r="70" spans="1:33" s="10" customFormat="1">
      <c r="A70" s="38"/>
      <c r="B70" s="57"/>
      <c r="C70" s="155" t="s">
        <v>182</v>
      </c>
      <c r="D70" s="155" t="s">
        <v>44</v>
      </c>
      <c r="E70" s="40"/>
      <c r="F70" s="40"/>
      <c r="G70" s="41"/>
      <c r="H70" s="68"/>
      <c r="I70" s="42" t="s">
        <v>44</v>
      </c>
      <c r="J70" s="43">
        <v>1830</v>
      </c>
      <c r="K70" s="115">
        <v>1.03</v>
      </c>
      <c r="L70" s="44">
        <f t="shared" si="36"/>
        <v>1884.9</v>
      </c>
      <c r="M70" s="45"/>
      <c r="N70" s="45"/>
      <c r="O70" s="46"/>
      <c r="P70" s="46"/>
      <c r="Q70" s="47"/>
      <c r="R70" s="47"/>
      <c r="S70" s="67"/>
      <c r="T70" s="47"/>
      <c r="U70" s="47"/>
      <c r="V70" s="47"/>
      <c r="W70" s="47">
        <f t="shared" si="37"/>
        <v>0</v>
      </c>
      <c r="X70" s="48" t="e">
        <f t="shared" si="38"/>
        <v>#DIV/0!</v>
      </c>
      <c r="Y70" s="49">
        <f t="shared" si="39"/>
        <v>-1884.9</v>
      </c>
      <c r="Z70" s="50"/>
      <c r="AA70" s="51"/>
      <c r="AB70" s="52"/>
      <c r="AC70" s="53"/>
      <c r="AD70" s="54"/>
      <c r="AE70" s="54"/>
      <c r="AF70" s="55">
        <f t="shared" si="40"/>
        <v>0</v>
      </c>
      <c r="AG70" s="37"/>
    </row>
    <row r="71" spans="1:33" s="10" customFormat="1">
      <c r="A71" s="38"/>
      <c r="B71" s="57"/>
      <c r="C71" s="155" t="s">
        <v>182</v>
      </c>
      <c r="D71" s="155" t="s">
        <v>45</v>
      </c>
      <c r="E71" s="40"/>
      <c r="F71" s="40"/>
      <c r="G71" s="41"/>
      <c r="H71" s="68"/>
      <c r="I71" s="42" t="s">
        <v>45</v>
      </c>
      <c r="J71" s="43">
        <v>1100</v>
      </c>
      <c r="K71" s="115">
        <v>1.03</v>
      </c>
      <c r="L71" s="44">
        <f t="shared" si="36"/>
        <v>1133</v>
      </c>
      <c r="M71" s="45"/>
      <c r="N71" s="45"/>
      <c r="O71" s="46"/>
      <c r="P71" s="46"/>
      <c r="Q71" s="47"/>
      <c r="R71" s="47"/>
      <c r="S71" s="67"/>
      <c r="T71" s="47"/>
      <c r="U71" s="47"/>
      <c r="V71" s="47"/>
      <c r="W71" s="47">
        <f t="shared" si="37"/>
        <v>0</v>
      </c>
      <c r="X71" s="48" t="e">
        <f t="shared" si="38"/>
        <v>#DIV/0!</v>
      </c>
      <c r="Y71" s="49">
        <f t="shared" si="39"/>
        <v>-1133</v>
      </c>
      <c r="Z71" s="50"/>
      <c r="AA71" s="51"/>
      <c r="AB71" s="52"/>
      <c r="AC71" s="53"/>
      <c r="AD71" s="54"/>
      <c r="AE71" s="54"/>
      <c r="AF71" s="55">
        <f t="shared" si="40"/>
        <v>0</v>
      </c>
      <c r="AG71" s="37"/>
    </row>
    <row r="72" spans="1:33" s="10" customFormat="1">
      <c r="A72" s="38"/>
      <c r="B72" s="57"/>
      <c r="C72" s="155" t="s">
        <v>182</v>
      </c>
      <c r="D72" s="155" t="s">
        <v>211</v>
      </c>
      <c r="E72" s="40"/>
      <c r="F72" s="40"/>
      <c r="G72" s="41"/>
      <c r="H72" s="68"/>
      <c r="I72" s="161" t="s">
        <v>211</v>
      </c>
      <c r="J72" s="43">
        <v>1100</v>
      </c>
      <c r="K72" s="115">
        <v>1.03</v>
      </c>
      <c r="L72" s="44">
        <f t="shared" si="32"/>
        <v>1133</v>
      </c>
      <c r="M72" s="45"/>
      <c r="N72" s="45"/>
      <c r="O72" s="46"/>
      <c r="P72" s="46"/>
      <c r="Q72" s="63"/>
      <c r="R72" s="63"/>
      <c r="S72" s="72"/>
      <c r="T72" s="63"/>
      <c r="U72" s="47"/>
      <c r="V72" s="47"/>
      <c r="W72" s="47">
        <f t="shared" si="33"/>
        <v>0</v>
      </c>
      <c r="X72" s="48" t="e">
        <f t="shared" si="34"/>
        <v>#DIV/0!</v>
      </c>
      <c r="Y72" s="49">
        <f t="shared" si="35"/>
        <v>-1133</v>
      </c>
      <c r="Z72" s="50"/>
      <c r="AA72" s="51"/>
      <c r="AB72" s="52"/>
      <c r="AC72" s="53"/>
      <c r="AD72" s="54"/>
      <c r="AE72" s="54"/>
      <c r="AF72" s="55">
        <f t="shared" si="6"/>
        <v>0</v>
      </c>
      <c r="AG72" s="37"/>
    </row>
    <row r="73" spans="1:33" s="10" customFormat="1">
      <c r="A73" s="38"/>
      <c r="B73" s="57"/>
      <c r="C73" s="155" t="s">
        <v>182</v>
      </c>
      <c r="D73" s="155" t="s">
        <v>212</v>
      </c>
      <c r="E73" s="40"/>
      <c r="F73" s="40"/>
      <c r="G73" s="41"/>
      <c r="H73" s="68"/>
      <c r="I73" s="161" t="s">
        <v>212</v>
      </c>
      <c r="J73" s="43">
        <v>1375</v>
      </c>
      <c r="K73" s="115">
        <v>1.03</v>
      </c>
      <c r="L73" s="44">
        <f t="shared" si="32"/>
        <v>1416.25</v>
      </c>
      <c r="M73" s="45"/>
      <c r="N73" s="45"/>
      <c r="O73" s="46"/>
      <c r="P73" s="46"/>
      <c r="Q73" s="47"/>
      <c r="R73" s="47"/>
      <c r="S73" s="67"/>
      <c r="T73" s="47"/>
      <c r="U73" s="47"/>
      <c r="V73" s="47"/>
      <c r="W73" s="47">
        <f t="shared" si="33"/>
        <v>0</v>
      </c>
      <c r="X73" s="48" t="e">
        <f t="shared" si="34"/>
        <v>#DIV/0!</v>
      </c>
      <c r="Y73" s="49">
        <f t="shared" si="35"/>
        <v>-1416.25</v>
      </c>
      <c r="Z73" s="50"/>
      <c r="AA73" s="51"/>
      <c r="AB73" s="52"/>
      <c r="AC73" s="53"/>
      <c r="AD73" s="54"/>
      <c r="AE73" s="54"/>
      <c r="AF73" s="55">
        <f t="shared" si="6"/>
        <v>0</v>
      </c>
      <c r="AG73" s="37"/>
    </row>
    <row r="74" spans="1:33" s="10" customFormat="1">
      <c r="A74" s="38"/>
      <c r="B74" s="57"/>
      <c r="C74" s="155" t="s">
        <v>182</v>
      </c>
      <c r="D74" s="155" t="s">
        <v>213</v>
      </c>
      <c r="E74" s="40"/>
      <c r="F74" s="40"/>
      <c r="G74" s="41"/>
      <c r="H74" s="68"/>
      <c r="I74" s="161" t="s">
        <v>213</v>
      </c>
      <c r="J74" s="43">
        <v>955</v>
      </c>
      <c r="K74" s="115">
        <v>1.03</v>
      </c>
      <c r="L74" s="44">
        <f t="shared" si="32"/>
        <v>983.65</v>
      </c>
      <c r="M74" s="45"/>
      <c r="N74" s="45"/>
      <c r="O74" s="46"/>
      <c r="P74" s="46"/>
      <c r="Q74" s="47"/>
      <c r="R74" s="47"/>
      <c r="S74" s="67"/>
      <c r="T74" s="47"/>
      <c r="U74" s="47"/>
      <c r="V74" s="47"/>
      <c r="W74" s="47">
        <f t="shared" si="33"/>
        <v>0</v>
      </c>
      <c r="X74" s="48" t="e">
        <f t="shared" si="34"/>
        <v>#DIV/0!</v>
      </c>
      <c r="Y74" s="49">
        <f t="shared" si="35"/>
        <v>-983.65</v>
      </c>
      <c r="Z74" s="50"/>
      <c r="AA74" s="51"/>
      <c r="AB74" s="52"/>
      <c r="AC74" s="53"/>
      <c r="AD74" s="54"/>
      <c r="AE74" s="54"/>
      <c r="AF74" s="55">
        <f t="shared" si="6"/>
        <v>0</v>
      </c>
      <c r="AG74" s="37"/>
    </row>
    <row r="75" spans="1:33" s="10" customFormat="1">
      <c r="A75" s="38"/>
      <c r="B75" s="57"/>
      <c r="C75" s="68"/>
      <c r="D75" s="155"/>
      <c r="E75" s="40"/>
      <c r="F75" s="40"/>
      <c r="G75" s="41"/>
      <c r="H75" s="68"/>
      <c r="I75" s="42"/>
      <c r="J75" s="66"/>
      <c r="K75" s="116"/>
      <c r="L75" s="76"/>
      <c r="M75" s="45"/>
      <c r="N75" s="45"/>
      <c r="O75" s="46"/>
      <c r="P75" s="46"/>
      <c r="Q75" s="47"/>
      <c r="R75" s="47"/>
      <c r="S75" s="47"/>
      <c r="T75" s="47"/>
      <c r="U75" s="47"/>
      <c r="V75" s="47"/>
      <c r="W75" s="47"/>
      <c r="X75" s="48"/>
      <c r="Y75" s="49"/>
      <c r="Z75" s="50"/>
      <c r="AA75" s="51"/>
      <c r="AB75" s="52"/>
      <c r="AC75" s="53"/>
      <c r="AD75" s="54"/>
      <c r="AE75" s="54"/>
      <c r="AF75" s="55">
        <f>AC75+AD75</f>
        <v>0</v>
      </c>
      <c r="AG75" s="37"/>
    </row>
    <row r="76" spans="1:33" s="10" customFormat="1">
      <c r="A76" s="38" t="s">
        <v>193</v>
      </c>
      <c r="B76" s="57"/>
      <c r="C76" s="155" t="s">
        <v>194</v>
      </c>
      <c r="D76" s="155"/>
      <c r="E76" s="40"/>
      <c r="F76" s="40"/>
      <c r="G76" s="41"/>
      <c r="H76" s="41"/>
      <c r="I76" s="42"/>
      <c r="J76" s="66">
        <v>9220</v>
      </c>
      <c r="K76" s="115">
        <v>1.05</v>
      </c>
      <c r="L76" s="44">
        <f t="shared" si="32"/>
        <v>9681</v>
      </c>
      <c r="M76" s="45"/>
      <c r="N76" s="45"/>
      <c r="O76" s="46"/>
      <c r="P76" s="46"/>
      <c r="Q76" s="47"/>
      <c r="R76" s="47"/>
      <c r="S76" s="67"/>
      <c r="T76" s="47"/>
      <c r="U76" s="47"/>
      <c r="V76" s="47"/>
      <c r="W76" s="47">
        <f>SUM(N76:U76)</f>
        <v>0</v>
      </c>
      <c r="X76" s="48" t="e">
        <f>W76/AC76</f>
        <v>#DIV/0!</v>
      </c>
      <c r="Y76" s="49">
        <f>W76-L76</f>
        <v>-9681</v>
      </c>
      <c r="Z76" s="50"/>
      <c r="AA76" s="51"/>
      <c r="AB76" s="52"/>
      <c r="AC76" s="53"/>
      <c r="AD76" s="54"/>
      <c r="AE76" s="54"/>
      <c r="AF76" s="55">
        <f t="shared" si="6"/>
        <v>0</v>
      </c>
      <c r="AG76" s="37"/>
    </row>
    <row r="77" spans="1:33" s="10" customFormat="1">
      <c r="A77" s="38"/>
      <c r="B77" s="57"/>
      <c r="C77" s="68"/>
      <c r="D77" s="155"/>
      <c r="E77" s="40"/>
      <c r="F77" s="40"/>
      <c r="G77" s="41"/>
      <c r="H77" s="68"/>
      <c r="I77" s="42"/>
      <c r="J77" s="66"/>
      <c r="K77" s="114"/>
      <c r="L77" s="73"/>
      <c r="M77" s="45"/>
      <c r="N77" s="45"/>
      <c r="O77" s="46"/>
      <c r="P77" s="46"/>
      <c r="Q77" s="47"/>
      <c r="R77" s="47"/>
      <c r="S77" s="47"/>
      <c r="T77" s="47"/>
      <c r="U77" s="47"/>
      <c r="V77" s="47"/>
      <c r="W77" s="47"/>
      <c r="X77" s="48"/>
      <c r="Y77" s="49"/>
      <c r="Z77" s="50"/>
      <c r="AA77" s="51"/>
      <c r="AB77" s="52"/>
      <c r="AC77" s="53"/>
      <c r="AD77" s="54"/>
      <c r="AE77" s="54"/>
      <c r="AF77" s="55">
        <f t="shared" si="6"/>
        <v>0</v>
      </c>
      <c r="AG77" s="37"/>
    </row>
    <row r="78" spans="1:33" s="10" customFormat="1">
      <c r="A78" s="38" t="s">
        <v>305</v>
      </c>
      <c r="B78" s="57"/>
      <c r="C78" s="68" t="s">
        <v>306</v>
      </c>
      <c r="D78" s="155"/>
      <c r="E78" s="40"/>
      <c r="F78" s="40"/>
      <c r="G78" s="41"/>
      <c r="H78" s="155"/>
      <c r="I78" s="42"/>
      <c r="J78" s="66">
        <v>9220</v>
      </c>
      <c r="K78" s="116">
        <v>1.03</v>
      </c>
      <c r="L78" s="44">
        <f>K78*J78</f>
        <v>9496.6</v>
      </c>
      <c r="M78" s="45"/>
      <c r="N78" s="45"/>
      <c r="O78" s="46"/>
      <c r="P78" s="46"/>
      <c r="Q78" s="47"/>
      <c r="R78" s="47"/>
      <c r="S78" s="47"/>
      <c r="T78" s="47"/>
      <c r="U78" s="47"/>
      <c r="V78" s="47"/>
      <c r="W78" s="47">
        <f>SUM(N78:U78)</f>
        <v>0</v>
      </c>
      <c r="X78" s="48" t="e">
        <f>W78/AC78</f>
        <v>#DIV/0!</v>
      </c>
      <c r="Y78" s="49">
        <f>W78-L78</f>
        <v>-9496.6</v>
      </c>
      <c r="Z78" s="50"/>
      <c r="AA78" s="51"/>
      <c r="AB78" s="52"/>
      <c r="AC78" s="53"/>
      <c r="AD78" s="54"/>
      <c r="AE78" s="54"/>
      <c r="AF78" s="55">
        <f t="shared" si="6"/>
        <v>0</v>
      </c>
      <c r="AG78" s="37"/>
    </row>
    <row r="79" spans="1:33" s="10" customFormat="1">
      <c r="A79" s="38"/>
      <c r="B79" s="57"/>
      <c r="C79" s="68"/>
      <c r="D79" s="155"/>
      <c r="E79" s="40"/>
      <c r="F79" s="40"/>
      <c r="G79" s="41"/>
      <c r="H79" s="68"/>
      <c r="I79" s="42"/>
      <c r="J79" s="66"/>
      <c r="K79" s="114"/>
      <c r="L79" s="73"/>
      <c r="M79" s="45"/>
      <c r="N79" s="45"/>
      <c r="O79" s="46"/>
      <c r="P79" s="46"/>
      <c r="Q79" s="47"/>
      <c r="R79" s="47"/>
      <c r="S79" s="47"/>
      <c r="T79" s="47"/>
      <c r="U79" s="47"/>
      <c r="V79" s="47"/>
      <c r="W79" s="47"/>
      <c r="X79" s="48"/>
      <c r="Y79" s="49"/>
      <c r="Z79" s="50"/>
      <c r="AA79" s="51"/>
      <c r="AB79" s="52"/>
      <c r="AC79" s="53"/>
      <c r="AD79" s="54"/>
      <c r="AE79" s="54"/>
      <c r="AF79" s="55">
        <f t="shared" si="6"/>
        <v>0</v>
      </c>
      <c r="AG79" s="37"/>
    </row>
    <row r="80" spans="1:33" s="10" customFormat="1">
      <c r="A80" s="38" t="s">
        <v>50</v>
      </c>
      <c r="B80" s="57"/>
      <c r="C80" s="68" t="s">
        <v>51</v>
      </c>
      <c r="D80" s="155" t="s">
        <v>52</v>
      </c>
      <c r="E80" s="40"/>
      <c r="F80" s="40"/>
      <c r="G80" s="41"/>
      <c r="H80" s="155" t="s">
        <v>52</v>
      </c>
      <c r="I80" s="42" t="s">
        <v>54</v>
      </c>
      <c r="J80" s="66">
        <v>9220</v>
      </c>
      <c r="K80" s="116">
        <v>1.03</v>
      </c>
      <c r="L80" s="44">
        <f>K80*J80</f>
        <v>9496.6</v>
      </c>
      <c r="M80" s="45"/>
      <c r="N80" s="45"/>
      <c r="O80" s="46"/>
      <c r="P80" s="46"/>
      <c r="Q80" s="47"/>
      <c r="R80" s="47"/>
      <c r="S80" s="47"/>
      <c r="T80" s="47"/>
      <c r="U80" s="47"/>
      <c r="V80" s="47"/>
      <c r="W80" s="47">
        <f>SUM(N80:U80)</f>
        <v>0</v>
      </c>
      <c r="X80" s="48" t="e">
        <f>W80/AC80</f>
        <v>#DIV/0!</v>
      </c>
      <c r="Y80" s="49">
        <f>W80-L80</f>
        <v>-9496.6</v>
      </c>
      <c r="Z80" s="50"/>
      <c r="AA80" s="51"/>
      <c r="AB80" s="52"/>
      <c r="AC80" s="53"/>
      <c r="AD80" s="54"/>
      <c r="AE80" s="54"/>
      <c r="AF80" s="55">
        <f t="shared" ref="AF80:AF103" si="41">AC80+AD80</f>
        <v>0</v>
      </c>
      <c r="AG80" s="37"/>
    </row>
    <row r="81" spans="1:33" s="10" customFormat="1">
      <c r="A81" s="38"/>
      <c r="B81" s="57"/>
      <c r="C81" s="68"/>
      <c r="D81" s="155"/>
      <c r="E81" s="40"/>
      <c r="F81" s="40"/>
      <c r="G81" s="41"/>
      <c r="H81" s="68"/>
      <c r="I81" s="42"/>
      <c r="J81" s="66"/>
      <c r="K81" s="116"/>
      <c r="L81" s="76"/>
      <c r="M81" s="45"/>
      <c r="N81" s="45"/>
      <c r="O81" s="46"/>
      <c r="P81" s="46"/>
      <c r="Q81" s="47"/>
      <c r="R81" s="47"/>
      <c r="S81" s="47"/>
      <c r="T81" s="47"/>
      <c r="U81" s="47"/>
      <c r="V81" s="47"/>
      <c r="W81" s="47"/>
      <c r="X81" s="48"/>
      <c r="Y81" s="49"/>
      <c r="Z81" s="50"/>
      <c r="AA81" s="51"/>
      <c r="AB81" s="52"/>
      <c r="AC81" s="53"/>
      <c r="AD81" s="54"/>
      <c r="AE81" s="54"/>
      <c r="AF81" s="55">
        <f t="shared" si="41"/>
        <v>0</v>
      </c>
      <c r="AG81" s="37"/>
    </row>
    <row r="82" spans="1:33" s="10" customFormat="1">
      <c r="A82" s="38" t="s">
        <v>183</v>
      </c>
      <c r="B82" s="57"/>
      <c r="C82" s="68" t="s">
        <v>217</v>
      </c>
      <c r="D82" s="155" t="s">
        <v>40</v>
      </c>
      <c r="E82" s="40"/>
      <c r="F82" s="40"/>
      <c r="G82" s="41"/>
      <c r="H82" s="68"/>
      <c r="I82" s="42" t="s">
        <v>40</v>
      </c>
      <c r="J82" s="43">
        <v>280</v>
      </c>
      <c r="K82" s="115">
        <v>1.05</v>
      </c>
      <c r="L82" s="44">
        <f t="shared" ref="L82:L90" si="42">K82*J82</f>
        <v>294</v>
      </c>
      <c r="M82" s="45"/>
      <c r="N82" s="45"/>
      <c r="O82" s="46"/>
      <c r="P82" s="46"/>
      <c r="Q82" s="47"/>
      <c r="R82" s="47"/>
      <c r="S82" s="67"/>
      <c r="T82" s="47"/>
      <c r="U82" s="47"/>
      <c r="V82" s="47"/>
      <c r="W82" s="47">
        <f t="shared" ref="W82:W90" si="43">SUM(N82:U82)</f>
        <v>0</v>
      </c>
      <c r="X82" s="48" t="e">
        <f t="shared" ref="X82:X90" si="44">W82/AC82</f>
        <v>#DIV/0!</v>
      </c>
      <c r="Y82" s="49">
        <f t="shared" ref="Y82:Y90" si="45">W82-L82</f>
        <v>-294</v>
      </c>
      <c r="Z82" s="50"/>
      <c r="AA82" s="51"/>
      <c r="AB82" s="52"/>
      <c r="AC82" s="53"/>
      <c r="AD82" s="54"/>
      <c r="AE82" s="54"/>
      <c r="AF82" s="55">
        <f t="shared" si="41"/>
        <v>0</v>
      </c>
      <c r="AG82" s="37"/>
    </row>
    <row r="83" spans="1:33" s="10" customFormat="1">
      <c r="A83" s="38"/>
      <c r="B83" s="57"/>
      <c r="C83" s="68"/>
      <c r="D83" s="155" t="s">
        <v>41</v>
      </c>
      <c r="E83" s="40"/>
      <c r="F83" s="40"/>
      <c r="G83" s="41"/>
      <c r="H83" s="68"/>
      <c r="I83" s="42" t="s">
        <v>57</v>
      </c>
      <c r="J83" s="43">
        <v>280</v>
      </c>
      <c r="K83" s="115">
        <v>1.05</v>
      </c>
      <c r="L83" s="44">
        <f t="shared" si="42"/>
        <v>294</v>
      </c>
      <c r="M83" s="45"/>
      <c r="N83" s="45"/>
      <c r="O83" s="46"/>
      <c r="P83" s="46"/>
      <c r="Q83" s="47"/>
      <c r="R83" s="47"/>
      <c r="S83" s="67"/>
      <c r="T83" s="47"/>
      <c r="U83" s="47"/>
      <c r="V83" s="47"/>
      <c r="W83" s="47">
        <f t="shared" si="43"/>
        <v>0</v>
      </c>
      <c r="X83" s="48" t="e">
        <f t="shared" si="44"/>
        <v>#DIV/0!</v>
      </c>
      <c r="Y83" s="49">
        <f t="shared" si="45"/>
        <v>-294</v>
      </c>
      <c r="Z83" s="50"/>
      <c r="AA83" s="51"/>
      <c r="AB83" s="52"/>
      <c r="AC83" s="53"/>
      <c r="AD83" s="54"/>
      <c r="AE83" s="54"/>
      <c r="AF83" s="55">
        <f t="shared" si="41"/>
        <v>0</v>
      </c>
      <c r="AG83" s="37"/>
    </row>
    <row r="84" spans="1:33" s="10" customFormat="1">
      <c r="A84" s="38"/>
      <c r="B84" s="57"/>
      <c r="C84" s="68"/>
      <c r="D84" s="155" t="s">
        <v>42</v>
      </c>
      <c r="E84" s="40"/>
      <c r="F84" s="40"/>
      <c r="G84" s="41"/>
      <c r="H84" s="68"/>
      <c r="I84" s="42" t="s">
        <v>42</v>
      </c>
      <c r="J84" s="43">
        <v>925</v>
      </c>
      <c r="K84" s="115">
        <v>1.05</v>
      </c>
      <c r="L84" s="44">
        <f t="shared" si="42"/>
        <v>971.25</v>
      </c>
      <c r="M84" s="45"/>
      <c r="N84" s="45"/>
      <c r="O84" s="46"/>
      <c r="P84" s="46"/>
      <c r="Q84" s="47"/>
      <c r="R84" s="47"/>
      <c r="S84" s="67"/>
      <c r="T84" s="47"/>
      <c r="U84" s="47"/>
      <c r="V84" s="47"/>
      <c r="W84" s="47">
        <f t="shared" si="43"/>
        <v>0</v>
      </c>
      <c r="X84" s="48" t="e">
        <f t="shared" si="44"/>
        <v>#DIV/0!</v>
      </c>
      <c r="Y84" s="49">
        <f t="shared" si="45"/>
        <v>-971.25</v>
      </c>
      <c r="Z84" s="50"/>
      <c r="AA84" s="51"/>
      <c r="AB84" s="52"/>
      <c r="AC84" s="53"/>
      <c r="AD84" s="54"/>
      <c r="AE84" s="54"/>
      <c r="AF84" s="55">
        <f t="shared" si="41"/>
        <v>0</v>
      </c>
      <c r="AG84" s="37"/>
    </row>
    <row r="85" spans="1:33" s="10" customFormat="1">
      <c r="A85" s="38"/>
      <c r="B85" s="57"/>
      <c r="C85" s="68"/>
      <c r="D85" s="155" t="s">
        <v>43</v>
      </c>
      <c r="E85" s="40"/>
      <c r="F85" s="40"/>
      <c r="G85" s="41"/>
      <c r="H85" s="68"/>
      <c r="I85" s="42" t="s">
        <v>43</v>
      </c>
      <c r="J85" s="43">
        <v>1375</v>
      </c>
      <c r="K85" s="115">
        <v>1.05</v>
      </c>
      <c r="L85" s="44">
        <f t="shared" ref="L85:L87" si="46">K85*J85</f>
        <v>1443.75</v>
      </c>
      <c r="M85" s="45"/>
      <c r="N85" s="45"/>
      <c r="O85" s="46"/>
      <c r="P85" s="46"/>
      <c r="Q85" s="47"/>
      <c r="R85" s="47"/>
      <c r="S85" s="67"/>
      <c r="T85" s="47"/>
      <c r="U85" s="47"/>
      <c r="V85" s="47"/>
      <c r="W85" s="47">
        <f t="shared" ref="W85:W87" si="47">SUM(N85:U85)</f>
        <v>0</v>
      </c>
      <c r="X85" s="48" t="e">
        <f t="shared" ref="X85:X87" si="48">W85/AC85</f>
        <v>#DIV/0!</v>
      </c>
      <c r="Y85" s="49">
        <f t="shared" ref="Y85:Y87" si="49">W85-L85</f>
        <v>-1443.75</v>
      </c>
      <c r="Z85" s="50"/>
      <c r="AA85" s="51"/>
      <c r="AB85" s="52"/>
      <c r="AC85" s="53"/>
      <c r="AD85" s="54"/>
      <c r="AE85" s="54"/>
      <c r="AF85" s="55">
        <f t="shared" ref="AF85:AF87" si="50">AC85+AD85</f>
        <v>0</v>
      </c>
      <c r="AG85" s="37"/>
    </row>
    <row r="86" spans="1:33" s="10" customFormat="1">
      <c r="A86" s="38"/>
      <c r="B86" s="57"/>
      <c r="C86" s="68"/>
      <c r="D86" s="155" t="s">
        <v>44</v>
      </c>
      <c r="E86" s="40"/>
      <c r="F86" s="40"/>
      <c r="G86" s="41"/>
      <c r="H86" s="68"/>
      <c r="I86" s="42" t="s">
        <v>44</v>
      </c>
      <c r="J86" s="43">
        <v>1830</v>
      </c>
      <c r="K86" s="115">
        <v>1.05</v>
      </c>
      <c r="L86" s="44">
        <f t="shared" si="46"/>
        <v>1921.5</v>
      </c>
      <c r="M86" s="45"/>
      <c r="N86" s="45"/>
      <c r="O86" s="46"/>
      <c r="P86" s="46"/>
      <c r="Q86" s="47"/>
      <c r="R86" s="47"/>
      <c r="S86" s="67"/>
      <c r="T86" s="47"/>
      <c r="U86" s="47"/>
      <c r="V86" s="47"/>
      <c r="W86" s="47">
        <f t="shared" si="47"/>
        <v>0</v>
      </c>
      <c r="X86" s="48" t="e">
        <f t="shared" si="48"/>
        <v>#DIV/0!</v>
      </c>
      <c r="Y86" s="49">
        <f t="shared" si="49"/>
        <v>-1921.5</v>
      </c>
      <c r="Z86" s="50"/>
      <c r="AA86" s="51"/>
      <c r="AB86" s="52"/>
      <c r="AC86" s="53"/>
      <c r="AD86" s="54"/>
      <c r="AE86" s="54"/>
      <c r="AF86" s="55">
        <f t="shared" si="50"/>
        <v>0</v>
      </c>
      <c r="AG86" s="37"/>
    </row>
    <row r="87" spans="1:33" s="10" customFormat="1">
      <c r="A87" s="38"/>
      <c r="B87" s="57"/>
      <c r="C87" s="68"/>
      <c r="D87" s="155" t="s">
        <v>45</v>
      </c>
      <c r="E87" s="40"/>
      <c r="F87" s="40"/>
      <c r="G87" s="41"/>
      <c r="H87" s="68"/>
      <c r="I87" s="42" t="s">
        <v>45</v>
      </c>
      <c r="J87" s="43">
        <v>1100</v>
      </c>
      <c r="K87" s="115">
        <v>1.05</v>
      </c>
      <c r="L87" s="44">
        <f t="shared" si="46"/>
        <v>1155</v>
      </c>
      <c r="M87" s="45"/>
      <c r="N87" s="45"/>
      <c r="O87" s="46"/>
      <c r="P87" s="46"/>
      <c r="Q87" s="47"/>
      <c r="R87" s="47"/>
      <c r="S87" s="67"/>
      <c r="T87" s="47"/>
      <c r="U87" s="47"/>
      <c r="V87" s="47"/>
      <c r="W87" s="47">
        <f t="shared" si="47"/>
        <v>0</v>
      </c>
      <c r="X87" s="48" t="e">
        <f t="shared" si="48"/>
        <v>#DIV/0!</v>
      </c>
      <c r="Y87" s="49">
        <f t="shared" si="49"/>
        <v>-1155</v>
      </c>
      <c r="Z87" s="50"/>
      <c r="AA87" s="51"/>
      <c r="AB87" s="52"/>
      <c r="AC87" s="53"/>
      <c r="AD87" s="54"/>
      <c r="AE87" s="54"/>
      <c r="AF87" s="55">
        <f t="shared" si="50"/>
        <v>0</v>
      </c>
      <c r="AG87" s="37"/>
    </row>
    <row r="88" spans="1:33" s="10" customFormat="1">
      <c r="A88" s="38"/>
      <c r="B88" s="57"/>
      <c r="C88" s="68"/>
      <c r="D88" s="155" t="s">
        <v>211</v>
      </c>
      <c r="E88" s="40"/>
      <c r="F88" s="40"/>
      <c r="G88" s="41"/>
      <c r="H88" s="68"/>
      <c r="I88" s="161" t="s">
        <v>211</v>
      </c>
      <c r="J88" s="43">
        <v>1100</v>
      </c>
      <c r="K88" s="115">
        <v>1.05</v>
      </c>
      <c r="L88" s="44">
        <f t="shared" si="42"/>
        <v>1155</v>
      </c>
      <c r="M88" s="45"/>
      <c r="N88" s="45"/>
      <c r="O88" s="46"/>
      <c r="P88" s="46"/>
      <c r="Q88" s="47"/>
      <c r="R88" s="47"/>
      <c r="S88" s="67"/>
      <c r="T88" s="47"/>
      <c r="U88" s="47"/>
      <c r="V88" s="47"/>
      <c r="W88" s="47">
        <f t="shared" si="43"/>
        <v>0</v>
      </c>
      <c r="X88" s="48" t="e">
        <f t="shared" si="44"/>
        <v>#DIV/0!</v>
      </c>
      <c r="Y88" s="49">
        <f t="shared" si="45"/>
        <v>-1155</v>
      </c>
      <c r="Z88" s="50"/>
      <c r="AA88" s="51"/>
      <c r="AB88" s="52"/>
      <c r="AC88" s="53"/>
      <c r="AD88" s="54"/>
      <c r="AE88" s="54"/>
      <c r="AF88" s="55">
        <f t="shared" si="41"/>
        <v>0</v>
      </c>
      <c r="AG88" s="37"/>
    </row>
    <row r="89" spans="1:33" s="10" customFormat="1">
      <c r="A89" s="38"/>
      <c r="B89" s="57"/>
      <c r="C89" s="68"/>
      <c r="D89" s="155" t="s">
        <v>212</v>
      </c>
      <c r="E89" s="40"/>
      <c r="F89" s="40"/>
      <c r="G89" s="41"/>
      <c r="H89" s="68"/>
      <c r="I89" s="161" t="s">
        <v>212</v>
      </c>
      <c r="J89" s="43">
        <v>1375</v>
      </c>
      <c r="K89" s="115">
        <v>1.05</v>
      </c>
      <c r="L89" s="44">
        <f t="shared" si="42"/>
        <v>1443.75</v>
      </c>
      <c r="M89" s="45"/>
      <c r="N89" s="45"/>
      <c r="O89" s="46"/>
      <c r="P89" s="46"/>
      <c r="Q89" s="47"/>
      <c r="R89" s="47"/>
      <c r="S89" s="67"/>
      <c r="T89" s="47"/>
      <c r="U89" s="47"/>
      <c r="V89" s="47"/>
      <c r="W89" s="47">
        <f t="shared" si="43"/>
        <v>0</v>
      </c>
      <c r="X89" s="48" t="e">
        <f t="shared" si="44"/>
        <v>#DIV/0!</v>
      </c>
      <c r="Y89" s="49">
        <f t="shared" si="45"/>
        <v>-1443.75</v>
      </c>
      <c r="Z89" s="50"/>
      <c r="AA89" s="51"/>
      <c r="AB89" s="52"/>
      <c r="AC89" s="53"/>
      <c r="AD89" s="54"/>
      <c r="AE89" s="54"/>
      <c r="AF89" s="55">
        <f t="shared" si="41"/>
        <v>0</v>
      </c>
      <c r="AG89" s="37"/>
    </row>
    <row r="90" spans="1:33" s="10" customFormat="1">
      <c r="A90" s="38"/>
      <c r="B90" s="57"/>
      <c r="C90" s="68"/>
      <c r="D90" s="155" t="s">
        <v>213</v>
      </c>
      <c r="E90" s="40"/>
      <c r="F90" s="40"/>
      <c r="G90" s="41"/>
      <c r="H90" s="68"/>
      <c r="I90" s="161" t="s">
        <v>213</v>
      </c>
      <c r="J90" s="43">
        <v>955</v>
      </c>
      <c r="K90" s="115">
        <v>1.05</v>
      </c>
      <c r="L90" s="44">
        <f t="shared" si="42"/>
        <v>1002.75</v>
      </c>
      <c r="M90" s="45"/>
      <c r="N90" s="45"/>
      <c r="O90" s="46"/>
      <c r="P90" s="46"/>
      <c r="Q90" s="47"/>
      <c r="R90" s="47"/>
      <c r="S90" s="67"/>
      <c r="T90" s="47"/>
      <c r="U90" s="47"/>
      <c r="V90" s="47"/>
      <c r="W90" s="47">
        <f t="shared" si="43"/>
        <v>0</v>
      </c>
      <c r="X90" s="48" t="e">
        <f t="shared" si="44"/>
        <v>#DIV/0!</v>
      </c>
      <c r="Y90" s="49">
        <f t="shared" si="45"/>
        <v>-1002.75</v>
      </c>
      <c r="Z90" s="50"/>
      <c r="AA90" s="51"/>
      <c r="AB90" s="52"/>
      <c r="AC90" s="53"/>
      <c r="AD90" s="54"/>
      <c r="AE90" s="54"/>
      <c r="AF90" s="55">
        <f t="shared" si="41"/>
        <v>0</v>
      </c>
      <c r="AG90" s="37"/>
    </row>
    <row r="91" spans="1:33" s="10" customFormat="1">
      <c r="A91" s="38"/>
      <c r="B91" s="57"/>
      <c r="C91" s="68"/>
      <c r="D91" s="155"/>
      <c r="E91" s="40"/>
      <c r="F91" s="40"/>
      <c r="G91" s="41"/>
      <c r="H91" s="68"/>
      <c r="I91" s="42"/>
      <c r="J91" s="43"/>
      <c r="K91" s="115"/>
      <c r="L91" s="44"/>
      <c r="M91" s="45"/>
      <c r="N91" s="45"/>
      <c r="O91" s="46"/>
      <c r="P91" s="46"/>
      <c r="Q91" s="47"/>
      <c r="R91" s="47"/>
      <c r="S91" s="67"/>
      <c r="T91" s="47"/>
      <c r="U91" s="47"/>
      <c r="V91" s="47"/>
      <c r="W91" s="47"/>
      <c r="X91" s="48"/>
      <c r="Y91" s="49"/>
      <c r="Z91" s="50"/>
      <c r="AA91" s="51"/>
      <c r="AB91" s="52"/>
      <c r="AC91" s="53"/>
      <c r="AD91" s="54"/>
      <c r="AE91" s="54"/>
      <c r="AF91" s="55">
        <f t="shared" si="41"/>
        <v>0</v>
      </c>
      <c r="AG91" s="37"/>
    </row>
    <row r="92" spans="1:33" s="10" customFormat="1">
      <c r="A92" s="38" t="s">
        <v>185</v>
      </c>
      <c r="B92" s="57"/>
      <c r="C92" s="68" t="s">
        <v>191</v>
      </c>
      <c r="D92" s="155"/>
      <c r="E92" s="40"/>
      <c r="F92" s="40"/>
      <c r="G92" s="41"/>
      <c r="H92" s="68"/>
      <c r="I92" s="42"/>
      <c r="J92" s="66">
        <v>9220</v>
      </c>
      <c r="K92" s="115">
        <v>1.03</v>
      </c>
      <c r="L92" s="44">
        <f>K92*J92</f>
        <v>9496.6</v>
      </c>
      <c r="M92" s="45"/>
      <c r="N92" s="45"/>
      <c r="O92" s="46"/>
      <c r="P92" s="46"/>
      <c r="Q92" s="47"/>
      <c r="R92" s="47"/>
      <c r="S92" s="67"/>
      <c r="T92" s="47"/>
      <c r="U92" s="47"/>
      <c r="V92" s="47"/>
      <c r="W92" s="47">
        <f>SUM(N92:U92)</f>
        <v>0</v>
      </c>
      <c r="X92" s="48" t="e">
        <f>W92/AC92</f>
        <v>#DIV/0!</v>
      </c>
      <c r="Y92" s="49">
        <f>W92-L92</f>
        <v>-9496.6</v>
      </c>
      <c r="Z92" s="50"/>
      <c r="AA92" s="51"/>
      <c r="AB92" s="52"/>
      <c r="AC92" s="53"/>
      <c r="AD92" s="54"/>
      <c r="AE92" s="54"/>
      <c r="AF92" s="55">
        <f t="shared" si="41"/>
        <v>0</v>
      </c>
      <c r="AG92" s="37"/>
    </row>
    <row r="93" spans="1:33" s="10" customFormat="1">
      <c r="A93" s="38" t="s">
        <v>184</v>
      </c>
      <c r="B93" s="57"/>
      <c r="C93" s="68" t="s">
        <v>192</v>
      </c>
      <c r="D93" s="155"/>
      <c r="E93" s="40"/>
      <c r="F93" s="40"/>
      <c r="G93" s="41"/>
      <c r="H93" s="68"/>
      <c r="I93" s="42"/>
      <c r="J93" s="66">
        <v>9220</v>
      </c>
      <c r="K93" s="115">
        <v>1.03</v>
      </c>
      <c r="L93" s="44">
        <f>K93*J93</f>
        <v>9496.6</v>
      </c>
      <c r="M93" s="45"/>
      <c r="N93" s="45"/>
      <c r="O93" s="46"/>
      <c r="P93" s="46"/>
      <c r="Q93" s="47"/>
      <c r="R93" s="47"/>
      <c r="S93" s="67"/>
      <c r="T93" s="47"/>
      <c r="U93" s="47"/>
      <c r="V93" s="47"/>
      <c r="W93" s="47">
        <f>SUM(N93:U93)</f>
        <v>0</v>
      </c>
      <c r="X93" s="48" t="e">
        <f>W93/AC93</f>
        <v>#DIV/0!</v>
      </c>
      <c r="Y93" s="49">
        <f>W93-L93</f>
        <v>-9496.6</v>
      </c>
      <c r="Z93" s="50"/>
      <c r="AA93" s="51"/>
      <c r="AB93" s="52"/>
      <c r="AC93" s="53"/>
      <c r="AD93" s="54"/>
      <c r="AE93" s="54"/>
      <c r="AF93" s="55">
        <f t="shared" si="41"/>
        <v>0</v>
      </c>
      <c r="AG93" s="37"/>
    </row>
    <row r="94" spans="1:33" s="10" customFormat="1">
      <c r="A94" s="38"/>
      <c r="B94" s="57"/>
      <c r="C94" s="68"/>
      <c r="D94" s="155"/>
      <c r="E94" s="40"/>
      <c r="F94" s="40"/>
      <c r="G94" s="41"/>
      <c r="H94" s="68"/>
      <c r="I94" s="42"/>
      <c r="J94" s="66"/>
      <c r="K94" s="116"/>
      <c r="L94" s="44"/>
      <c r="M94" s="45"/>
      <c r="N94" s="45"/>
      <c r="O94" s="46"/>
      <c r="P94" s="46"/>
      <c r="Q94" s="47"/>
      <c r="R94" s="47"/>
      <c r="S94" s="47"/>
      <c r="T94" s="47"/>
      <c r="U94" s="47"/>
      <c r="V94" s="47"/>
      <c r="W94" s="47"/>
      <c r="X94" s="48"/>
      <c r="Y94" s="49"/>
      <c r="Z94" s="50"/>
      <c r="AA94" s="51"/>
      <c r="AB94" s="52"/>
      <c r="AC94" s="53"/>
      <c r="AD94" s="54"/>
      <c r="AE94" s="54"/>
      <c r="AF94" s="55">
        <f t="shared" si="41"/>
        <v>0</v>
      </c>
      <c r="AG94" s="37"/>
    </row>
    <row r="95" spans="1:33" s="10" customFormat="1">
      <c r="A95" s="38" t="s">
        <v>186</v>
      </c>
      <c r="B95" s="57"/>
      <c r="C95" s="68" t="s">
        <v>187</v>
      </c>
      <c r="D95" s="155" t="s">
        <v>40</v>
      </c>
      <c r="E95" s="40"/>
      <c r="F95" s="40"/>
      <c r="G95" s="41"/>
      <c r="H95" s="68"/>
      <c r="I95" s="42" t="s">
        <v>40</v>
      </c>
      <c r="J95" s="43">
        <v>280</v>
      </c>
      <c r="K95" s="115">
        <v>1.05</v>
      </c>
      <c r="L95" s="44">
        <f t="shared" ref="L95:L103" si="51">J95*K95</f>
        <v>294</v>
      </c>
      <c r="M95" s="45"/>
      <c r="N95" s="45"/>
      <c r="O95" s="46"/>
      <c r="P95" s="46"/>
      <c r="Q95" s="47"/>
      <c r="R95" s="47"/>
      <c r="S95" s="47"/>
      <c r="T95" s="47"/>
      <c r="U95" s="47"/>
      <c r="V95" s="47"/>
      <c r="W95" s="47">
        <f t="shared" ref="W95:W103" si="52">SUM(N95:V95)</f>
        <v>0</v>
      </c>
      <c r="X95" s="48" t="e">
        <f t="shared" ref="X95:X103" si="53">W95/AC95</f>
        <v>#DIV/0!</v>
      </c>
      <c r="Y95" s="49">
        <f t="shared" ref="Y95:Y103" si="54">W95-L95</f>
        <v>-294</v>
      </c>
      <c r="Z95" s="50"/>
      <c r="AA95" s="51"/>
      <c r="AB95" s="52"/>
      <c r="AC95" s="53"/>
      <c r="AD95" s="54"/>
      <c r="AE95" s="54"/>
      <c r="AF95" s="55">
        <f t="shared" si="41"/>
        <v>0</v>
      </c>
      <c r="AG95" s="37"/>
    </row>
    <row r="96" spans="1:33" s="10" customFormat="1">
      <c r="A96" s="38"/>
      <c r="B96" s="57"/>
      <c r="C96" s="68"/>
      <c r="D96" s="155" t="s">
        <v>41</v>
      </c>
      <c r="E96" s="40"/>
      <c r="F96" s="40"/>
      <c r="G96" s="41"/>
      <c r="H96" s="68"/>
      <c r="I96" s="42" t="s">
        <v>41</v>
      </c>
      <c r="J96" s="43">
        <v>280</v>
      </c>
      <c r="K96" s="115">
        <v>1.05</v>
      </c>
      <c r="L96" s="44">
        <f t="shared" si="51"/>
        <v>294</v>
      </c>
      <c r="M96" s="45"/>
      <c r="N96" s="45"/>
      <c r="O96" s="46"/>
      <c r="P96" s="46"/>
      <c r="Q96" s="47"/>
      <c r="R96" s="47"/>
      <c r="S96" s="47"/>
      <c r="T96" s="47"/>
      <c r="U96" s="47"/>
      <c r="V96" s="47"/>
      <c r="W96" s="47">
        <f t="shared" si="52"/>
        <v>0</v>
      </c>
      <c r="X96" s="48" t="e">
        <f t="shared" si="53"/>
        <v>#DIV/0!</v>
      </c>
      <c r="Y96" s="49">
        <f t="shared" si="54"/>
        <v>-294</v>
      </c>
      <c r="Z96" s="50"/>
      <c r="AA96" s="51"/>
      <c r="AB96" s="52"/>
      <c r="AC96" s="53"/>
      <c r="AD96" s="54"/>
      <c r="AE96" s="54"/>
      <c r="AF96" s="55">
        <f t="shared" si="41"/>
        <v>0</v>
      </c>
      <c r="AG96" s="37"/>
    </row>
    <row r="97" spans="1:33" s="10" customFormat="1">
      <c r="A97" s="38"/>
      <c r="B97" s="57"/>
      <c r="C97" s="68"/>
      <c r="D97" s="155" t="s">
        <v>42</v>
      </c>
      <c r="E97" s="40"/>
      <c r="F97" s="40"/>
      <c r="G97" s="41"/>
      <c r="H97" s="68"/>
      <c r="I97" s="42" t="s">
        <v>42</v>
      </c>
      <c r="J97" s="43">
        <v>925</v>
      </c>
      <c r="K97" s="115">
        <v>1.05</v>
      </c>
      <c r="L97" s="44">
        <f t="shared" si="51"/>
        <v>971.25</v>
      </c>
      <c r="M97" s="45"/>
      <c r="N97" s="45"/>
      <c r="O97" s="46"/>
      <c r="P97" s="46"/>
      <c r="Q97" s="47"/>
      <c r="R97" s="47"/>
      <c r="S97" s="47"/>
      <c r="T97" s="47"/>
      <c r="U97" s="47"/>
      <c r="V97" s="47"/>
      <c r="W97" s="47">
        <f t="shared" si="52"/>
        <v>0</v>
      </c>
      <c r="X97" s="48" t="e">
        <f t="shared" si="53"/>
        <v>#DIV/0!</v>
      </c>
      <c r="Y97" s="49">
        <f t="shared" si="54"/>
        <v>-971.25</v>
      </c>
      <c r="Z97" s="50"/>
      <c r="AA97" s="51"/>
      <c r="AB97" s="52"/>
      <c r="AC97" s="53"/>
      <c r="AD97" s="54"/>
      <c r="AE97" s="54"/>
      <c r="AF97" s="55">
        <f t="shared" si="41"/>
        <v>0</v>
      </c>
      <c r="AG97" s="37"/>
    </row>
    <row r="98" spans="1:33" s="10" customFormat="1">
      <c r="A98" s="38"/>
      <c r="B98" s="57"/>
      <c r="C98" s="68"/>
      <c r="D98" s="155" t="s">
        <v>43</v>
      </c>
      <c r="E98" s="40"/>
      <c r="F98" s="40"/>
      <c r="G98" s="41"/>
      <c r="H98" s="68"/>
      <c r="I98" s="42" t="s">
        <v>43</v>
      </c>
      <c r="J98" s="43">
        <v>1375</v>
      </c>
      <c r="K98" s="115">
        <v>1.05</v>
      </c>
      <c r="L98" s="44">
        <f t="shared" ref="L98:L100" si="55">J98*K98</f>
        <v>1443.75</v>
      </c>
      <c r="M98" s="45"/>
      <c r="N98" s="45"/>
      <c r="O98" s="46"/>
      <c r="P98" s="46"/>
      <c r="Q98" s="47"/>
      <c r="R98" s="47"/>
      <c r="S98" s="47"/>
      <c r="T98" s="47"/>
      <c r="U98" s="47"/>
      <c r="V98" s="47"/>
      <c r="W98" s="47">
        <f t="shared" ref="W98:W100" si="56">SUM(N98:V98)</f>
        <v>0</v>
      </c>
      <c r="X98" s="48" t="e">
        <f t="shared" ref="X98:X100" si="57">W98/AC98</f>
        <v>#DIV/0!</v>
      </c>
      <c r="Y98" s="49">
        <f t="shared" ref="Y98:Y100" si="58">W98-L98</f>
        <v>-1443.75</v>
      </c>
      <c r="Z98" s="50"/>
      <c r="AA98" s="51"/>
      <c r="AB98" s="52"/>
      <c r="AC98" s="53"/>
      <c r="AD98" s="54"/>
      <c r="AE98" s="54"/>
      <c r="AF98" s="55">
        <f t="shared" ref="AF98:AF100" si="59">AC98+AD98</f>
        <v>0</v>
      </c>
      <c r="AG98" s="37"/>
    </row>
    <row r="99" spans="1:33" s="10" customFormat="1">
      <c r="A99" s="38"/>
      <c r="B99" s="57"/>
      <c r="C99" s="68"/>
      <c r="D99" s="155" t="s">
        <v>44</v>
      </c>
      <c r="E99" s="40"/>
      <c r="F99" s="40"/>
      <c r="G99" s="41"/>
      <c r="H99" s="68"/>
      <c r="I99" s="42" t="s">
        <v>44</v>
      </c>
      <c r="J99" s="43">
        <v>1830</v>
      </c>
      <c r="K99" s="115">
        <v>1.05</v>
      </c>
      <c r="L99" s="44">
        <f t="shared" si="55"/>
        <v>1921.5</v>
      </c>
      <c r="M99" s="45"/>
      <c r="N99" s="45"/>
      <c r="O99" s="46"/>
      <c r="P99" s="46"/>
      <c r="Q99" s="47"/>
      <c r="R99" s="47"/>
      <c r="S99" s="47"/>
      <c r="T99" s="47"/>
      <c r="U99" s="47"/>
      <c r="V99" s="47"/>
      <c r="W99" s="47">
        <f t="shared" si="56"/>
        <v>0</v>
      </c>
      <c r="X99" s="48" t="e">
        <f t="shared" si="57"/>
        <v>#DIV/0!</v>
      </c>
      <c r="Y99" s="49">
        <f t="shared" si="58"/>
        <v>-1921.5</v>
      </c>
      <c r="Z99" s="50"/>
      <c r="AA99" s="51"/>
      <c r="AB99" s="52"/>
      <c r="AC99" s="53"/>
      <c r="AD99" s="54"/>
      <c r="AE99" s="54"/>
      <c r="AF99" s="55">
        <f t="shared" si="59"/>
        <v>0</v>
      </c>
      <c r="AG99" s="37"/>
    </row>
    <row r="100" spans="1:33" s="10" customFormat="1">
      <c r="A100" s="38"/>
      <c r="B100" s="57"/>
      <c r="C100" s="68"/>
      <c r="D100" s="155" t="s">
        <v>45</v>
      </c>
      <c r="E100" s="40"/>
      <c r="F100" s="40"/>
      <c r="G100" s="41"/>
      <c r="H100" s="68"/>
      <c r="I100" s="42" t="s">
        <v>45</v>
      </c>
      <c r="J100" s="43">
        <v>1100</v>
      </c>
      <c r="K100" s="115">
        <v>1.05</v>
      </c>
      <c r="L100" s="44">
        <f t="shared" si="55"/>
        <v>1155</v>
      </c>
      <c r="M100" s="45"/>
      <c r="N100" s="45"/>
      <c r="O100" s="46"/>
      <c r="P100" s="46"/>
      <c r="Q100" s="47"/>
      <c r="R100" s="47"/>
      <c r="S100" s="47"/>
      <c r="T100" s="47"/>
      <c r="U100" s="47"/>
      <c r="V100" s="47"/>
      <c r="W100" s="47">
        <f t="shared" si="56"/>
        <v>0</v>
      </c>
      <c r="X100" s="48" t="e">
        <f t="shared" si="57"/>
        <v>#DIV/0!</v>
      </c>
      <c r="Y100" s="49">
        <f t="shared" si="58"/>
        <v>-1155</v>
      </c>
      <c r="Z100" s="50"/>
      <c r="AA100" s="51"/>
      <c r="AB100" s="52"/>
      <c r="AC100" s="53"/>
      <c r="AD100" s="54"/>
      <c r="AE100" s="54"/>
      <c r="AF100" s="55">
        <f t="shared" si="59"/>
        <v>0</v>
      </c>
      <c r="AG100" s="37"/>
    </row>
    <row r="101" spans="1:33" s="10" customFormat="1">
      <c r="A101" s="38"/>
      <c r="B101" s="57"/>
      <c r="C101" s="68"/>
      <c r="D101" s="155" t="s">
        <v>211</v>
      </c>
      <c r="E101" s="40"/>
      <c r="F101" s="40"/>
      <c r="G101" s="41"/>
      <c r="H101" s="68"/>
      <c r="I101" s="161" t="s">
        <v>211</v>
      </c>
      <c r="J101" s="43">
        <v>1100</v>
      </c>
      <c r="K101" s="115">
        <v>1.05</v>
      </c>
      <c r="L101" s="44">
        <f t="shared" si="51"/>
        <v>1155</v>
      </c>
      <c r="M101" s="45"/>
      <c r="N101" s="45"/>
      <c r="O101" s="46"/>
      <c r="P101" s="46"/>
      <c r="Q101" s="47"/>
      <c r="R101" s="47"/>
      <c r="S101" s="47"/>
      <c r="T101" s="47"/>
      <c r="U101" s="47"/>
      <c r="V101" s="47"/>
      <c r="W101" s="47">
        <f t="shared" si="52"/>
        <v>0</v>
      </c>
      <c r="X101" s="48" t="e">
        <f t="shared" si="53"/>
        <v>#DIV/0!</v>
      </c>
      <c r="Y101" s="49">
        <f t="shared" si="54"/>
        <v>-1155</v>
      </c>
      <c r="Z101" s="50"/>
      <c r="AA101" s="51"/>
      <c r="AB101" s="52"/>
      <c r="AC101" s="53"/>
      <c r="AD101" s="54"/>
      <c r="AE101" s="54"/>
      <c r="AF101" s="55">
        <f t="shared" si="41"/>
        <v>0</v>
      </c>
      <c r="AG101" s="37"/>
    </row>
    <row r="102" spans="1:33" s="10" customFormat="1">
      <c r="A102" s="38"/>
      <c r="B102" s="57"/>
      <c r="C102" s="68"/>
      <c r="D102" s="155" t="s">
        <v>212</v>
      </c>
      <c r="E102" s="40"/>
      <c r="F102" s="40"/>
      <c r="G102" s="41"/>
      <c r="H102" s="68"/>
      <c r="I102" s="161" t="s">
        <v>212</v>
      </c>
      <c r="J102" s="43">
        <v>1375</v>
      </c>
      <c r="K102" s="115">
        <v>1.05</v>
      </c>
      <c r="L102" s="44">
        <f t="shared" si="51"/>
        <v>1443.75</v>
      </c>
      <c r="M102" s="45"/>
      <c r="N102" s="45"/>
      <c r="O102" s="46"/>
      <c r="P102" s="46"/>
      <c r="Q102" s="47"/>
      <c r="R102" s="47"/>
      <c r="S102" s="47"/>
      <c r="T102" s="47"/>
      <c r="U102" s="47"/>
      <c r="V102" s="47"/>
      <c r="W102" s="47">
        <f t="shared" si="52"/>
        <v>0</v>
      </c>
      <c r="X102" s="48" t="e">
        <f t="shared" si="53"/>
        <v>#DIV/0!</v>
      </c>
      <c r="Y102" s="49">
        <f t="shared" si="54"/>
        <v>-1443.75</v>
      </c>
      <c r="Z102" s="50"/>
      <c r="AA102" s="51"/>
      <c r="AB102" s="52"/>
      <c r="AC102" s="53"/>
      <c r="AD102" s="54"/>
      <c r="AE102" s="54"/>
      <c r="AF102" s="55">
        <f t="shared" si="41"/>
        <v>0</v>
      </c>
      <c r="AG102" s="37"/>
    </row>
    <row r="103" spans="1:33" s="10" customFormat="1">
      <c r="A103" s="38"/>
      <c r="B103" s="57"/>
      <c r="C103" s="68"/>
      <c r="D103" s="155" t="s">
        <v>213</v>
      </c>
      <c r="E103" s="40"/>
      <c r="F103" s="40"/>
      <c r="G103" s="41"/>
      <c r="H103" s="68"/>
      <c r="I103" s="161" t="s">
        <v>213</v>
      </c>
      <c r="J103" s="43">
        <v>955</v>
      </c>
      <c r="K103" s="115">
        <v>1.05</v>
      </c>
      <c r="L103" s="44">
        <f t="shared" si="51"/>
        <v>1002.75</v>
      </c>
      <c r="M103" s="45"/>
      <c r="N103" s="45"/>
      <c r="O103" s="46"/>
      <c r="P103" s="46"/>
      <c r="Q103" s="47"/>
      <c r="R103" s="47"/>
      <c r="S103" s="47"/>
      <c r="T103" s="47"/>
      <c r="U103" s="47"/>
      <c r="V103" s="47"/>
      <c r="W103" s="47">
        <f t="shared" si="52"/>
        <v>0</v>
      </c>
      <c r="X103" s="48" t="e">
        <f t="shared" si="53"/>
        <v>#DIV/0!</v>
      </c>
      <c r="Y103" s="49">
        <f t="shared" si="54"/>
        <v>-1002.75</v>
      </c>
      <c r="Z103" s="50"/>
      <c r="AA103" s="51"/>
      <c r="AB103" s="52"/>
      <c r="AC103" s="53"/>
      <c r="AD103" s="54"/>
      <c r="AE103" s="54"/>
      <c r="AF103" s="55">
        <f t="shared" si="41"/>
        <v>0</v>
      </c>
      <c r="AG103" s="37"/>
    </row>
    <row r="104" spans="1:33" s="10" customFormat="1" hidden="1">
      <c r="A104" s="38"/>
      <c r="B104" s="82"/>
      <c r="C104" s="83"/>
      <c r="D104" s="81"/>
      <c r="E104" s="81"/>
      <c r="F104" s="81"/>
      <c r="G104" s="81"/>
      <c r="H104" s="81"/>
      <c r="I104" s="42"/>
      <c r="J104" s="95"/>
      <c r="K104" s="120"/>
      <c r="L104" s="92"/>
      <c r="M104" s="85"/>
      <c r="N104" s="85"/>
      <c r="O104" s="86"/>
      <c r="P104" s="86"/>
      <c r="Q104" s="77"/>
      <c r="R104" s="77"/>
      <c r="S104" s="77"/>
      <c r="T104" s="77"/>
      <c r="U104" s="77"/>
      <c r="V104" s="77"/>
      <c r="W104" s="87"/>
      <c r="X104" s="77"/>
      <c r="Y104" s="78"/>
      <c r="Z104" s="62"/>
      <c r="AA104" s="65"/>
      <c r="AB104" s="61"/>
      <c r="AC104" s="96"/>
      <c r="AD104" s="75"/>
      <c r="AE104" s="82"/>
      <c r="AF104" s="93"/>
      <c r="AG104" s="80"/>
    </row>
    <row r="105" spans="1:33" s="10" customFormat="1" hidden="1">
      <c r="A105" s="38"/>
      <c r="B105" s="82"/>
      <c r="C105" s="83"/>
      <c r="D105" s="81"/>
      <c r="E105" s="81"/>
      <c r="F105" s="81"/>
      <c r="G105" s="81"/>
      <c r="H105" s="81"/>
      <c r="I105" s="42"/>
      <c r="J105" s="95"/>
      <c r="K105" s="120"/>
      <c r="L105" s="92"/>
      <c r="M105" s="85"/>
      <c r="N105" s="85"/>
      <c r="O105" s="86"/>
      <c r="P105" s="86"/>
      <c r="Q105" s="77"/>
      <c r="R105" s="77"/>
      <c r="S105" s="77"/>
      <c r="T105" s="77"/>
      <c r="U105" s="77"/>
      <c r="V105" s="77"/>
      <c r="W105" s="87"/>
      <c r="X105" s="77"/>
      <c r="Y105" s="78"/>
      <c r="Z105" s="62"/>
      <c r="AA105" s="65"/>
      <c r="AB105" s="61"/>
      <c r="AC105" s="96"/>
      <c r="AD105" s="75"/>
      <c r="AE105" s="82"/>
      <c r="AF105" s="93"/>
      <c r="AG105" s="80"/>
    </row>
    <row r="106" spans="1:33" s="10" customFormat="1" hidden="1">
      <c r="A106" s="38"/>
      <c r="B106" s="82"/>
      <c r="C106" s="83"/>
      <c r="D106" s="81"/>
      <c r="E106" s="81"/>
      <c r="F106" s="81"/>
      <c r="G106" s="81"/>
      <c r="H106" s="81"/>
      <c r="I106" s="42"/>
      <c r="J106" s="91"/>
      <c r="K106" s="120"/>
      <c r="L106" s="84"/>
      <c r="M106" s="85"/>
      <c r="N106" s="85"/>
      <c r="O106" s="86"/>
      <c r="P106" s="86"/>
      <c r="Q106" s="77"/>
      <c r="R106" s="77"/>
      <c r="S106" s="77"/>
      <c r="T106" s="77"/>
      <c r="U106" s="77"/>
      <c r="V106" s="77"/>
      <c r="W106" s="87"/>
      <c r="X106" s="77"/>
      <c r="Y106" s="78"/>
      <c r="Z106" s="62"/>
      <c r="AA106" s="65"/>
      <c r="AB106" s="61"/>
      <c r="AC106" s="94"/>
      <c r="AD106" s="75"/>
      <c r="AE106" s="82"/>
      <c r="AF106" s="88"/>
      <c r="AG106" s="56"/>
    </row>
    <row r="107" spans="1:33" s="10" customFormat="1" hidden="1">
      <c r="A107" s="38"/>
      <c r="B107" s="82"/>
      <c r="C107" s="83"/>
      <c r="D107" s="81"/>
      <c r="E107" s="81"/>
      <c r="F107" s="81"/>
      <c r="G107" s="81"/>
      <c r="H107" s="81"/>
      <c r="I107" s="42"/>
      <c r="J107" s="91"/>
      <c r="K107" s="120"/>
      <c r="L107" s="84"/>
      <c r="M107" s="85"/>
      <c r="N107" s="85"/>
      <c r="O107" s="86"/>
      <c r="P107" s="86"/>
      <c r="Q107" s="77"/>
      <c r="R107" s="77"/>
      <c r="S107" s="77"/>
      <c r="T107" s="77"/>
      <c r="U107" s="77"/>
      <c r="V107" s="77"/>
      <c r="W107" s="87"/>
      <c r="X107" s="77"/>
      <c r="Y107" s="78"/>
      <c r="Z107" s="62"/>
      <c r="AA107" s="65"/>
      <c r="AB107" s="61"/>
      <c r="AC107" s="94"/>
      <c r="AD107" s="75"/>
      <c r="AE107" s="82"/>
      <c r="AF107" s="88"/>
      <c r="AG107" s="80"/>
    </row>
    <row r="108" spans="1:33" s="10" customFormat="1" hidden="1">
      <c r="A108" s="38"/>
      <c r="B108" s="82"/>
      <c r="C108" s="83"/>
      <c r="D108" s="83"/>
      <c r="E108" s="83"/>
      <c r="F108" s="83"/>
      <c r="G108" s="83"/>
      <c r="H108" s="83"/>
      <c r="I108" s="95"/>
      <c r="J108" s="91"/>
      <c r="K108" s="120"/>
      <c r="L108" s="84"/>
      <c r="M108" s="85"/>
      <c r="N108" s="85"/>
      <c r="O108" s="86"/>
      <c r="P108" s="86"/>
      <c r="Q108" s="77"/>
      <c r="R108" s="77"/>
      <c r="S108" s="77"/>
      <c r="T108" s="77"/>
      <c r="U108" s="77"/>
      <c r="V108" s="77"/>
      <c r="W108" s="87"/>
      <c r="X108" s="77"/>
      <c r="Y108" s="78"/>
      <c r="Z108" s="62"/>
      <c r="AA108" s="65"/>
      <c r="AB108" s="61"/>
      <c r="AC108" s="94"/>
      <c r="AD108" s="75"/>
      <c r="AE108" s="82"/>
      <c r="AF108" s="88"/>
      <c r="AG108" s="56"/>
    </row>
    <row r="109" spans="1:33" s="10" customFormat="1" hidden="1">
      <c r="A109" s="38"/>
      <c r="B109" s="82"/>
      <c r="C109" s="83"/>
      <c r="D109" s="83"/>
      <c r="E109" s="83"/>
      <c r="F109" s="83"/>
      <c r="G109" s="83"/>
      <c r="H109" s="83"/>
      <c r="I109" s="95"/>
      <c r="J109" s="91"/>
      <c r="K109" s="120"/>
      <c r="L109" s="84"/>
      <c r="M109" s="85"/>
      <c r="N109" s="85"/>
      <c r="O109" s="86"/>
      <c r="P109" s="86"/>
      <c r="Q109" s="77"/>
      <c r="R109" s="77"/>
      <c r="S109" s="77"/>
      <c r="T109" s="77"/>
      <c r="U109" s="77"/>
      <c r="V109" s="77"/>
      <c r="W109" s="87"/>
      <c r="X109" s="77"/>
      <c r="Y109" s="78"/>
      <c r="Z109" s="62"/>
      <c r="AA109" s="65"/>
      <c r="AB109" s="61"/>
      <c r="AC109" s="94"/>
      <c r="AD109" s="75"/>
      <c r="AE109" s="82"/>
      <c r="AF109" s="88"/>
      <c r="AG109" s="80"/>
    </row>
    <row r="110" spans="1:33" s="10" customFormat="1" hidden="1">
      <c r="A110" s="38"/>
      <c r="B110" s="82"/>
      <c r="C110" s="83"/>
      <c r="D110" s="83"/>
      <c r="E110" s="83"/>
      <c r="F110" s="83"/>
      <c r="G110" s="83"/>
      <c r="H110" s="83"/>
      <c r="I110" s="95"/>
      <c r="J110" s="91"/>
      <c r="K110" s="120"/>
      <c r="L110" s="84"/>
      <c r="M110" s="85"/>
      <c r="N110" s="85"/>
      <c r="O110" s="86"/>
      <c r="P110" s="86"/>
      <c r="Q110" s="77"/>
      <c r="R110" s="77"/>
      <c r="S110" s="77"/>
      <c r="T110" s="77"/>
      <c r="U110" s="77"/>
      <c r="V110" s="77"/>
      <c r="W110" s="87"/>
      <c r="X110" s="77"/>
      <c r="Y110" s="78"/>
      <c r="Z110" s="62"/>
      <c r="AA110" s="65"/>
      <c r="AB110" s="61"/>
      <c r="AC110" s="94"/>
      <c r="AD110" s="75"/>
      <c r="AE110" s="82"/>
      <c r="AF110" s="88"/>
      <c r="AG110" s="80"/>
    </row>
    <row r="111" spans="1:33" s="10" customFormat="1" hidden="1">
      <c r="A111" s="38"/>
      <c r="B111" s="82"/>
      <c r="C111" s="83"/>
      <c r="D111" s="83"/>
      <c r="E111" s="83"/>
      <c r="F111" s="83"/>
      <c r="G111" s="83"/>
      <c r="H111" s="83"/>
      <c r="I111" s="95"/>
      <c r="J111" s="95"/>
      <c r="K111" s="120"/>
      <c r="L111" s="92"/>
      <c r="M111" s="85"/>
      <c r="N111" s="85"/>
      <c r="O111" s="86"/>
      <c r="P111" s="86"/>
      <c r="Q111" s="77"/>
      <c r="R111" s="77"/>
      <c r="S111" s="77"/>
      <c r="T111" s="77"/>
      <c r="U111" s="77"/>
      <c r="V111" s="77"/>
      <c r="W111" s="87"/>
      <c r="X111" s="77"/>
      <c r="Y111" s="78"/>
      <c r="Z111" s="62"/>
      <c r="AA111" s="65"/>
      <c r="AB111" s="61"/>
      <c r="AC111" s="96"/>
      <c r="AD111" s="75"/>
      <c r="AE111" s="82"/>
      <c r="AF111" s="93"/>
      <c r="AG111" s="80"/>
    </row>
    <row r="112" spans="1:33" s="10" customFormat="1" hidden="1">
      <c r="A112" s="38"/>
      <c r="B112" s="82"/>
      <c r="C112" s="83"/>
      <c r="D112" s="83"/>
      <c r="E112" s="83"/>
      <c r="F112" s="83"/>
      <c r="G112" s="83"/>
      <c r="H112" s="83"/>
      <c r="I112" s="95"/>
      <c r="J112" s="95"/>
      <c r="K112" s="120"/>
      <c r="L112" s="92"/>
      <c r="M112" s="85"/>
      <c r="N112" s="85"/>
      <c r="O112" s="86"/>
      <c r="P112" s="86"/>
      <c r="Q112" s="77"/>
      <c r="R112" s="77"/>
      <c r="S112" s="77"/>
      <c r="T112" s="77"/>
      <c r="U112" s="77"/>
      <c r="V112" s="77"/>
      <c r="W112" s="87"/>
      <c r="X112" s="77"/>
      <c r="Y112" s="78"/>
      <c r="Z112" s="62"/>
      <c r="AA112" s="65"/>
      <c r="AB112" s="61"/>
      <c r="AC112" s="96"/>
      <c r="AD112" s="75"/>
      <c r="AE112" s="82"/>
      <c r="AF112" s="93"/>
      <c r="AG112" s="80"/>
    </row>
    <row r="113" spans="1:33" s="10" customFormat="1" hidden="1">
      <c r="A113" s="38"/>
      <c r="B113" s="82"/>
      <c r="C113" s="83"/>
      <c r="D113" s="83"/>
      <c r="E113" s="83"/>
      <c r="F113" s="83"/>
      <c r="G113" s="83"/>
      <c r="H113" s="83"/>
      <c r="I113" s="95"/>
      <c r="J113" s="95"/>
      <c r="K113" s="120"/>
      <c r="L113" s="92"/>
      <c r="M113" s="85"/>
      <c r="N113" s="85"/>
      <c r="O113" s="86"/>
      <c r="P113" s="86"/>
      <c r="Q113" s="77"/>
      <c r="R113" s="77"/>
      <c r="S113" s="77"/>
      <c r="T113" s="77"/>
      <c r="U113" s="77"/>
      <c r="V113" s="77"/>
      <c r="W113" s="87"/>
      <c r="X113" s="77"/>
      <c r="Y113" s="78"/>
      <c r="Z113" s="62"/>
      <c r="AA113" s="65"/>
      <c r="AB113" s="61"/>
      <c r="AC113" s="96"/>
      <c r="AD113" s="75"/>
      <c r="AE113" s="82"/>
      <c r="AF113" s="93"/>
      <c r="AG113" s="80"/>
    </row>
    <row r="114" spans="1:33" s="10" customFormat="1" hidden="1">
      <c r="A114" s="38"/>
      <c r="B114" s="82"/>
      <c r="C114" s="83"/>
      <c r="D114" s="83"/>
      <c r="E114" s="83"/>
      <c r="F114" s="83"/>
      <c r="G114" s="83"/>
      <c r="H114" s="83"/>
      <c r="I114" s="95"/>
      <c r="J114" s="95"/>
      <c r="K114" s="120"/>
      <c r="L114" s="92"/>
      <c r="M114" s="85"/>
      <c r="N114" s="85"/>
      <c r="O114" s="86"/>
      <c r="P114" s="86"/>
      <c r="Q114" s="77"/>
      <c r="R114" s="77"/>
      <c r="S114" s="77"/>
      <c r="T114" s="77"/>
      <c r="U114" s="77"/>
      <c r="V114" s="77"/>
      <c r="W114" s="87"/>
      <c r="X114" s="77"/>
      <c r="Y114" s="78"/>
      <c r="Z114" s="62"/>
      <c r="AA114" s="65"/>
      <c r="AB114" s="61"/>
      <c r="AC114" s="96"/>
      <c r="AD114" s="75"/>
      <c r="AE114" s="82"/>
      <c r="AF114" s="93"/>
      <c r="AG114" s="80"/>
    </row>
    <row r="115" spans="1:33" s="10" customFormat="1" hidden="1">
      <c r="A115" s="38"/>
      <c r="B115" s="82"/>
      <c r="C115" s="83"/>
      <c r="D115" s="83"/>
      <c r="E115" s="83"/>
      <c r="F115" s="83"/>
      <c r="G115" s="83"/>
      <c r="H115" s="83"/>
      <c r="I115" s="95"/>
      <c r="J115" s="95"/>
      <c r="K115" s="120"/>
      <c r="L115" s="92"/>
      <c r="M115" s="85"/>
      <c r="N115" s="85"/>
      <c r="O115" s="86"/>
      <c r="P115" s="86"/>
      <c r="Q115" s="77"/>
      <c r="R115" s="77"/>
      <c r="S115" s="77"/>
      <c r="T115" s="77"/>
      <c r="U115" s="77"/>
      <c r="V115" s="77"/>
      <c r="W115" s="87"/>
      <c r="X115" s="77"/>
      <c r="Y115" s="78"/>
      <c r="Z115" s="62"/>
      <c r="AA115" s="65"/>
      <c r="AB115" s="61"/>
      <c r="AC115" s="96"/>
      <c r="AD115" s="75"/>
      <c r="AE115" s="82"/>
      <c r="AF115" s="93"/>
      <c r="AG115" s="80"/>
    </row>
    <row r="116" spans="1:33" s="10" customFormat="1" hidden="1">
      <c r="A116" s="38"/>
      <c r="B116" s="82"/>
      <c r="C116" s="83"/>
      <c r="D116" s="83"/>
      <c r="E116" s="83"/>
      <c r="F116" s="83"/>
      <c r="G116" s="83"/>
      <c r="H116" s="83"/>
      <c r="I116" s="95"/>
      <c r="J116" s="95"/>
      <c r="K116" s="120"/>
      <c r="L116" s="92"/>
      <c r="M116" s="85"/>
      <c r="N116" s="85"/>
      <c r="O116" s="86"/>
      <c r="P116" s="86"/>
      <c r="Q116" s="77"/>
      <c r="R116" s="77"/>
      <c r="S116" s="77"/>
      <c r="T116" s="77"/>
      <c r="U116" s="77"/>
      <c r="V116" s="77"/>
      <c r="W116" s="87"/>
      <c r="X116" s="77"/>
      <c r="Y116" s="78"/>
      <c r="Z116" s="62"/>
      <c r="AA116" s="65"/>
      <c r="AB116" s="61"/>
      <c r="AC116" s="96"/>
      <c r="AD116" s="75"/>
      <c r="AE116" s="82"/>
      <c r="AF116" s="93"/>
      <c r="AG116" s="80"/>
    </row>
    <row r="117" spans="1:33" s="10" customFormat="1" hidden="1">
      <c r="A117" s="38"/>
      <c r="B117" s="82"/>
      <c r="C117" s="83"/>
      <c r="D117" s="83"/>
      <c r="E117" s="83"/>
      <c r="F117" s="83"/>
      <c r="G117" s="83"/>
      <c r="H117" s="83"/>
      <c r="I117" s="95"/>
      <c r="J117" s="95"/>
      <c r="K117" s="120"/>
      <c r="L117" s="92"/>
      <c r="M117" s="85"/>
      <c r="N117" s="85"/>
      <c r="O117" s="86"/>
      <c r="P117" s="86"/>
      <c r="Q117" s="77"/>
      <c r="R117" s="77"/>
      <c r="S117" s="77"/>
      <c r="T117" s="77"/>
      <c r="U117" s="77"/>
      <c r="V117" s="77"/>
      <c r="W117" s="87"/>
      <c r="X117" s="77"/>
      <c r="Y117" s="78"/>
      <c r="Z117" s="62"/>
      <c r="AA117" s="65"/>
      <c r="AB117" s="61"/>
      <c r="AC117" s="96"/>
      <c r="AD117" s="75"/>
      <c r="AE117" s="82"/>
      <c r="AF117" s="93"/>
      <c r="AG117" s="80"/>
    </row>
    <row r="118" spans="1:33" s="10" customFormat="1" hidden="1">
      <c r="A118" s="38"/>
      <c r="B118" s="82"/>
      <c r="C118" s="83"/>
      <c r="D118" s="83"/>
      <c r="E118" s="83"/>
      <c r="F118" s="83"/>
      <c r="G118" s="83"/>
      <c r="H118" s="83"/>
      <c r="I118" s="95"/>
      <c r="J118" s="95"/>
      <c r="K118" s="120"/>
      <c r="L118" s="84"/>
      <c r="M118" s="85"/>
      <c r="N118" s="85"/>
      <c r="O118" s="86"/>
      <c r="P118" s="86"/>
      <c r="Q118" s="77"/>
      <c r="R118" s="77"/>
      <c r="S118" s="77"/>
      <c r="T118" s="77"/>
      <c r="U118" s="77"/>
      <c r="V118" s="77"/>
      <c r="W118" s="87"/>
      <c r="X118" s="77"/>
      <c r="Y118" s="78"/>
      <c r="Z118" s="62"/>
      <c r="AA118" s="65"/>
      <c r="AB118" s="61"/>
      <c r="AC118" s="94"/>
      <c r="AD118" s="75"/>
      <c r="AE118" s="82"/>
      <c r="AF118" s="88"/>
      <c r="AG118" s="80"/>
    </row>
    <row r="119" spans="1:33" s="10" customFormat="1" hidden="1">
      <c r="A119" s="38"/>
      <c r="B119" s="82"/>
      <c r="C119" s="83"/>
      <c r="D119" s="83"/>
      <c r="E119" s="83"/>
      <c r="F119" s="83"/>
      <c r="G119" s="83"/>
      <c r="H119" s="83"/>
      <c r="I119" s="95"/>
      <c r="J119" s="95"/>
      <c r="K119" s="120"/>
      <c r="L119" s="84"/>
      <c r="M119" s="85"/>
      <c r="N119" s="85"/>
      <c r="O119" s="86"/>
      <c r="P119" s="86"/>
      <c r="Q119" s="77"/>
      <c r="R119" s="77"/>
      <c r="S119" s="77"/>
      <c r="T119" s="77"/>
      <c r="U119" s="77"/>
      <c r="V119" s="77"/>
      <c r="W119" s="87"/>
      <c r="X119" s="77"/>
      <c r="Y119" s="78"/>
      <c r="Z119" s="62"/>
      <c r="AA119" s="65"/>
      <c r="AB119" s="61"/>
      <c r="AC119" s="94"/>
      <c r="AD119" s="75"/>
      <c r="AE119" s="82"/>
      <c r="AF119" s="88"/>
      <c r="AG119" s="80"/>
    </row>
    <row r="120" spans="1:33" s="10" customFormat="1" hidden="1">
      <c r="A120" s="38"/>
      <c r="B120" s="82"/>
      <c r="C120" s="83"/>
      <c r="D120" s="83"/>
      <c r="E120" s="83"/>
      <c r="F120" s="83"/>
      <c r="G120" s="83"/>
      <c r="H120" s="83"/>
      <c r="I120" s="95"/>
      <c r="J120" s="95"/>
      <c r="K120" s="120"/>
      <c r="L120" s="84"/>
      <c r="M120" s="85"/>
      <c r="N120" s="85"/>
      <c r="O120" s="86"/>
      <c r="P120" s="86"/>
      <c r="Q120" s="77"/>
      <c r="R120" s="77"/>
      <c r="S120" s="77"/>
      <c r="T120" s="77"/>
      <c r="U120" s="77"/>
      <c r="V120" s="77"/>
      <c r="W120" s="87"/>
      <c r="X120" s="77"/>
      <c r="Y120" s="78"/>
      <c r="Z120" s="62"/>
      <c r="AA120" s="65"/>
      <c r="AB120" s="61"/>
      <c r="AC120" s="94"/>
      <c r="AD120" s="75"/>
      <c r="AE120" s="75"/>
      <c r="AF120" s="88"/>
      <c r="AG120" s="80"/>
    </row>
    <row r="121" spans="1:33" s="10" customFormat="1" hidden="1">
      <c r="A121" s="38"/>
      <c r="B121" s="82"/>
      <c r="C121" s="83"/>
      <c r="D121" s="83"/>
      <c r="E121" s="83"/>
      <c r="F121" s="83"/>
      <c r="G121" s="83"/>
      <c r="H121" s="83"/>
      <c r="I121" s="95"/>
      <c r="J121" s="95"/>
      <c r="K121" s="120"/>
      <c r="L121" s="92"/>
      <c r="M121" s="85"/>
      <c r="N121" s="85"/>
      <c r="O121" s="86"/>
      <c r="P121" s="86"/>
      <c r="Q121" s="77"/>
      <c r="R121" s="77"/>
      <c r="S121" s="77"/>
      <c r="T121" s="77"/>
      <c r="U121" s="77"/>
      <c r="V121" s="77"/>
      <c r="W121" s="87"/>
      <c r="X121" s="77"/>
      <c r="Y121" s="78"/>
      <c r="Z121" s="62"/>
      <c r="AA121" s="65"/>
      <c r="AB121" s="61"/>
      <c r="AC121" s="96"/>
      <c r="AD121" s="75"/>
      <c r="AE121" s="75"/>
      <c r="AF121" s="93"/>
      <c r="AG121" s="80"/>
    </row>
    <row r="122" spans="1:33" s="10" customFormat="1" hidden="1">
      <c r="A122" s="38"/>
      <c r="B122" s="82"/>
      <c r="C122" s="83"/>
      <c r="D122" s="83"/>
      <c r="E122" s="83"/>
      <c r="F122" s="83"/>
      <c r="G122" s="83"/>
      <c r="H122" s="83"/>
      <c r="I122" s="95"/>
      <c r="J122" s="95"/>
      <c r="K122" s="120"/>
      <c r="L122" s="92"/>
      <c r="M122" s="85"/>
      <c r="N122" s="85"/>
      <c r="O122" s="86"/>
      <c r="P122" s="86"/>
      <c r="Q122" s="77"/>
      <c r="R122" s="77"/>
      <c r="S122" s="77"/>
      <c r="T122" s="77"/>
      <c r="U122" s="77"/>
      <c r="V122" s="77"/>
      <c r="W122" s="87"/>
      <c r="X122" s="77"/>
      <c r="Y122" s="78"/>
      <c r="Z122" s="62"/>
      <c r="AA122" s="65"/>
      <c r="AB122" s="61"/>
      <c r="AC122" s="96"/>
      <c r="AD122" s="75"/>
      <c r="AE122" s="75"/>
      <c r="AF122" s="93"/>
      <c r="AG122" s="80"/>
    </row>
    <row r="123" spans="1:33" s="10" customFormat="1" hidden="1">
      <c r="A123" s="38"/>
      <c r="B123" s="82"/>
      <c r="C123" s="83"/>
      <c r="D123" s="83"/>
      <c r="E123" s="83"/>
      <c r="F123" s="83"/>
      <c r="G123" s="83"/>
      <c r="H123" s="83"/>
      <c r="I123" s="95"/>
      <c r="J123" s="95"/>
      <c r="K123" s="120"/>
      <c r="L123" s="92"/>
      <c r="M123" s="85"/>
      <c r="N123" s="85"/>
      <c r="O123" s="86"/>
      <c r="P123" s="86"/>
      <c r="Q123" s="77"/>
      <c r="R123" s="77"/>
      <c r="S123" s="77"/>
      <c r="T123" s="77"/>
      <c r="U123" s="77"/>
      <c r="V123" s="77"/>
      <c r="W123" s="87"/>
      <c r="X123" s="77"/>
      <c r="Y123" s="78"/>
      <c r="Z123" s="62"/>
      <c r="AA123" s="65"/>
      <c r="AB123" s="61"/>
      <c r="AC123" s="96"/>
      <c r="AD123" s="75"/>
      <c r="AE123" s="75"/>
      <c r="AF123" s="93"/>
      <c r="AG123" s="80"/>
    </row>
    <row r="124" spans="1:33" s="10" customFormat="1" hidden="1">
      <c r="A124" s="38"/>
      <c r="B124" s="82"/>
      <c r="C124" s="83"/>
      <c r="D124" s="83"/>
      <c r="E124" s="83"/>
      <c r="F124" s="83"/>
      <c r="G124" s="83"/>
      <c r="H124" s="83"/>
      <c r="I124" s="95"/>
      <c r="J124" s="95"/>
      <c r="K124" s="120"/>
      <c r="L124" s="92"/>
      <c r="M124" s="85"/>
      <c r="N124" s="85"/>
      <c r="O124" s="86"/>
      <c r="P124" s="86"/>
      <c r="Q124" s="77"/>
      <c r="R124" s="77"/>
      <c r="S124" s="77"/>
      <c r="T124" s="77"/>
      <c r="U124" s="77"/>
      <c r="V124" s="77"/>
      <c r="W124" s="87"/>
      <c r="X124" s="77"/>
      <c r="Y124" s="78"/>
      <c r="Z124" s="62"/>
      <c r="AA124" s="65"/>
      <c r="AB124" s="61"/>
      <c r="AC124" s="96"/>
      <c r="AD124" s="75"/>
      <c r="AE124" s="75"/>
      <c r="AF124" s="93"/>
      <c r="AG124" s="80"/>
    </row>
    <row r="125" spans="1:33" s="10" customFormat="1" hidden="1">
      <c r="A125" s="38"/>
      <c r="B125" s="82"/>
      <c r="C125" s="83"/>
      <c r="D125" s="83"/>
      <c r="E125" s="83"/>
      <c r="F125" s="83"/>
      <c r="G125" s="83"/>
      <c r="H125" s="83"/>
      <c r="I125" s="95"/>
      <c r="J125" s="95"/>
      <c r="K125" s="120"/>
      <c r="L125" s="92"/>
      <c r="M125" s="85"/>
      <c r="N125" s="85"/>
      <c r="O125" s="86"/>
      <c r="P125" s="86"/>
      <c r="Q125" s="77"/>
      <c r="R125" s="77"/>
      <c r="S125" s="77"/>
      <c r="T125" s="77"/>
      <c r="U125" s="77"/>
      <c r="V125" s="77"/>
      <c r="W125" s="87"/>
      <c r="X125" s="77"/>
      <c r="Y125" s="78"/>
      <c r="Z125" s="62"/>
      <c r="AA125" s="65"/>
      <c r="AB125" s="61"/>
      <c r="AC125" s="96"/>
      <c r="AD125" s="75"/>
      <c r="AE125" s="75"/>
      <c r="AF125" s="93"/>
      <c r="AG125" s="80"/>
    </row>
    <row r="126" spans="1:33" s="10" customFormat="1" hidden="1">
      <c r="A126" s="38"/>
      <c r="B126" s="82"/>
      <c r="C126" s="83"/>
      <c r="D126" s="83"/>
      <c r="E126" s="83"/>
      <c r="F126" s="83"/>
      <c r="G126" s="83"/>
      <c r="H126" s="83"/>
      <c r="I126" s="95"/>
      <c r="J126" s="95"/>
      <c r="K126" s="120"/>
      <c r="L126" s="92"/>
      <c r="M126" s="85"/>
      <c r="N126" s="85"/>
      <c r="O126" s="86"/>
      <c r="P126" s="86"/>
      <c r="Q126" s="77"/>
      <c r="R126" s="77"/>
      <c r="S126" s="77"/>
      <c r="T126" s="77"/>
      <c r="U126" s="77"/>
      <c r="V126" s="77"/>
      <c r="W126" s="87"/>
      <c r="X126" s="77"/>
      <c r="Y126" s="78"/>
      <c r="Z126" s="62"/>
      <c r="AA126" s="65"/>
      <c r="AB126" s="61"/>
      <c r="AC126" s="96"/>
      <c r="AD126" s="75"/>
      <c r="AE126" s="75"/>
      <c r="AF126" s="93"/>
      <c r="AG126" s="80"/>
    </row>
    <row r="127" spans="1:33" s="10" customFormat="1" hidden="1">
      <c r="A127" s="38"/>
      <c r="B127" s="82"/>
      <c r="C127" s="83"/>
      <c r="D127" s="83"/>
      <c r="E127" s="83"/>
      <c r="F127" s="83"/>
      <c r="G127" s="83"/>
      <c r="H127" s="83"/>
      <c r="I127" s="95"/>
      <c r="J127" s="95"/>
      <c r="K127" s="120"/>
      <c r="L127" s="92"/>
      <c r="M127" s="85"/>
      <c r="N127" s="85"/>
      <c r="O127" s="86"/>
      <c r="P127" s="86"/>
      <c r="Q127" s="77"/>
      <c r="R127" s="77"/>
      <c r="S127" s="77"/>
      <c r="T127" s="77"/>
      <c r="U127" s="77"/>
      <c r="V127" s="77"/>
      <c r="W127" s="87"/>
      <c r="X127" s="77"/>
      <c r="Y127" s="78"/>
      <c r="Z127" s="62"/>
      <c r="AA127" s="65"/>
      <c r="AB127" s="61"/>
      <c r="AC127" s="96"/>
      <c r="AD127" s="75"/>
      <c r="AE127" s="75"/>
      <c r="AF127" s="93"/>
      <c r="AG127" s="80"/>
    </row>
    <row r="128" spans="1:33" s="10" customFormat="1">
      <c r="A128" s="97"/>
      <c r="B128" s="97"/>
      <c r="C128" s="98"/>
      <c r="D128" s="98"/>
      <c r="E128" s="98"/>
      <c r="F128" s="98"/>
      <c r="G128" s="98"/>
      <c r="H128" s="98"/>
      <c r="I128" s="98"/>
      <c r="J128" s="98"/>
      <c r="K128" s="121"/>
      <c r="L128" s="17"/>
      <c r="M128" s="17"/>
      <c r="N128" s="17"/>
      <c r="O128" s="80"/>
      <c r="P128" s="80"/>
      <c r="Q128" s="80"/>
      <c r="R128" s="80"/>
      <c r="S128" s="80"/>
      <c r="T128" s="80"/>
      <c r="U128" s="80"/>
      <c r="V128" s="80"/>
      <c r="W128" s="80"/>
      <c r="X128" s="99"/>
      <c r="Y128" s="99"/>
      <c r="Z128" s="12"/>
      <c r="AA128" s="97"/>
      <c r="AB128" s="9"/>
      <c r="AC128" s="9"/>
      <c r="AD128" s="9"/>
      <c r="AE128" s="9"/>
      <c r="AF128" s="9"/>
      <c r="AG128" s="9"/>
    </row>
    <row r="129" spans="1:33" s="10" customFormat="1" ht="16.5" customHeight="1">
      <c r="A129" s="97"/>
      <c r="B129" s="97"/>
      <c r="C129" s="98"/>
      <c r="D129" s="98"/>
      <c r="E129" s="98"/>
      <c r="F129" s="98"/>
      <c r="G129" s="98"/>
      <c r="H129" s="98"/>
      <c r="I129" s="98"/>
      <c r="J129" s="100"/>
      <c r="K129" s="122"/>
      <c r="L129" s="80"/>
      <c r="M129" s="80"/>
      <c r="N129" s="80"/>
      <c r="O129" s="80"/>
      <c r="P129" s="80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</row>
    <row r="130" spans="1:33"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M130" s="133"/>
      <c r="N130" s="133"/>
      <c r="O130" s="133"/>
      <c r="P130" s="134"/>
    </row>
  </sheetData>
  <mergeCells count="19">
    <mergeCell ref="D19:H19"/>
    <mergeCell ref="M19:N19"/>
    <mergeCell ref="W19:X19"/>
    <mergeCell ref="A14:B14"/>
    <mergeCell ref="A15:B15"/>
    <mergeCell ref="A16:B16"/>
    <mergeCell ref="A17:B17"/>
    <mergeCell ref="A18:B18"/>
    <mergeCell ref="AB18:AF18"/>
    <mergeCell ref="A1:A2"/>
    <mergeCell ref="B1:B2"/>
    <mergeCell ref="C1:C2"/>
    <mergeCell ref="D1:D2"/>
    <mergeCell ref="N1:N2"/>
    <mergeCell ref="B8:B12"/>
    <mergeCell ref="C8:C11"/>
    <mergeCell ref="B3:B7"/>
    <mergeCell ref="C3:C6"/>
    <mergeCell ref="A3:A12"/>
  </mergeCells>
  <phoneticPr fontId="2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C860B-3BFD-46E3-8CE2-BD908B72C929}">
  <sheetPr codeName="Sheet15"/>
  <dimension ref="A1:AG185"/>
  <sheetViews>
    <sheetView topLeftCell="A71" workbookViewId="0">
      <selection activeCell="C121" sqref="C121"/>
    </sheetView>
  </sheetViews>
  <sheetFormatPr defaultRowHeight="17"/>
  <cols>
    <col min="2" max="2" width="13.33203125" bestFit="1" customWidth="1"/>
    <col min="3" max="3" width="40.58203125" bestFit="1" customWidth="1"/>
    <col min="4" max="4" width="22" bestFit="1" customWidth="1"/>
    <col min="6" max="6" width="9.83203125" customWidth="1"/>
    <col min="8" max="8" width="13.75" bestFit="1" customWidth="1"/>
    <col min="10" max="10" width="13" bestFit="1" customWidth="1"/>
    <col min="11" max="11" width="9" style="123"/>
    <col min="12" max="12" width="9.75" bestFit="1" customWidth="1"/>
  </cols>
  <sheetData>
    <row r="1" spans="1:33" s="10" customFormat="1">
      <c r="A1" s="243" t="s">
        <v>58</v>
      </c>
      <c r="B1" s="243" t="s">
        <v>59</v>
      </c>
      <c r="C1" s="243" t="s">
        <v>60</v>
      </c>
      <c r="D1" s="243" t="s">
        <v>19</v>
      </c>
      <c r="E1" s="127" t="s">
        <v>40</v>
      </c>
      <c r="F1" s="127" t="s">
        <v>41</v>
      </c>
      <c r="G1" s="127" t="s">
        <v>42</v>
      </c>
      <c r="H1" s="127" t="s">
        <v>43</v>
      </c>
      <c r="I1" s="127" t="s">
        <v>44</v>
      </c>
      <c r="J1" s="127" t="s">
        <v>45</v>
      </c>
      <c r="K1" s="127" t="s">
        <v>61</v>
      </c>
      <c r="L1" s="127" t="s">
        <v>62</v>
      </c>
      <c r="M1" s="127" t="s">
        <v>63</v>
      </c>
      <c r="N1" s="243" t="s">
        <v>64</v>
      </c>
      <c r="O1" s="80"/>
      <c r="P1" s="80"/>
      <c r="Q1" s="97"/>
      <c r="R1" s="97"/>
      <c r="S1" s="97"/>
      <c r="T1" s="97"/>
      <c r="U1" s="97"/>
      <c r="V1" s="97"/>
      <c r="W1" s="97"/>
      <c r="X1" s="9"/>
      <c r="Y1" s="9"/>
      <c r="Z1" s="9"/>
      <c r="AA1" s="9"/>
      <c r="AB1" s="9"/>
      <c r="AC1" s="9"/>
      <c r="AD1" s="9"/>
      <c r="AE1" s="9"/>
      <c r="AF1" s="9"/>
      <c r="AG1" s="9"/>
    </row>
    <row r="2" spans="1:33" s="10" customFormat="1">
      <c r="A2" s="244"/>
      <c r="B2" s="244"/>
      <c r="C2" s="244"/>
      <c r="D2" s="244"/>
      <c r="E2" s="127"/>
      <c r="F2" s="127"/>
      <c r="G2" s="127"/>
      <c r="H2" s="127"/>
      <c r="I2" s="127"/>
      <c r="J2" s="127"/>
      <c r="K2" s="127"/>
      <c r="L2" s="127"/>
      <c r="M2" s="127"/>
      <c r="N2" s="244"/>
      <c r="Q2" s="99"/>
      <c r="R2" s="99"/>
      <c r="S2" s="99"/>
      <c r="T2" s="99"/>
      <c r="U2" s="99"/>
      <c r="V2" s="99"/>
      <c r="W2" s="99"/>
      <c r="X2" s="99"/>
      <c r="Y2" s="9"/>
      <c r="Z2" s="9"/>
      <c r="AA2" s="9"/>
      <c r="AB2" s="9"/>
      <c r="AC2" s="9"/>
      <c r="AD2" s="9"/>
      <c r="AE2" s="9"/>
      <c r="AF2" s="9"/>
      <c r="AG2" s="9"/>
    </row>
    <row r="3" spans="1:33" s="10" customFormat="1">
      <c r="A3" s="231"/>
      <c r="B3" s="231" t="s">
        <v>93</v>
      </c>
      <c r="C3" s="245">
        <v>803852</v>
      </c>
      <c r="D3" s="128" t="s">
        <v>32</v>
      </c>
      <c r="E3" s="129">
        <v>65</v>
      </c>
      <c r="F3" s="129">
        <v>65</v>
      </c>
      <c r="G3" s="129">
        <v>215</v>
      </c>
      <c r="H3" s="129">
        <v>320</v>
      </c>
      <c r="I3" s="129">
        <v>430</v>
      </c>
      <c r="J3" s="129">
        <v>255</v>
      </c>
      <c r="K3" s="129"/>
      <c r="L3" s="129"/>
      <c r="M3" s="129"/>
      <c r="N3" s="128">
        <f t="shared" ref="N3:N8" si="0">SUM(E3:M3)</f>
        <v>1350</v>
      </c>
      <c r="Q3" s="99"/>
      <c r="R3" s="99"/>
      <c r="S3" s="99"/>
      <c r="T3" s="99"/>
      <c r="U3" s="99"/>
      <c r="V3" s="99"/>
      <c r="W3" s="99"/>
      <c r="X3" s="99"/>
      <c r="Y3" s="9"/>
      <c r="Z3" s="9"/>
      <c r="AA3" s="9"/>
      <c r="AB3" s="9"/>
      <c r="AC3" s="9"/>
      <c r="AD3" s="9"/>
      <c r="AE3" s="9"/>
      <c r="AF3" s="9"/>
      <c r="AG3" s="9"/>
    </row>
    <row r="4" spans="1:33" s="10" customFormat="1">
      <c r="A4" s="218"/>
      <c r="B4" s="218"/>
      <c r="C4" s="245"/>
      <c r="D4" s="128" t="s">
        <v>67</v>
      </c>
      <c r="E4" s="129">
        <v>55</v>
      </c>
      <c r="F4" s="129">
        <v>55</v>
      </c>
      <c r="G4" s="129">
        <v>185</v>
      </c>
      <c r="H4" s="129">
        <v>275</v>
      </c>
      <c r="I4" s="129">
        <v>365</v>
      </c>
      <c r="J4" s="129">
        <v>220</v>
      </c>
      <c r="K4" s="129"/>
      <c r="L4" s="129"/>
      <c r="M4" s="129"/>
      <c r="N4" s="128">
        <f t="shared" si="0"/>
        <v>1155</v>
      </c>
      <c r="Q4" s="99"/>
      <c r="R4" s="99"/>
      <c r="S4" s="99"/>
      <c r="T4" s="99"/>
      <c r="U4" s="99"/>
      <c r="V4" s="99"/>
      <c r="W4" s="99"/>
      <c r="X4" s="99"/>
      <c r="Y4" s="12"/>
      <c r="Z4" s="97"/>
      <c r="AA4" s="97"/>
      <c r="AB4" s="9"/>
      <c r="AC4" s="9"/>
      <c r="AD4" s="9"/>
      <c r="AE4" s="9"/>
      <c r="AF4" s="9"/>
      <c r="AG4" s="9"/>
    </row>
    <row r="5" spans="1:33" s="10" customFormat="1">
      <c r="A5" s="218"/>
      <c r="B5" s="218"/>
      <c r="C5" s="245"/>
      <c r="D5" s="128" t="s">
        <v>68</v>
      </c>
      <c r="E5" s="129">
        <v>50</v>
      </c>
      <c r="F5" s="129">
        <v>50</v>
      </c>
      <c r="G5" s="129">
        <v>170</v>
      </c>
      <c r="H5" s="129">
        <v>250</v>
      </c>
      <c r="I5" s="129">
        <v>335</v>
      </c>
      <c r="J5" s="129">
        <v>200</v>
      </c>
      <c r="K5" s="129"/>
      <c r="L5" s="129"/>
      <c r="M5" s="129"/>
      <c r="N5" s="128">
        <f t="shared" si="0"/>
        <v>1055</v>
      </c>
      <c r="Q5" s="99"/>
      <c r="R5" s="99"/>
      <c r="S5" s="99"/>
      <c r="T5" s="99"/>
      <c r="U5" s="99"/>
      <c r="V5" s="99"/>
      <c r="W5" s="99"/>
      <c r="X5" s="99"/>
      <c r="Y5" s="12"/>
      <c r="Z5" s="97"/>
      <c r="AA5" s="97"/>
      <c r="AB5" s="9"/>
      <c r="AC5" s="9"/>
      <c r="AD5" s="9"/>
      <c r="AE5" s="9"/>
      <c r="AF5" s="9"/>
      <c r="AG5" s="9"/>
    </row>
    <row r="6" spans="1:33" s="10" customFormat="1">
      <c r="A6" s="218"/>
      <c r="B6" s="218"/>
      <c r="C6" s="245"/>
      <c r="D6" s="128" t="s">
        <v>74</v>
      </c>
      <c r="E6" s="129">
        <v>50</v>
      </c>
      <c r="F6" s="129">
        <v>50</v>
      </c>
      <c r="G6" s="129">
        <v>140</v>
      </c>
      <c r="H6" s="129">
        <v>205</v>
      </c>
      <c r="I6" s="129">
        <v>275</v>
      </c>
      <c r="J6" s="129">
        <v>165</v>
      </c>
      <c r="K6" s="129"/>
      <c r="L6" s="129"/>
      <c r="M6" s="129"/>
      <c r="N6" s="128">
        <f t="shared" si="0"/>
        <v>885</v>
      </c>
      <c r="Q6" s="99"/>
      <c r="R6" s="99"/>
      <c r="S6" s="99"/>
      <c r="T6" s="99"/>
      <c r="U6" s="99"/>
      <c r="V6" s="99"/>
      <c r="W6" s="99"/>
      <c r="X6" s="99"/>
      <c r="Y6" s="9"/>
      <c r="Z6" s="9"/>
      <c r="AA6" s="9"/>
      <c r="AB6" s="9"/>
      <c r="AC6" s="9"/>
      <c r="AD6" s="9"/>
      <c r="AE6" s="9"/>
      <c r="AF6" s="9"/>
      <c r="AG6" s="9"/>
    </row>
    <row r="7" spans="1:33" s="10" customFormat="1">
      <c r="A7" s="218"/>
      <c r="B7" s="218"/>
      <c r="C7" s="245"/>
      <c r="D7" s="128" t="s">
        <v>79</v>
      </c>
      <c r="E7" s="129">
        <v>50</v>
      </c>
      <c r="F7" s="129">
        <v>50</v>
      </c>
      <c r="G7" s="129">
        <v>140</v>
      </c>
      <c r="H7" s="129">
        <v>205</v>
      </c>
      <c r="I7" s="129">
        <v>275</v>
      </c>
      <c r="J7" s="129">
        <v>165</v>
      </c>
      <c r="K7" s="129"/>
      <c r="L7" s="129"/>
      <c r="M7" s="129"/>
      <c r="N7" s="128">
        <f t="shared" si="0"/>
        <v>885</v>
      </c>
      <c r="Q7" s="99"/>
      <c r="R7" s="99"/>
      <c r="S7" s="99"/>
      <c r="T7" s="99"/>
      <c r="U7" s="99"/>
      <c r="V7" s="99"/>
      <c r="W7" s="99"/>
      <c r="X7" s="99"/>
      <c r="Y7" s="12"/>
      <c r="Z7" s="97"/>
      <c r="AA7" s="97"/>
      <c r="AB7" s="9"/>
      <c r="AC7" s="9"/>
      <c r="AD7" s="9"/>
      <c r="AE7" s="9"/>
      <c r="AF7" s="9"/>
      <c r="AG7" s="9"/>
    </row>
    <row r="8" spans="1:33" s="10" customFormat="1">
      <c r="A8" s="219"/>
      <c r="B8" s="218"/>
      <c r="C8" s="128">
        <v>803879</v>
      </c>
      <c r="D8" s="128" t="s">
        <v>71</v>
      </c>
      <c r="E8" s="129">
        <v>50</v>
      </c>
      <c r="F8" s="129">
        <v>50</v>
      </c>
      <c r="G8" s="129">
        <v>170</v>
      </c>
      <c r="H8" s="129">
        <v>250</v>
      </c>
      <c r="I8" s="129">
        <v>335</v>
      </c>
      <c r="J8" s="129">
        <v>200</v>
      </c>
      <c r="K8" s="129"/>
      <c r="L8" s="129"/>
      <c r="M8" s="129"/>
      <c r="N8" s="128">
        <f t="shared" si="0"/>
        <v>1055</v>
      </c>
      <c r="Q8" s="99"/>
      <c r="R8" s="99"/>
      <c r="S8" s="99"/>
      <c r="T8" s="99"/>
      <c r="U8" s="99"/>
      <c r="V8" s="99"/>
      <c r="W8" s="99"/>
      <c r="X8" s="99"/>
      <c r="Y8" s="12"/>
      <c r="Z8" s="97"/>
      <c r="AA8" s="97"/>
      <c r="AB8" s="9"/>
      <c r="AC8" s="9"/>
      <c r="AD8" s="9"/>
      <c r="AE8" s="9"/>
      <c r="AF8" s="9"/>
      <c r="AG8" s="9"/>
    </row>
    <row r="9" spans="1:33" s="10" customFormat="1">
      <c r="A9" s="231"/>
      <c r="B9" s="218"/>
      <c r="C9" s="190">
        <v>902367</v>
      </c>
      <c r="D9" s="128" t="s">
        <v>32</v>
      </c>
      <c r="E9" s="129"/>
      <c r="F9" s="129"/>
      <c r="G9" s="129"/>
      <c r="H9" s="129"/>
      <c r="I9" s="129"/>
      <c r="J9" s="129"/>
      <c r="K9" s="128">
        <v>255</v>
      </c>
      <c r="L9" s="128">
        <v>320</v>
      </c>
      <c r="M9" s="128">
        <v>215</v>
      </c>
      <c r="N9" s="128">
        <f t="shared" ref="N9:N14" si="1">SUM(E9:M9)</f>
        <v>790</v>
      </c>
      <c r="Q9" s="99"/>
      <c r="R9" s="99"/>
      <c r="S9" s="99"/>
      <c r="T9" s="99"/>
      <c r="U9" s="99"/>
      <c r="V9" s="99"/>
      <c r="W9" s="99"/>
      <c r="X9" s="99"/>
      <c r="Y9" s="9"/>
      <c r="Z9" s="9"/>
      <c r="AA9" s="9"/>
      <c r="AB9" s="9"/>
      <c r="AC9" s="9"/>
      <c r="AD9" s="9"/>
      <c r="AE9" s="9"/>
      <c r="AF9" s="9"/>
      <c r="AG9" s="9"/>
    </row>
    <row r="10" spans="1:33" s="10" customFormat="1">
      <c r="A10" s="218"/>
      <c r="B10" s="218"/>
      <c r="C10" s="190"/>
      <c r="D10" s="128" t="s">
        <v>67</v>
      </c>
      <c r="E10" s="129"/>
      <c r="F10" s="129"/>
      <c r="G10" s="129"/>
      <c r="H10" s="129"/>
      <c r="I10" s="129"/>
      <c r="J10" s="129"/>
      <c r="K10" s="128">
        <v>220</v>
      </c>
      <c r="L10" s="128">
        <v>275</v>
      </c>
      <c r="M10" s="128">
        <v>185</v>
      </c>
      <c r="N10" s="128">
        <f t="shared" si="1"/>
        <v>680</v>
      </c>
      <c r="Q10" s="99"/>
      <c r="R10" s="99"/>
      <c r="S10" s="99"/>
      <c r="T10" s="99"/>
      <c r="U10" s="99"/>
      <c r="V10" s="99"/>
      <c r="W10" s="99"/>
      <c r="X10" s="99"/>
      <c r="Y10" s="12"/>
      <c r="Z10" s="97"/>
      <c r="AA10" s="97"/>
      <c r="AB10" s="9"/>
      <c r="AC10" s="9"/>
      <c r="AD10" s="9"/>
      <c r="AE10" s="9"/>
      <c r="AF10" s="9"/>
      <c r="AG10" s="9"/>
    </row>
    <row r="11" spans="1:33" s="10" customFormat="1">
      <c r="A11" s="218"/>
      <c r="B11" s="218"/>
      <c r="C11" s="190"/>
      <c r="D11" s="128" t="s">
        <v>68</v>
      </c>
      <c r="E11" s="129"/>
      <c r="F11" s="129"/>
      <c r="G11" s="129"/>
      <c r="H11" s="129"/>
      <c r="I11" s="129"/>
      <c r="J11" s="129"/>
      <c r="K11" s="128">
        <v>200</v>
      </c>
      <c r="L11" s="128">
        <v>250</v>
      </c>
      <c r="M11" s="128">
        <v>170</v>
      </c>
      <c r="N11" s="128">
        <f t="shared" si="1"/>
        <v>620</v>
      </c>
      <c r="Q11" s="99"/>
      <c r="R11" s="99"/>
      <c r="S11" s="99"/>
      <c r="T11" s="99"/>
      <c r="U11" s="99"/>
      <c r="V11" s="99"/>
      <c r="W11" s="99"/>
      <c r="X11" s="99"/>
      <c r="Y11" s="12"/>
      <c r="Z11" s="97"/>
      <c r="AA11" s="97"/>
      <c r="AB11" s="9"/>
      <c r="AC11" s="9"/>
      <c r="AD11" s="9"/>
      <c r="AE11" s="9"/>
      <c r="AF11" s="9"/>
      <c r="AG11" s="9"/>
    </row>
    <row r="12" spans="1:33" s="10" customFormat="1">
      <c r="A12" s="218"/>
      <c r="B12" s="218"/>
      <c r="C12" s="190"/>
      <c r="D12" s="128" t="s">
        <v>74</v>
      </c>
      <c r="E12" s="129"/>
      <c r="F12" s="129"/>
      <c r="G12" s="129"/>
      <c r="H12" s="129"/>
      <c r="I12" s="129"/>
      <c r="J12" s="129"/>
      <c r="K12" s="128">
        <v>185</v>
      </c>
      <c r="L12" s="128">
        <v>230</v>
      </c>
      <c r="M12" s="128">
        <v>185</v>
      </c>
      <c r="N12" s="128">
        <f t="shared" si="1"/>
        <v>600</v>
      </c>
      <c r="Q12" s="99"/>
      <c r="R12" s="99"/>
      <c r="S12" s="99"/>
      <c r="T12" s="99"/>
      <c r="U12" s="99"/>
      <c r="V12" s="99"/>
      <c r="W12" s="99"/>
      <c r="X12" s="99"/>
      <c r="Y12" s="9"/>
      <c r="Z12" s="9"/>
      <c r="AA12" s="9"/>
      <c r="AB12" s="9"/>
      <c r="AC12" s="9"/>
      <c r="AD12" s="9"/>
      <c r="AE12" s="9"/>
      <c r="AF12" s="9"/>
      <c r="AG12" s="9"/>
    </row>
    <row r="13" spans="1:33" s="10" customFormat="1">
      <c r="A13" s="218"/>
      <c r="B13" s="218"/>
      <c r="C13" s="190"/>
      <c r="D13" s="128" t="s">
        <v>79</v>
      </c>
      <c r="E13" s="129"/>
      <c r="F13" s="129"/>
      <c r="G13" s="129"/>
      <c r="H13" s="129"/>
      <c r="I13" s="129"/>
      <c r="J13" s="129"/>
      <c r="K13" s="128">
        <v>185</v>
      </c>
      <c r="L13" s="128">
        <v>230</v>
      </c>
      <c r="M13" s="128">
        <v>185</v>
      </c>
      <c r="N13" s="128">
        <f t="shared" si="1"/>
        <v>600</v>
      </c>
      <c r="Q13" s="99"/>
      <c r="R13" s="99"/>
      <c r="S13" s="99"/>
      <c r="T13" s="99"/>
      <c r="U13" s="99"/>
      <c r="V13" s="99"/>
      <c r="W13" s="99"/>
      <c r="X13" s="99"/>
      <c r="Y13" s="12"/>
      <c r="Z13" s="97"/>
      <c r="AA13" s="97"/>
      <c r="AB13" s="9"/>
      <c r="AC13" s="9"/>
      <c r="AD13" s="9"/>
      <c r="AE13" s="9"/>
      <c r="AF13" s="9"/>
      <c r="AG13" s="9"/>
    </row>
    <row r="14" spans="1:33" s="10" customFormat="1">
      <c r="A14" s="219"/>
      <c r="B14" s="219"/>
      <c r="C14" s="128">
        <v>902385</v>
      </c>
      <c r="D14" s="128" t="s">
        <v>71</v>
      </c>
      <c r="E14" s="129"/>
      <c r="F14" s="129"/>
      <c r="G14" s="129"/>
      <c r="H14" s="129"/>
      <c r="I14" s="129"/>
      <c r="J14" s="129"/>
      <c r="K14" s="128">
        <v>200</v>
      </c>
      <c r="L14" s="128">
        <v>250</v>
      </c>
      <c r="M14" s="128">
        <v>170</v>
      </c>
      <c r="N14" s="128">
        <f t="shared" si="1"/>
        <v>620</v>
      </c>
      <c r="Q14" s="99"/>
      <c r="R14" s="99"/>
      <c r="S14" s="99"/>
      <c r="T14" s="99"/>
      <c r="U14" s="99"/>
      <c r="V14" s="99"/>
      <c r="W14" s="99"/>
      <c r="X14" s="99"/>
      <c r="Y14" s="12"/>
      <c r="Z14" s="97"/>
      <c r="AA14" s="97"/>
      <c r="AB14" s="9"/>
      <c r="AC14" s="9"/>
      <c r="AD14" s="9"/>
      <c r="AE14" s="9"/>
      <c r="AF14" s="9"/>
      <c r="AG14" s="9"/>
    </row>
    <row r="15" spans="1:33" s="10" customFormat="1">
      <c r="A15" s="9"/>
      <c r="B15" s="9"/>
      <c r="C15" s="9"/>
      <c r="D15" s="128" t="s">
        <v>96</v>
      </c>
      <c r="E15" s="154">
        <f t="shared" ref="E15:I15" si="2">SUM(E3:E14)</f>
        <v>320</v>
      </c>
      <c r="F15" s="154">
        <f t="shared" si="2"/>
        <v>320</v>
      </c>
      <c r="G15" s="154">
        <f t="shared" si="2"/>
        <v>1020</v>
      </c>
      <c r="H15" s="154">
        <f t="shared" si="2"/>
        <v>1505</v>
      </c>
      <c r="I15" s="154">
        <f t="shared" si="2"/>
        <v>2015</v>
      </c>
      <c r="J15" s="128">
        <f>SUM(J3:J14)</f>
        <v>1205</v>
      </c>
      <c r="K15" s="154">
        <f t="shared" ref="K15:M15" si="3">SUM(K3:K14)</f>
        <v>1245</v>
      </c>
      <c r="L15" s="154">
        <f t="shared" si="3"/>
        <v>1555</v>
      </c>
      <c r="M15" s="154">
        <f t="shared" si="3"/>
        <v>1110</v>
      </c>
      <c r="N15" s="128">
        <f>SUM(N3:N14)</f>
        <v>10295</v>
      </c>
      <c r="O15" s="103"/>
      <c r="P15" s="103"/>
      <c r="Q15" s="101"/>
      <c r="R15" s="101"/>
      <c r="S15" s="101"/>
      <c r="T15" s="101"/>
      <c r="U15" s="101"/>
      <c r="V15" s="101"/>
      <c r="W15" s="101"/>
      <c r="X15" s="101"/>
      <c r="Y15" s="102"/>
      <c r="Z15" s="9"/>
      <c r="AA15" s="9"/>
      <c r="AB15" s="9"/>
      <c r="AC15" s="9"/>
      <c r="AD15" s="9"/>
      <c r="AE15" s="9"/>
      <c r="AF15" s="9"/>
      <c r="AG15" s="9"/>
    </row>
    <row r="16" spans="1:33" s="10" customFormat="1" ht="19.5" customHeight="1">
      <c r="A16" s="246" t="s">
        <v>0</v>
      </c>
      <c r="B16" s="246"/>
      <c r="C16" s="1" t="s">
        <v>102</v>
      </c>
      <c r="D16" s="1">
        <v>803852</v>
      </c>
      <c r="E16" s="1">
        <v>803879</v>
      </c>
      <c r="F16" s="1">
        <v>902367</v>
      </c>
      <c r="G16" s="1">
        <v>902385</v>
      </c>
      <c r="H16" s="1"/>
      <c r="I16" s="1"/>
      <c r="J16" s="2"/>
      <c r="K16" s="104"/>
      <c r="L16" s="3"/>
      <c r="M16" s="3"/>
      <c r="N16" s="3"/>
      <c r="O16" s="3"/>
      <c r="P16" s="3"/>
      <c r="Q16" s="4"/>
      <c r="R16" s="4"/>
      <c r="S16" s="4"/>
      <c r="T16" s="4"/>
      <c r="U16" s="4"/>
      <c r="V16" s="4"/>
      <c r="W16" s="4"/>
      <c r="X16" s="4"/>
      <c r="Y16" s="5"/>
      <c r="Z16" s="6"/>
      <c r="AA16" s="7"/>
      <c r="AB16" s="8"/>
      <c r="AC16" s="8"/>
      <c r="AD16" s="8"/>
      <c r="AE16" s="8"/>
      <c r="AF16" s="9"/>
      <c r="AG16" s="9"/>
    </row>
    <row r="17" spans="1:33" s="10" customFormat="1" ht="20.25" customHeight="1">
      <c r="A17" s="246" t="s">
        <v>1</v>
      </c>
      <c r="B17" s="246"/>
      <c r="C17" s="8" t="s">
        <v>208</v>
      </c>
      <c r="D17" s="1"/>
      <c r="E17" s="1"/>
      <c r="F17" s="8"/>
      <c r="G17" s="8"/>
      <c r="H17" s="8"/>
      <c r="I17" s="8"/>
      <c r="J17" s="8"/>
      <c r="K17" s="105"/>
      <c r="L17" s="11"/>
      <c r="M17" s="11"/>
      <c r="N17" s="11"/>
      <c r="O17" s="3"/>
      <c r="P17" s="3"/>
      <c r="Q17" s="3"/>
      <c r="R17" s="3"/>
      <c r="S17" s="3"/>
      <c r="T17" s="3"/>
      <c r="U17" s="3"/>
      <c r="V17" s="3"/>
      <c r="W17" s="3"/>
      <c r="X17" s="4"/>
      <c r="Y17" s="4"/>
      <c r="Z17" s="12"/>
      <c r="AA17" s="13"/>
      <c r="AB17" s="14"/>
      <c r="AC17" s="14"/>
      <c r="AD17" s="9"/>
      <c r="AE17" s="9"/>
      <c r="AF17" s="9"/>
      <c r="AG17" s="9"/>
    </row>
    <row r="18" spans="1:33" s="10" customFormat="1">
      <c r="A18" s="246" t="s">
        <v>2</v>
      </c>
      <c r="B18" s="246"/>
      <c r="C18" s="15">
        <f>N15</f>
        <v>10295</v>
      </c>
      <c r="D18" s="16"/>
      <c r="E18" s="16"/>
      <c r="F18" s="16"/>
      <c r="G18" s="16"/>
      <c r="H18" s="16"/>
      <c r="I18" s="16"/>
      <c r="J18" s="16"/>
      <c r="K18" s="106"/>
      <c r="L18" s="17"/>
      <c r="M18" s="17"/>
      <c r="N18" s="17"/>
      <c r="O18" s="18" t="s">
        <v>100</v>
      </c>
      <c r="P18" s="18" t="s">
        <v>100</v>
      </c>
      <c r="Q18" s="18" t="s">
        <v>100</v>
      </c>
      <c r="R18" s="18" t="s">
        <v>100</v>
      </c>
      <c r="S18" s="18" t="s">
        <v>100</v>
      </c>
      <c r="T18" s="18" t="s">
        <v>100</v>
      </c>
      <c r="U18" s="18" t="s">
        <v>100</v>
      </c>
      <c r="V18" s="18" t="s">
        <v>100</v>
      </c>
      <c r="W18" s="19"/>
      <c r="X18" s="19"/>
      <c r="Y18" s="12"/>
      <c r="Z18" s="13"/>
      <c r="AA18" s="20"/>
      <c r="AB18" s="20"/>
      <c r="AC18" s="8"/>
      <c r="AD18" s="8"/>
      <c r="AE18" s="8"/>
      <c r="AF18" s="9"/>
      <c r="AG18" s="9"/>
    </row>
    <row r="19" spans="1:33" s="10" customFormat="1">
      <c r="A19" s="246" t="s">
        <v>3</v>
      </c>
      <c r="B19" s="246"/>
      <c r="C19" s="21" t="s">
        <v>4</v>
      </c>
      <c r="D19" s="13"/>
      <c r="E19" s="13"/>
      <c r="F19" s="13"/>
      <c r="G19" s="13"/>
      <c r="H19" s="13"/>
      <c r="I19" s="13"/>
      <c r="J19" s="13"/>
      <c r="K19" s="107"/>
      <c r="L19" s="17"/>
      <c r="M19" s="17"/>
      <c r="N19" s="17"/>
      <c r="O19" s="18" t="s">
        <v>5</v>
      </c>
      <c r="P19" s="18" t="s">
        <v>6</v>
      </c>
      <c r="Q19" s="18" t="s">
        <v>7</v>
      </c>
      <c r="R19" s="18" t="s">
        <v>6</v>
      </c>
      <c r="S19" s="18" t="s">
        <v>7</v>
      </c>
      <c r="T19" s="18" t="s">
        <v>8</v>
      </c>
      <c r="U19" s="18" t="s">
        <v>9</v>
      </c>
      <c r="V19" s="18" t="s">
        <v>10</v>
      </c>
      <c r="W19" s="19"/>
      <c r="X19" s="19"/>
      <c r="Y19" s="12"/>
      <c r="Z19" s="13"/>
      <c r="AA19" s="20"/>
      <c r="AB19" s="20"/>
      <c r="AC19" s="8"/>
      <c r="AD19" s="8"/>
      <c r="AE19" s="8"/>
      <c r="AF19" s="9"/>
      <c r="AG19" s="9"/>
    </row>
    <row r="20" spans="1:33" s="10" customFormat="1">
      <c r="A20" s="247" t="s">
        <v>11</v>
      </c>
      <c r="B20" s="247"/>
      <c r="C20" s="21" t="s">
        <v>46</v>
      </c>
      <c r="D20" s="13"/>
      <c r="E20" s="13"/>
      <c r="F20" s="13"/>
      <c r="G20" s="13"/>
      <c r="H20" s="13"/>
      <c r="I20" s="13"/>
      <c r="J20" s="13"/>
      <c r="K20" s="108"/>
      <c r="L20" s="17"/>
      <c r="M20" s="17"/>
      <c r="N20" s="17"/>
      <c r="O20" s="22" t="s">
        <v>12</v>
      </c>
      <c r="P20" s="22" t="s">
        <v>12</v>
      </c>
      <c r="Q20" s="22" t="s">
        <v>12</v>
      </c>
      <c r="R20" s="22" t="s">
        <v>12</v>
      </c>
      <c r="S20" s="22" t="s">
        <v>13</v>
      </c>
      <c r="T20" s="22" t="s">
        <v>12</v>
      </c>
      <c r="U20" s="22" t="s">
        <v>14</v>
      </c>
      <c r="V20" s="22" t="s">
        <v>15</v>
      </c>
      <c r="W20" s="23"/>
      <c r="X20" s="23"/>
      <c r="Y20" s="12"/>
      <c r="Z20" s="24"/>
      <c r="AA20" s="20"/>
      <c r="AB20" s="240" t="s">
        <v>16</v>
      </c>
      <c r="AC20" s="241"/>
      <c r="AD20" s="241"/>
      <c r="AE20" s="241"/>
      <c r="AF20" s="242"/>
      <c r="AG20" s="9"/>
    </row>
    <row r="21" spans="1:33" s="10" customFormat="1">
      <c r="A21" s="25" t="s">
        <v>17</v>
      </c>
      <c r="B21" s="25" t="s">
        <v>18</v>
      </c>
      <c r="C21" s="26" t="s">
        <v>19</v>
      </c>
      <c r="D21" s="254" t="s">
        <v>20</v>
      </c>
      <c r="E21" s="241"/>
      <c r="F21" s="241"/>
      <c r="G21" s="241"/>
      <c r="H21" s="242"/>
      <c r="I21" s="27" t="s">
        <v>21</v>
      </c>
      <c r="J21" s="28" t="s">
        <v>22</v>
      </c>
      <c r="K21" s="109" t="s">
        <v>23</v>
      </c>
      <c r="L21" s="28" t="s">
        <v>2</v>
      </c>
      <c r="M21" s="248" t="s">
        <v>24</v>
      </c>
      <c r="N21" s="249"/>
      <c r="O21" s="29"/>
      <c r="P21" s="29"/>
      <c r="Q21" s="30"/>
      <c r="R21" s="30"/>
      <c r="S21" s="30"/>
      <c r="T21" s="30"/>
      <c r="U21" s="30"/>
      <c r="V21" s="30"/>
      <c r="W21" s="250" t="s">
        <v>25</v>
      </c>
      <c r="X21" s="249"/>
      <c r="Y21" s="31" t="s">
        <v>26</v>
      </c>
      <c r="Z21" s="32" t="s">
        <v>27</v>
      </c>
      <c r="AA21" s="33" t="s">
        <v>28</v>
      </c>
      <c r="AB21" s="34" t="s">
        <v>24</v>
      </c>
      <c r="AC21" s="35" t="s">
        <v>29</v>
      </c>
      <c r="AD21" s="36"/>
      <c r="AE21" s="36"/>
      <c r="AF21" s="36" t="s">
        <v>30</v>
      </c>
      <c r="AG21" s="37"/>
    </row>
    <row r="22" spans="1:33" s="10" customFormat="1">
      <c r="A22" s="38" t="s">
        <v>31</v>
      </c>
      <c r="B22" s="39" t="s">
        <v>158</v>
      </c>
      <c r="C22" s="155" t="s">
        <v>157</v>
      </c>
      <c r="D22" s="155" t="s">
        <v>32</v>
      </c>
      <c r="E22" s="40" t="s">
        <v>162</v>
      </c>
      <c r="F22" s="40" t="s">
        <v>238</v>
      </c>
      <c r="G22" s="41"/>
      <c r="H22" s="155" t="s">
        <v>32</v>
      </c>
      <c r="I22" s="42" t="s">
        <v>156</v>
      </c>
      <c r="J22" s="43">
        <v>1350</v>
      </c>
      <c r="K22" s="169">
        <v>0.67500000000000004</v>
      </c>
      <c r="L22" s="163">
        <f t="shared" ref="L22:L35" si="4">K22*J22</f>
        <v>911.25000000000011</v>
      </c>
      <c r="M22" s="45"/>
      <c r="N22" s="45"/>
      <c r="O22" s="46"/>
      <c r="P22" s="46"/>
      <c r="Q22" s="47"/>
      <c r="R22" s="47"/>
      <c r="S22" s="47"/>
      <c r="T22" s="47"/>
      <c r="U22" s="47"/>
      <c r="V22" s="47"/>
      <c r="W22" s="47">
        <f t="shared" ref="W22:W35" si="5">SUM(N22:U22)</f>
        <v>0</v>
      </c>
      <c r="X22" s="48" t="e">
        <f t="shared" ref="X22:X35" si="6">W22/AC22</f>
        <v>#DIV/0!</v>
      </c>
      <c r="Y22" s="49">
        <f t="shared" ref="Y22:Y35" si="7">W22-L22</f>
        <v>-911.25000000000011</v>
      </c>
      <c r="Z22" s="50"/>
      <c r="AA22" s="51"/>
      <c r="AB22" s="52"/>
      <c r="AC22" s="53"/>
      <c r="AD22" s="54"/>
      <c r="AE22" s="54"/>
      <c r="AF22" s="55">
        <f>AC22+AD22</f>
        <v>0</v>
      </c>
      <c r="AG22" s="37"/>
    </row>
    <row r="23" spans="1:33" s="10" customFormat="1">
      <c r="A23" s="38"/>
      <c r="B23" s="39" t="s">
        <v>158</v>
      </c>
      <c r="C23" s="151" t="s">
        <v>159</v>
      </c>
      <c r="D23" s="155" t="s">
        <v>67</v>
      </c>
      <c r="E23" s="40" t="s">
        <v>163</v>
      </c>
      <c r="F23" s="40" t="s">
        <v>238</v>
      </c>
      <c r="G23" s="41"/>
      <c r="H23" s="155" t="s">
        <v>67</v>
      </c>
      <c r="I23" s="42" t="s">
        <v>156</v>
      </c>
      <c r="J23" s="43">
        <v>1155</v>
      </c>
      <c r="K23" s="169">
        <v>0.67500000000000004</v>
      </c>
      <c r="L23" s="163">
        <f t="shared" si="4"/>
        <v>779.625</v>
      </c>
      <c r="M23" s="45"/>
      <c r="N23" s="45"/>
      <c r="O23" s="46"/>
      <c r="P23" s="46"/>
      <c r="Q23" s="47"/>
      <c r="R23" s="47"/>
      <c r="S23" s="47"/>
      <c r="T23" s="47"/>
      <c r="U23" s="47"/>
      <c r="V23" s="47"/>
      <c r="W23" s="47">
        <f t="shared" si="5"/>
        <v>0</v>
      </c>
      <c r="X23" s="48" t="e">
        <f t="shared" si="6"/>
        <v>#DIV/0!</v>
      </c>
      <c r="Y23" s="49">
        <f t="shared" si="7"/>
        <v>-779.625</v>
      </c>
      <c r="Z23" s="50"/>
      <c r="AA23" s="51"/>
      <c r="AB23" s="52"/>
      <c r="AC23" s="53"/>
      <c r="AD23" s="54"/>
      <c r="AE23" s="54"/>
      <c r="AF23" s="55">
        <f t="shared" ref="AF23:AF134" si="8">AC23+AD23</f>
        <v>0</v>
      </c>
      <c r="AG23" s="37"/>
    </row>
    <row r="24" spans="1:33" s="10" customFormat="1">
      <c r="A24" s="38"/>
      <c r="B24" s="39"/>
      <c r="C24" s="151" t="s">
        <v>159</v>
      </c>
      <c r="D24" s="155" t="s">
        <v>68</v>
      </c>
      <c r="E24" s="40" t="s">
        <v>163</v>
      </c>
      <c r="F24" s="40" t="s">
        <v>238</v>
      </c>
      <c r="G24" s="41"/>
      <c r="H24" s="155" t="s">
        <v>68</v>
      </c>
      <c r="I24" s="42" t="s">
        <v>156</v>
      </c>
      <c r="J24" s="43">
        <v>1055</v>
      </c>
      <c r="K24" s="169">
        <v>0.67500000000000004</v>
      </c>
      <c r="L24" s="163">
        <f t="shared" ref="L24" si="9">K24*J24</f>
        <v>712.125</v>
      </c>
      <c r="M24" s="45"/>
      <c r="N24" s="45"/>
      <c r="O24" s="46"/>
      <c r="P24" s="46"/>
      <c r="Q24" s="47"/>
      <c r="R24" s="47"/>
      <c r="S24" s="47"/>
      <c r="T24" s="47"/>
      <c r="U24" s="47"/>
      <c r="V24" s="47"/>
      <c r="W24" s="47">
        <f t="shared" ref="W24" si="10">SUM(N24:U24)</f>
        <v>0</v>
      </c>
      <c r="X24" s="48" t="e">
        <f t="shared" ref="X24" si="11">W24/AC24</f>
        <v>#DIV/0!</v>
      </c>
      <c r="Y24" s="49">
        <f t="shared" ref="Y24" si="12">W24-L24</f>
        <v>-712.125</v>
      </c>
      <c r="Z24" s="50"/>
      <c r="AA24" s="51"/>
      <c r="AB24" s="52"/>
      <c r="AC24" s="53"/>
      <c r="AD24" s="54"/>
      <c r="AE24" s="54"/>
      <c r="AF24" s="55">
        <f t="shared" ref="AF24" si="13">AC24+AD24</f>
        <v>0</v>
      </c>
      <c r="AG24" s="37"/>
    </row>
    <row r="25" spans="1:33" s="10" customFormat="1">
      <c r="A25" s="38"/>
      <c r="B25" s="39"/>
      <c r="C25" s="151" t="s">
        <v>159</v>
      </c>
      <c r="D25" s="155" t="s">
        <v>74</v>
      </c>
      <c r="E25" s="40" t="s">
        <v>163</v>
      </c>
      <c r="F25" s="40" t="s">
        <v>238</v>
      </c>
      <c r="G25" s="41"/>
      <c r="H25" s="155" t="s">
        <v>74</v>
      </c>
      <c r="I25" s="42" t="s">
        <v>156</v>
      </c>
      <c r="J25" s="43">
        <v>885</v>
      </c>
      <c r="K25" s="169">
        <v>0.67500000000000004</v>
      </c>
      <c r="L25" s="163">
        <f t="shared" si="4"/>
        <v>597.375</v>
      </c>
      <c r="M25" s="45"/>
      <c r="N25" s="45"/>
      <c r="O25" s="46"/>
      <c r="P25" s="46"/>
      <c r="Q25" s="47"/>
      <c r="R25" s="47"/>
      <c r="S25" s="47"/>
      <c r="T25" s="47"/>
      <c r="U25" s="47"/>
      <c r="V25" s="47"/>
      <c r="W25" s="47">
        <f t="shared" si="5"/>
        <v>0</v>
      </c>
      <c r="X25" s="48" t="e">
        <f t="shared" si="6"/>
        <v>#DIV/0!</v>
      </c>
      <c r="Y25" s="49">
        <f t="shared" si="7"/>
        <v>-597.375</v>
      </c>
      <c r="Z25" s="50"/>
      <c r="AA25" s="51"/>
      <c r="AB25" s="52"/>
      <c r="AC25" s="53"/>
      <c r="AD25" s="54"/>
      <c r="AE25" s="54"/>
      <c r="AF25" s="55">
        <f t="shared" si="8"/>
        <v>0</v>
      </c>
      <c r="AG25" s="37"/>
    </row>
    <row r="26" spans="1:33" s="10" customFormat="1">
      <c r="A26" s="38"/>
      <c r="B26" s="39"/>
      <c r="C26" s="151" t="s">
        <v>159</v>
      </c>
      <c r="D26" s="155" t="s">
        <v>79</v>
      </c>
      <c r="E26" s="40" t="s">
        <v>163</v>
      </c>
      <c r="F26" s="40" t="s">
        <v>238</v>
      </c>
      <c r="G26" s="41"/>
      <c r="H26" s="155" t="s">
        <v>79</v>
      </c>
      <c r="I26" s="42" t="s">
        <v>156</v>
      </c>
      <c r="J26" s="43">
        <v>885</v>
      </c>
      <c r="K26" s="169">
        <v>0.67500000000000004</v>
      </c>
      <c r="L26" s="163">
        <f t="shared" si="4"/>
        <v>597.375</v>
      </c>
      <c r="M26" s="45"/>
      <c r="N26" s="45"/>
      <c r="O26" s="46"/>
      <c r="P26" s="46"/>
      <c r="Q26" s="47"/>
      <c r="R26" s="47"/>
      <c r="S26" s="47"/>
      <c r="T26" s="47"/>
      <c r="U26" s="47"/>
      <c r="V26" s="47"/>
      <c r="W26" s="47">
        <f t="shared" si="5"/>
        <v>0</v>
      </c>
      <c r="X26" s="48" t="e">
        <f t="shared" si="6"/>
        <v>#DIV/0!</v>
      </c>
      <c r="Y26" s="49">
        <f t="shared" si="7"/>
        <v>-597.375</v>
      </c>
      <c r="Z26" s="50"/>
      <c r="AA26" s="51"/>
      <c r="AB26" s="52"/>
      <c r="AC26" s="53"/>
      <c r="AD26" s="54"/>
      <c r="AE26" s="54"/>
      <c r="AF26" s="55">
        <f t="shared" si="8"/>
        <v>0</v>
      </c>
      <c r="AG26" s="37"/>
    </row>
    <row r="27" spans="1:33" s="10" customFormat="1">
      <c r="A27" s="38" t="s">
        <v>47</v>
      </c>
      <c r="B27" s="39" t="s">
        <v>158</v>
      </c>
      <c r="C27" s="155" t="s">
        <v>157</v>
      </c>
      <c r="D27" s="155" t="s">
        <v>71</v>
      </c>
      <c r="E27" s="40" t="s">
        <v>164</v>
      </c>
      <c r="F27" s="40" t="s">
        <v>238</v>
      </c>
      <c r="G27" s="41"/>
      <c r="H27" s="155" t="s">
        <v>71</v>
      </c>
      <c r="I27" s="42" t="s">
        <v>156</v>
      </c>
      <c r="J27" s="43">
        <v>1055</v>
      </c>
      <c r="K27" s="169">
        <v>0.67500000000000004</v>
      </c>
      <c r="L27" s="163">
        <f t="shared" ref="L27" si="14">K27*J27</f>
        <v>712.125</v>
      </c>
      <c r="M27" s="45"/>
      <c r="N27" s="45"/>
      <c r="O27" s="46"/>
      <c r="P27" s="46"/>
      <c r="Q27" s="47"/>
      <c r="R27" s="47"/>
      <c r="S27" s="47"/>
      <c r="T27" s="47"/>
      <c r="U27" s="47"/>
      <c r="V27" s="47"/>
      <c r="W27" s="47">
        <f t="shared" ref="W27" si="15">SUM(N27:U27)</f>
        <v>0</v>
      </c>
      <c r="X27" s="48" t="e">
        <f t="shared" ref="X27" si="16">W27/AC27</f>
        <v>#DIV/0!</v>
      </c>
      <c r="Y27" s="49">
        <f t="shared" ref="Y27" si="17">W27-L27</f>
        <v>-712.125</v>
      </c>
      <c r="Z27" s="50"/>
      <c r="AA27" s="51"/>
      <c r="AB27" s="52"/>
      <c r="AC27" s="53"/>
      <c r="AD27" s="54"/>
      <c r="AE27" s="54"/>
      <c r="AF27" s="55">
        <f t="shared" ref="AF27" si="18">AC27+AD27</f>
        <v>0</v>
      </c>
      <c r="AG27" s="37"/>
    </row>
    <row r="28" spans="1:33" s="10" customFormat="1">
      <c r="A28" s="38" t="s">
        <v>31</v>
      </c>
      <c r="B28" s="39" t="s">
        <v>158</v>
      </c>
      <c r="C28" s="155" t="s">
        <v>157</v>
      </c>
      <c r="D28" s="155" t="s">
        <v>32</v>
      </c>
      <c r="E28" s="40" t="s">
        <v>162</v>
      </c>
      <c r="F28" s="40" t="s">
        <v>239</v>
      </c>
      <c r="G28" s="41"/>
      <c r="H28" s="155" t="s">
        <v>32</v>
      </c>
      <c r="I28" s="42" t="s">
        <v>156</v>
      </c>
      <c r="J28" s="43">
        <v>790</v>
      </c>
      <c r="K28" s="169">
        <v>0.91600000000000004</v>
      </c>
      <c r="L28" s="163">
        <f t="shared" ref="L28:L32" si="19">K28*J28</f>
        <v>723.64</v>
      </c>
      <c r="M28" s="45"/>
      <c r="N28" s="45"/>
      <c r="O28" s="46"/>
      <c r="P28" s="46"/>
      <c r="Q28" s="47"/>
      <c r="R28" s="47"/>
      <c r="S28" s="47"/>
      <c r="T28" s="47"/>
      <c r="U28" s="47"/>
      <c r="V28" s="47"/>
      <c r="W28" s="47">
        <f t="shared" ref="W28:W32" si="20">SUM(N28:U28)</f>
        <v>0</v>
      </c>
      <c r="X28" s="48" t="e">
        <f t="shared" ref="X28:X32" si="21">W28/AC28</f>
        <v>#DIV/0!</v>
      </c>
      <c r="Y28" s="49">
        <f t="shared" ref="Y28:Y32" si="22">W28-L28</f>
        <v>-723.64</v>
      </c>
      <c r="Z28" s="50"/>
      <c r="AA28" s="51"/>
      <c r="AB28" s="52"/>
      <c r="AC28" s="53"/>
      <c r="AD28" s="54"/>
      <c r="AE28" s="54"/>
      <c r="AF28" s="55">
        <f>AC28+AD28</f>
        <v>0</v>
      </c>
      <c r="AG28" s="37"/>
    </row>
    <row r="29" spans="1:33" s="10" customFormat="1">
      <c r="A29" s="38"/>
      <c r="B29" s="39" t="s">
        <v>158</v>
      </c>
      <c r="C29" s="151" t="s">
        <v>159</v>
      </c>
      <c r="D29" s="155" t="s">
        <v>67</v>
      </c>
      <c r="E29" s="40" t="s">
        <v>163</v>
      </c>
      <c r="F29" s="40" t="s">
        <v>239</v>
      </c>
      <c r="G29" s="41"/>
      <c r="H29" s="155" t="s">
        <v>67</v>
      </c>
      <c r="I29" s="42" t="s">
        <v>156</v>
      </c>
      <c r="J29" s="43">
        <v>680</v>
      </c>
      <c r="K29" s="169">
        <v>0.91600000000000004</v>
      </c>
      <c r="L29" s="163">
        <f t="shared" si="19"/>
        <v>622.88</v>
      </c>
      <c r="M29" s="45"/>
      <c r="N29" s="45"/>
      <c r="O29" s="46"/>
      <c r="P29" s="46"/>
      <c r="Q29" s="47"/>
      <c r="R29" s="47"/>
      <c r="S29" s="47"/>
      <c r="T29" s="47"/>
      <c r="U29" s="47"/>
      <c r="V29" s="47"/>
      <c r="W29" s="47">
        <f t="shared" si="20"/>
        <v>0</v>
      </c>
      <c r="X29" s="48" t="e">
        <f t="shared" si="21"/>
        <v>#DIV/0!</v>
      </c>
      <c r="Y29" s="49">
        <f t="shared" si="22"/>
        <v>-622.88</v>
      </c>
      <c r="Z29" s="50"/>
      <c r="AA29" s="51"/>
      <c r="AB29" s="52"/>
      <c r="AC29" s="53"/>
      <c r="AD29" s="54"/>
      <c r="AE29" s="54"/>
      <c r="AF29" s="55">
        <f t="shared" ref="AF29:AF32" si="23">AC29+AD29</f>
        <v>0</v>
      </c>
      <c r="AG29" s="37"/>
    </row>
    <row r="30" spans="1:33" s="10" customFormat="1">
      <c r="A30" s="38"/>
      <c r="B30" s="39"/>
      <c r="C30" s="151" t="s">
        <v>159</v>
      </c>
      <c r="D30" s="155" t="s">
        <v>68</v>
      </c>
      <c r="E30" s="40" t="s">
        <v>163</v>
      </c>
      <c r="F30" s="40" t="s">
        <v>239</v>
      </c>
      <c r="G30" s="41"/>
      <c r="H30" s="155" t="s">
        <v>68</v>
      </c>
      <c r="I30" s="42" t="s">
        <v>156</v>
      </c>
      <c r="J30" s="43">
        <v>620</v>
      </c>
      <c r="K30" s="169">
        <v>0.91600000000000004</v>
      </c>
      <c r="L30" s="163">
        <f t="shared" si="19"/>
        <v>567.92000000000007</v>
      </c>
      <c r="M30" s="45"/>
      <c r="N30" s="45"/>
      <c r="O30" s="46"/>
      <c r="P30" s="46"/>
      <c r="Q30" s="47"/>
      <c r="R30" s="47"/>
      <c r="S30" s="47"/>
      <c r="T30" s="47"/>
      <c r="U30" s="47"/>
      <c r="V30" s="47"/>
      <c r="W30" s="47">
        <f t="shared" si="20"/>
        <v>0</v>
      </c>
      <c r="X30" s="48" t="e">
        <f t="shared" si="21"/>
        <v>#DIV/0!</v>
      </c>
      <c r="Y30" s="49">
        <f t="shared" si="22"/>
        <v>-567.92000000000007</v>
      </c>
      <c r="Z30" s="50"/>
      <c r="AA30" s="51"/>
      <c r="AB30" s="52"/>
      <c r="AC30" s="53"/>
      <c r="AD30" s="54"/>
      <c r="AE30" s="54"/>
      <c r="AF30" s="55">
        <f t="shared" si="23"/>
        <v>0</v>
      </c>
      <c r="AG30" s="37"/>
    </row>
    <row r="31" spans="1:33" s="10" customFormat="1">
      <c r="A31" s="38"/>
      <c r="B31" s="39"/>
      <c r="C31" s="151" t="s">
        <v>159</v>
      </c>
      <c r="D31" s="155" t="s">
        <v>74</v>
      </c>
      <c r="E31" s="40" t="s">
        <v>163</v>
      </c>
      <c r="F31" s="40" t="s">
        <v>239</v>
      </c>
      <c r="G31" s="41"/>
      <c r="H31" s="155" t="s">
        <v>74</v>
      </c>
      <c r="I31" s="42" t="s">
        <v>156</v>
      </c>
      <c r="J31" s="43">
        <v>600</v>
      </c>
      <c r="K31" s="169">
        <v>0.91600000000000004</v>
      </c>
      <c r="L31" s="163">
        <f t="shared" si="19"/>
        <v>549.6</v>
      </c>
      <c r="M31" s="45"/>
      <c r="N31" s="45"/>
      <c r="O31" s="46"/>
      <c r="P31" s="46"/>
      <c r="Q31" s="47"/>
      <c r="R31" s="47"/>
      <c r="S31" s="47"/>
      <c r="T31" s="47"/>
      <c r="U31" s="47"/>
      <c r="V31" s="47"/>
      <c r="W31" s="47">
        <f t="shared" si="20"/>
        <v>0</v>
      </c>
      <c r="X31" s="48" t="e">
        <f t="shared" si="21"/>
        <v>#DIV/0!</v>
      </c>
      <c r="Y31" s="49">
        <f t="shared" si="22"/>
        <v>-549.6</v>
      </c>
      <c r="Z31" s="50"/>
      <c r="AA31" s="51"/>
      <c r="AB31" s="52"/>
      <c r="AC31" s="53"/>
      <c r="AD31" s="54"/>
      <c r="AE31" s="54"/>
      <c r="AF31" s="55">
        <f t="shared" si="23"/>
        <v>0</v>
      </c>
      <c r="AG31" s="37"/>
    </row>
    <row r="32" spans="1:33" s="10" customFormat="1">
      <c r="A32" s="38"/>
      <c r="B32" s="39"/>
      <c r="C32" s="151" t="s">
        <v>159</v>
      </c>
      <c r="D32" s="155" t="s">
        <v>79</v>
      </c>
      <c r="E32" s="40" t="s">
        <v>163</v>
      </c>
      <c r="F32" s="40" t="s">
        <v>239</v>
      </c>
      <c r="G32" s="41"/>
      <c r="H32" s="155" t="s">
        <v>79</v>
      </c>
      <c r="I32" s="42" t="s">
        <v>156</v>
      </c>
      <c r="J32" s="43">
        <v>600</v>
      </c>
      <c r="K32" s="169">
        <v>0.91600000000000004</v>
      </c>
      <c r="L32" s="163">
        <f t="shared" si="19"/>
        <v>549.6</v>
      </c>
      <c r="M32" s="45"/>
      <c r="N32" s="45"/>
      <c r="O32" s="46"/>
      <c r="P32" s="46"/>
      <c r="Q32" s="47"/>
      <c r="R32" s="47"/>
      <c r="S32" s="47"/>
      <c r="T32" s="47"/>
      <c r="U32" s="47"/>
      <c r="V32" s="47"/>
      <c r="W32" s="47">
        <f t="shared" si="20"/>
        <v>0</v>
      </c>
      <c r="X32" s="48" t="e">
        <f t="shared" si="21"/>
        <v>#DIV/0!</v>
      </c>
      <c r="Y32" s="49">
        <f t="shared" si="22"/>
        <v>-549.6</v>
      </c>
      <c r="Z32" s="50"/>
      <c r="AA32" s="51"/>
      <c r="AB32" s="52"/>
      <c r="AC32" s="53"/>
      <c r="AD32" s="54"/>
      <c r="AE32" s="54"/>
      <c r="AF32" s="55">
        <f t="shared" si="23"/>
        <v>0</v>
      </c>
      <c r="AG32" s="37"/>
    </row>
    <row r="33" spans="1:33" s="10" customFormat="1">
      <c r="A33" s="38" t="s">
        <v>47</v>
      </c>
      <c r="B33" s="39" t="s">
        <v>158</v>
      </c>
      <c r="C33" s="155" t="s">
        <v>157</v>
      </c>
      <c r="D33" s="155" t="s">
        <v>71</v>
      </c>
      <c r="E33" s="40" t="s">
        <v>164</v>
      </c>
      <c r="F33" s="40" t="s">
        <v>239</v>
      </c>
      <c r="G33" s="41"/>
      <c r="H33" s="155" t="s">
        <v>71</v>
      </c>
      <c r="I33" s="42" t="s">
        <v>156</v>
      </c>
      <c r="J33" s="43">
        <v>620</v>
      </c>
      <c r="K33" s="169">
        <v>0.91600000000000004</v>
      </c>
      <c r="L33" s="163">
        <f t="shared" si="4"/>
        <v>567.92000000000007</v>
      </c>
      <c r="M33" s="45"/>
      <c r="N33" s="45"/>
      <c r="O33" s="46"/>
      <c r="P33" s="46"/>
      <c r="Q33" s="47"/>
      <c r="R33" s="47"/>
      <c r="S33" s="47"/>
      <c r="T33" s="47"/>
      <c r="U33" s="47"/>
      <c r="V33" s="47"/>
      <c r="W33" s="47">
        <f t="shared" si="5"/>
        <v>0</v>
      </c>
      <c r="X33" s="48" t="e">
        <f t="shared" si="6"/>
        <v>#DIV/0!</v>
      </c>
      <c r="Y33" s="49">
        <f t="shared" si="7"/>
        <v>-567.92000000000007</v>
      </c>
      <c r="Z33" s="50"/>
      <c r="AA33" s="51"/>
      <c r="AB33" s="52"/>
      <c r="AC33" s="53"/>
      <c r="AD33" s="54"/>
      <c r="AE33" s="54"/>
      <c r="AF33" s="55">
        <f t="shared" si="8"/>
        <v>0</v>
      </c>
      <c r="AG33" s="37"/>
    </row>
    <row r="34" spans="1:33" s="10" customFormat="1">
      <c r="A34" s="38" t="s">
        <v>33</v>
      </c>
      <c r="B34" s="39" t="s">
        <v>166</v>
      </c>
      <c r="C34" s="155" t="s">
        <v>167</v>
      </c>
      <c r="D34" s="155" t="s">
        <v>49</v>
      </c>
      <c r="E34" s="40" t="s">
        <v>165</v>
      </c>
      <c r="F34" s="40" t="s">
        <v>238</v>
      </c>
      <c r="G34" s="41"/>
      <c r="H34" s="155" t="s">
        <v>49</v>
      </c>
      <c r="I34" s="42" t="s">
        <v>168</v>
      </c>
      <c r="J34" s="43">
        <v>2505</v>
      </c>
      <c r="K34" s="169">
        <v>0.48399999999999999</v>
      </c>
      <c r="L34" s="163">
        <f t="shared" si="4"/>
        <v>1212.42</v>
      </c>
      <c r="M34" s="45"/>
      <c r="N34" s="45"/>
      <c r="O34" s="46"/>
      <c r="P34" s="46"/>
      <c r="Q34" s="47"/>
      <c r="R34" s="47"/>
      <c r="S34" s="47"/>
      <c r="T34" s="47"/>
      <c r="U34" s="47"/>
      <c r="V34" s="47"/>
      <c r="W34" s="47">
        <f t="shared" si="5"/>
        <v>0</v>
      </c>
      <c r="X34" s="48" t="e">
        <f t="shared" si="6"/>
        <v>#DIV/0!</v>
      </c>
      <c r="Y34" s="49">
        <f t="shared" si="7"/>
        <v>-1212.42</v>
      </c>
      <c r="Z34" s="50"/>
      <c r="AA34" s="51"/>
      <c r="AB34" s="52"/>
      <c r="AC34" s="53"/>
      <c r="AD34" s="54"/>
      <c r="AE34" s="54"/>
      <c r="AF34" s="55">
        <f t="shared" si="8"/>
        <v>0</v>
      </c>
      <c r="AG34" s="37"/>
    </row>
    <row r="35" spans="1:33" s="10" customFormat="1">
      <c r="A35" s="38"/>
      <c r="B35" s="39"/>
      <c r="C35" s="155"/>
      <c r="D35" s="155" t="s">
        <v>48</v>
      </c>
      <c r="E35" s="40" t="s">
        <v>165</v>
      </c>
      <c r="F35" s="40" t="s">
        <v>238</v>
      </c>
      <c r="G35" s="41"/>
      <c r="H35" s="155" t="s">
        <v>48</v>
      </c>
      <c r="I35" s="42" t="s">
        <v>168</v>
      </c>
      <c r="J35" s="43">
        <v>3880</v>
      </c>
      <c r="K35" s="169">
        <v>0.48399999999999999</v>
      </c>
      <c r="L35" s="163">
        <f t="shared" si="4"/>
        <v>1877.9199999999998</v>
      </c>
      <c r="M35" s="45"/>
      <c r="N35" s="45"/>
      <c r="O35" s="46"/>
      <c r="P35" s="46"/>
      <c r="Q35" s="47"/>
      <c r="R35" s="47"/>
      <c r="S35" s="47"/>
      <c r="T35" s="47"/>
      <c r="U35" s="47"/>
      <c r="V35" s="47"/>
      <c r="W35" s="47">
        <f t="shared" si="5"/>
        <v>0</v>
      </c>
      <c r="X35" s="48" t="e">
        <f t="shared" si="6"/>
        <v>#DIV/0!</v>
      </c>
      <c r="Y35" s="49">
        <f t="shared" si="7"/>
        <v>-1877.9199999999998</v>
      </c>
      <c r="Z35" s="50"/>
      <c r="AA35" s="51"/>
      <c r="AB35" s="52"/>
      <c r="AC35" s="53"/>
      <c r="AD35" s="54"/>
      <c r="AE35" s="54"/>
      <c r="AF35" s="55">
        <f t="shared" si="8"/>
        <v>0</v>
      </c>
      <c r="AG35" s="37"/>
    </row>
    <row r="36" spans="1:33" s="10" customFormat="1">
      <c r="A36" s="38"/>
      <c r="B36" s="39" t="s">
        <v>166</v>
      </c>
      <c r="C36" s="155" t="s">
        <v>167</v>
      </c>
      <c r="D36" s="155" t="s">
        <v>49</v>
      </c>
      <c r="E36" s="40" t="s">
        <v>165</v>
      </c>
      <c r="F36" s="40" t="s">
        <v>239</v>
      </c>
      <c r="G36" s="41"/>
      <c r="H36" s="155" t="s">
        <v>49</v>
      </c>
      <c r="I36" s="42" t="s">
        <v>168</v>
      </c>
      <c r="J36" s="43">
        <v>1470</v>
      </c>
      <c r="K36" s="169">
        <v>0.69899999999999995</v>
      </c>
      <c r="L36" s="163">
        <f t="shared" ref="L36:L37" si="24">K36*J36</f>
        <v>1027.53</v>
      </c>
      <c r="M36" s="45"/>
      <c r="N36" s="45"/>
      <c r="O36" s="46"/>
      <c r="P36" s="46"/>
      <c r="Q36" s="47"/>
      <c r="R36" s="47"/>
      <c r="S36" s="47"/>
      <c r="T36" s="47"/>
      <c r="U36" s="47"/>
      <c r="V36" s="47"/>
      <c r="W36" s="47">
        <f t="shared" ref="W36:W37" si="25">SUM(N36:U36)</f>
        <v>0</v>
      </c>
      <c r="X36" s="48" t="e">
        <f t="shared" ref="X36:X37" si="26">W36/AC36</f>
        <v>#DIV/0!</v>
      </c>
      <c r="Y36" s="49">
        <f t="shared" ref="Y36:Y37" si="27">W36-L36</f>
        <v>-1027.53</v>
      </c>
      <c r="Z36" s="50"/>
      <c r="AA36" s="51"/>
      <c r="AB36" s="52"/>
      <c r="AC36" s="53"/>
      <c r="AD36" s="54"/>
      <c r="AE36" s="54"/>
      <c r="AF36" s="55">
        <f t="shared" ref="AF36:AF37" si="28">AC36+AD36</f>
        <v>0</v>
      </c>
      <c r="AG36" s="37"/>
    </row>
    <row r="37" spans="1:33" s="10" customFormat="1">
      <c r="A37" s="38"/>
      <c r="B37" s="39"/>
      <c r="C37" s="155"/>
      <c r="D37" s="155" t="s">
        <v>48</v>
      </c>
      <c r="E37" s="40" t="s">
        <v>165</v>
      </c>
      <c r="F37" s="40" t="s">
        <v>239</v>
      </c>
      <c r="G37" s="41"/>
      <c r="H37" s="155" t="s">
        <v>48</v>
      </c>
      <c r="I37" s="42" t="s">
        <v>168</v>
      </c>
      <c r="J37" s="43">
        <v>2440</v>
      </c>
      <c r="K37" s="169">
        <v>0.69899999999999995</v>
      </c>
      <c r="L37" s="163">
        <f t="shared" si="24"/>
        <v>1705.56</v>
      </c>
      <c r="M37" s="45"/>
      <c r="N37" s="45"/>
      <c r="O37" s="46"/>
      <c r="P37" s="46"/>
      <c r="Q37" s="47"/>
      <c r="R37" s="47"/>
      <c r="S37" s="47"/>
      <c r="T37" s="47"/>
      <c r="U37" s="47"/>
      <c r="V37" s="47"/>
      <c r="W37" s="47">
        <f t="shared" si="25"/>
        <v>0</v>
      </c>
      <c r="X37" s="48" t="e">
        <f t="shared" si="26"/>
        <v>#DIV/0!</v>
      </c>
      <c r="Y37" s="49">
        <f t="shared" si="27"/>
        <v>-1705.56</v>
      </c>
      <c r="Z37" s="50"/>
      <c r="AA37" s="51"/>
      <c r="AB37" s="52"/>
      <c r="AC37" s="53"/>
      <c r="AD37" s="54"/>
      <c r="AE37" s="54"/>
      <c r="AF37" s="55">
        <f t="shared" si="28"/>
        <v>0</v>
      </c>
      <c r="AG37" s="37"/>
    </row>
    <row r="38" spans="1:33" s="10" customFormat="1">
      <c r="A38" s="38"/>
      <c r="B38" s="57"/>
      <c r="C38" s="155"/>
      <c r="D38" s="155"/>
      <c r="E38" s="40"/>
      <c r="F38" s="40"/>
      <c r="G38" s="41"/>
      <c r="H38" s="41"/>
      <c r="I38" s="42"/>
      <c r="J38" s="43"/>
      <c r="K38" s="110"/>
      <c r="L38" s="44"/>
      <c r="M38" s="45"/>
      <c r="N38" s="45"/>
      <c r="O38" s="46"/>
      <c r="P38" s="46"/>
      <c r="Q38" s="47"/>
      <c r="R38" s="47"/>
      <c r="S38" s="47"/>
      <c r="T38" s="47"/>
      <c r="U38" s="47"/>
      <c r="V38" s="47"/>
      <c r="W38" s="47"/>
      <c r="X38" s="48"/>
      <c r="Y38" s="49"/>
      <c r="Z38" s="50"/>
      <c r="AA38" s="51"/>
      <c r="AB38" s="52"/>
      <c r="AC38" s="53"/>
      <c r="AD38" s="54"/>
      <c r="AE38" s="54"/>
      <c r="AF38" s="55">
        <f t="shared" si="8"/>
        <v>0</v>
      </c>
      <c r="AG38" s="37"/>
    </row>
    <row r="39" spans="1:33" s="10" customFormat="1">
      <c r="A39" s="38" t="s">
        <v>34</v>
      </c>
      <c r="B39" s="57"/>
      <c r="C39" s="155" t="s">
        <v>36</v>
      </c>
      <c r="D39" s="155" t="s">
        <v>32</v>
      </c>
      <c r="E39" s="40" t="s">
        <v>238</v>
      </c>
      <c r="F39" s="40"/>
      <c r="G39" s="41"/>
      <c r="H39" s="155" t="s">
        <v>32</v>
      </c>
      <c r="I39" s="42"/>
      <c r="J39" s="43">
        <v>1350</v>
      </c>
      <c r="K39" s="152">
        <v>160</v>
      </c>
      <c r="L39" s="166">
        <f>K39*J39/5000</f>
        <v>43.2</v>
      </c>
      <c r="M39" s="45"/>
      <c r="N39" s="45"/>
      <c r="O39" s="46"/>
      <c r="P39" s="46"/>
      <c r="Q39" s="47"/>
      <c r="R39" s="47"/>
      <c r="S39" s="47"/>
      <c r="T39" s="47"/>
      <c r="U39" s="47"/>
      <c r="V39" s="47"/>
      <c r="W39" s="47">
        <f>SUM(N39:U39)</f>
        <v>0</v>
      </c>
      <c r="X39" s="48" t="e">
        <f>W39/AC39</f>
        <v>#DIV/0!</v>
      </c>
      <c r="Y39" s="49">
        <f>W39-L39</f>
        <v>-43.2</v>
      </c>
      <c r="Z39" s="50"/>
      <c r="AA39" s="51"/>
      <c r="AB39" s="52"/>
      <c r="AC39" s="53"/>
      <c r="AD39" s="54"/>
      <c r="AE39" s="54"/>
      <c r="AF39" s="55">
        <f t="shared" si="8"/>
        <v>0</v>
      </c>
      <c r="AG39" s="37"/>
    </row>
    <row r="40" spans="1:33" s="10" customFormat="1">
      <c r="A40" s="38"/>
      <c r="B40" s="57"/>
      <c r="C40" s="155" t="s">
        <v>35</v>
      </c>
      <c r="D40" s="155" t="s">
        <v>32</v>
      </c>
      <c r="E40" s="40" t="s">
        <v>238</v>
      </c>
      <c r="F40" s="40"/>
      <c r="G40" s="41"/>
      <c r="H40" s="155" t="s">
        <v>32</v>
      </c>
      <c r="I40" s="42"/>
      <c r="J40" s="43">
        <v>1350</v>
      </c>
      <c r="K40" s="152">
        <v>290</v>
      </c>
      <c r="L40" s="166">
        <f t="shared" ref="L40:L50" si="29">K40*J40/5000</f>
        <v>78.3</v>
      </c>
      <c r="M40" s="45"/>
      <c r="N40" s="45"/>
      <c r="O40" s="46"/>
      <c r="P40" s="46"/>
      <c r="Q40" s="47"/>
      <c r="R40" s="47"/>
      <c r="S40" s="47"/>
      <c r="T40" s="47"/>
      <c r="U40" s="47"/>
      <c r="V40" s="47"/>
      <c r="W40" s="47">
        <f t="shared" ref="W40:W50" si="30">SUM(N40:U40)</f>
        <v>0</v>
      </c>
      <c r="X40" s="48" t="e">
        <f t="shared" ref="X40:X50" si="31">W40/AC40</f>
        <v>#DIV/0!</v>
      </c>
      <c r="Y40" s="49">
        <f t="shared" ref="Y40:Y50" si="32">W40-L40</f>
        <v>-78.3</v>
      </c>
      <c r="Z40" s="50"/>
      <c r="AA40" s="51"/>
      <c r="AB40" s="52"/>
      <c r="AC40" s="53"/>
      <c r="AD40" s="54"/>
      <c r="AE40" s="54"/>
      <c r="AF40" s="55">
        <f t="shared" si="8"/>
        <v>0</v>
      </c>
      <c r="AG40" s="37"/>
    </row>
    <row r="41" spans="1:33" s="10" customFormat="1">
      <c r="A41" s="38"/>
      <c r="B41" s="57"/>
      <c r="C41" s="155" t="s">
        <v>36</v>
      </c>
      <c r="D41" s="155" t="s">
        <v>67</v>
      </c>
      <c r="E41" s="40" t="s">
        <v>238</v>
      </c>
      <c r="F41" s="40"/>
      <c r="G41" s="41"/>
      <c r="H41" s="155" t="s">
        <v>67</v>
      </c>
      <c r="I41" s="57"/>
      <c r="J41" s="43">
        <v>1155</v>
      </c>
      <c r="K41" s="152">
        <v>160</v>
      </c>
      <c r="L41" s="166">
        <f t="shared" si="29"/>
        <v>36.96</v>
      </c>
      <c r="M41" s="45"/>
      <c r="N41" s="45"/>
      <c r="O41" s="46"/>
      <c r="P41" s="46"/>
      <c r="Q41" s="47"/>
      <c r="R41" s="47"/>
      <c r="S41" s="47"/>
      <c r="T41" s="47"/>
      <c r="U41" s="47"/>
      <c r="V41" s="47"/>
      <c r="W41" s="47">
        <f t="shared" si="30"/>
        <v>0</v>
      </c>
      <c r="X41" s="48" t="e">
        <f t="shared" si="31"/>
        <v>#DIV/0!</v>
      </c>
      <c r="Y41" s="49">
        <f t="shared" si="32"/>
        <v>-36.96</v>
      </c>
      <c r="Z41" s="50"/>
      <c r="AA41" s="51"/>
      <c r="AB41" s="52"/>
      <c r="AC41" s="53"/>
      <c r="AD41" s="54"/>
      <c r="AE41" s="54"/>
      <c r="AF41" s="55">
        <f t="shared" si="8"/>
        <v>0</v>
      </c>
      <c r="AG41" s="37"/>
    </row>
    <row r="42" spans="1:33" s="10" customFormat="1">
      <c r="A42" s="38"/>
      <c r="B42" s="58"/>
      <c r="C42" s="155" t="s">
        <v>35</v>
      </c>
      <c r="D42" s="155" t="s">
        <v>67</v>
      </c>
      <c r="E42" s="40" t="s">
        <v>238</v>
      </c>
      <c r="F42" s="40"/>
      <c r="G42" s="41"/>
      <c r="H42" s="155" t="s">
        <v>67</v>
      </c>
      <c r="I42" s="59"/>
      <c r="J42" s="43">
        <v>1155</v>
      </c>
      <c r="K42" s="152">
        <v>290</v>
      </c>
      <c r="L42" s="166">
        <f t="shared" si="29"/>
        <v>66.989999999999995</v>
      </c>
      <c r="M42" s="45"/>
      <c r="N42" s="45"/>
      <c r="O42" s="46"/>
      <c r="P42" s="46"/>
      <c r="Q42" s="47"/>
      <c r="R42" s="47"/>
      <c r="S42" s="47"/>
      <c r="T42" s="47"/>
      <c r="U42" s="47"/>
      <c r="V42" s="47"/>
      <c r="W42" s="47">
        <f t="shared" si="30"/>
        <v>0</v>
      </c>
      <c r="X42" s="48" t="e">
        <f t="shared" si="31"/>
        <v>#DIV/0!</v>
      </c>
      <c r="Y42" s="49">
        <f t="shared" si="32"/>
        <v>-66.989999999999995</v>
      </c>
      <c r="Z42" s="50"/>
      <c r="AA42" s="51"/>
      <c r="AB42" s="52"/>
      <c r="AC42" s="53"/>
      <c r="AD42" s="54"/>
      <c r="AE42" s="54"/>
      <c r="AF42" s="55">
        <f t="shared" si="8"/>
        <v>0</v>
      </c>
      <c r="AG42" s="37"/>
    </row>
    <row r="43" spans="1:33" s="10" customFormat="1">
      <c r="A43" s="38"/>
      <c r="B43" s="57"/>
      <c r="C43" s="155" t="s">
        <v>36</v>
      </c>
      <c r="D43" s="155" t="s">
        <v>68</v>
      </c>
      <c r="E43" s="40" t="s">
        <v>238</v>
      </c>
      <c r="F43" s="40"/>
      <c r="G43" s="41"/>
      <c r="H43" s="155" t="s">
        <v>68</v>
      </c>
      <c r="I43" s="57"/>
      <c r="J43" s="43">
        <v>1055</v>
      </c>
      <c r="K43" s="152">
        <v>160</v>
      </c>
      <c r="L43" s="166">
        <f t="shared" si="29"/>
        <v>33.76</v>
      </c>
      <c r="M43" s="45"/>
      <c r="N43" s="45"/>
      <c r="O43" s="46"/>
      <c r="P43" s="46"/>
      <c r="Q43" s="47"/>
      <c r="R43" s="47"/>
      <c r="S43" s="47"/>
      <c r="T43" s="47"/>
      <c r="U43" s="47"/>
      <c r="V43" s="47"/>
      <c r="W43" s="47">
        <f t="shared" si="30"/>
        <v>0</v>
      </c>
      <c r="X43" s="48" t="e">
        <f t="shared" si="31"/>
        <v>#DIV/0!</v>
      </c>
      <c r="Y43" s="49">
        <f t="shared" si="32"/>
        <v>-33.76</v>
      </c>
      <c r="Z43" s="50"/>
      <c r="AA43" s="51"/>
      <c r="AB43" s="52"/>
      <c r="AC43" s="53"/>
      <c r="AD43" s="54"/>
      <c r="AE43" s="54"/>
      <c r="AF43" s="55">
        <f t="shared" si="8"/>
        <v>0</v>
      </c>
      <c r="AG43" s="37"/>
    </row>
    <row r="44" spans="1:33" s="10" customFormat="1">
      <c r="A44" s="38"/>
      <c r="B44" s="58"/>
      <c r="C44" s="155" t="s">
        <v>35</v>
      </c>
      <c r="D44" s="155" t="s">
        <v>68</v>
      </c>
      <c r="E44" s="40" t="s">
        <v>238</v>
      </c>
      <c r="F44" s="40"/>
      <c r="G44" s="41"/>
      <c r="H44" s="155" t="s">
        <v>68</v>
      </c>
      <c r="I44" s="59"/>
      <c r="J44" s="43">
        <v>1055</v>
      </c>
      <c r="K44" s="152">
        <v>290</v>
      </c>
      <c r="L44" s="166">
        <f t="shared" si="29"/>
        <v>61.19</v>
      </c>
      <c r="M44" s="45"/>
      <c r="N44" s="45"/>
      <c r="O44" s="46"/>
      <c r="P44" s="46"/>
      <c r="Q44" s="47"/>
      <c r="R44" s="47"/>
      <c r="S44" s="47"/>
      <c r="T44" s="47"/>
      <c r="U44" s="47"/>
      <c r="V44" s="47"/>
      <c r="W44" s="47">
        <f t="shared" si="30"/>
        <v>0</v>
      </c>
      <c r="X44" s="48" t="e">
        <f t="shared" si="31"/>
        <v>#DIV/0!</v>
      </c>
      <c r="Y44" s="49">
        <f t="shared" si="32"/>
        <v>-61.19</v>
      </c>
      <c r="Z44" s="50"/>
      <c r="AA44" s="51"/>
      <c r="AB44" s="52"/>
      <c r="AC44" s="53"/>
      <c r="AD44" s="54"/>
      <c r="AE44" s="54"/>
      <c r="AF44" s="55">
        <f t="shared" si="8"/>
        <v>0</v>
      </c>
      <c r="AG44" s="37"/>
    </row>
    <row r="45" spans="1:33" s="10" customFormat="1">
      <c r="A45" s="38"/>
      <c r="B45" s="57"/>
      <c r="C45" s="155" t="s">
        <v>36</v>
      </c>
      <c r="D45" s="155" t="s">
        <v>74</v>
      </c>
      <c r="E45" s="40" t="s">
        <v>238</v>
      </c>
      <c r="F45" s="40"/>
      <c r="G45" s="41"/>
      <c r="H45" s="155" t="s">
        <v>74</v>
      </c>
      <c r="I45" s="57"/>
      <c r="J45" s="43">
        <v>885</v>
      </c>
      <c r="K45" s="152">
        <v>160</v>
      </c>
      <c r="L45" s="166">
        <f t="shared" si="29"/>
        <v>28.32</v>
      </c>
      <c r="M45" s="45"/>
      <c r="N45" s="45"/>
      <c r="O45" s="46"/>
      <c r="P45" s="46"/>
      <c r="Q45" s="47"/>
      <c r="R45" s="47"/>
      <c r="S45" s="47"/>
      <c r="T45" s="47"/>
      <c r="U45" s="47"/>
      <c r="V45" s="47"/>
      <c r="W45" s="47">
        <f t="shared" si="30"/>
        <v>0</v>
      </c>
      <c r="X45" s="48" t="e">
        <f t="shared" si="31"/>
        <v>#DIV/0!</v>
      </c>
      <c r="Y45" s="49">
        <f t="shared" si="32"/>
        <v>-28.32</v>
      </c>
      <c r="Z45" s="50"/>
      <c r="AA45" s="51"/>
      <c r="AB45" s="52"/>
      <c r="AC45" s="53"/>
      <c r="AD45" s="54"/>
      <c r="AE45" s="54"/>
      <c r="AF45" s="55">
        <f t="shared" si="8"/>
        <v>0</v>
      </c>
      <c r="AG45" s="37"/>
    </row>
    <row r="46" spans="1:33" s="10" customFormat="1">
      <c r="A46" s="38"/>
      <c r="B46" s="58"/>
      <c r="C46" s="155" t="s">
        <v>35</v>
      </c>
      <c r="D46" s="155" t="s">
        <v>74</v>
      </c>
      <c r="E46" s="40" t="s">
        <v>238</v>
      </c>
      <c r="F46" s="40"/>
      <c r="G46" s="41"/>
      <c r="H46" s="155" t="s">
        <v>74</v>
      </c>
      <c r="I46" s="59"/>
      <c r="J46" s="43">
        <v>885</v>
      </c>
      <c r="K46" s="152">
        <v>290</v>
      </c>
      <c r="L46" s="166">
        <f t="shared" si="29"/>
        <v>51.33</v>
      </c>
      <c r="M46" s="45"/>
      <c r="N46" s="45"/>
      <c r="O46" s="46"/>
      <c r="P46" s="46"/>
      <c r="Q46" s="47"/>
      <c r="R46" s="47"/>
      <c r="S46" s="47"/>
      <c r="T46" s="47"/>
      <c r="U46" s="47"/>
      <c r="V46" s="47"/>
      <c r="W46" s="47">
        <f t="shared" si="30"/>
        <v>0</v>
      </c>
      <c r="X46" s="48" t="e">
        <f t="shared" si="31"/>
        <v>#DIV/0!</v>
      </c>
      <c r="Y46" s="49">
        <f t="shared" si="32"/>
        <v>-51.33</v>
      </c>
      <c r="Z46" s="50"/>
      <c r="AA46" s="51"/>
      <c r="AB46" s="52"/>
      <c r="AC46" s="53"/>
      <c r="AD46" s="54"/>
      <c r="AE46" s="54"/>
      <c r="AF46" s="55">
        <f t="shared" si="8"/>
        <v>0</v>
      </c>
      <c r="AG46" s="37"/>
    </row>
    <row r="47" spans="1:33" s="10" customFormat="1">
      <c r="A47" s="38"/>
      <c r="B47" s="57"/>
      <c r="C47" s="155" t="s">
        <v>36</v>
      </c>
      <c r="D47" s="155" t="s">
        <v>79</v>
      </c>
      <c r="E47" s="40" t="s">
        <v>238</v>
      </c>
      <c r="F47" s="40"/>
      <c r="G47" s="41"/>
      <c r="H47" s="155" t="s">
        <v>79</v>
      </c>
      <c r="I47" s="57"/>
      <c r="J47" s="43">
        <v>885</v>
      </c>
      <c r="K47" s="152">
        <v>160</v>
      </c>
      <c r="L47" s="166">
        <f t="shared" si="29"/>
        <v>28.32</v>
      </c>
      <c r="M47" s="45"/>
      <c r="N47" s="45"/>
      <c r="O47" s="46"/>
      <c r="P47" s="46"/>
      <c r="Q47" s="47"/>
      <c r="R47" s="47"/>
      <c r="S47" s="47"/>
      <c r="T47" s="47"/>
      <c r="U47" s="47"/>
      <c r="V47" s="47"/>
      <c r="W47" s="47">
        <f t="shared" si="30"/>
        <v>0</v>
      </c>
      <c r="X47" s="48" t="e">
        <f t="shared" si="31"/>
        <v>#DIV/0!</v>
      </c>
      <c r="Y47" s="49">
        <f t="shared" si="32"/>
        <v>-28.32</v>
      </c>
      <c r="Z47" s="50"/>
      <c r="AA47" s="51"/>
      <c r="AB47" s="52"/>
      <c r="AC47" s="53"/>
      <c r="AD47" s="54"/>
      <c r="AE47" s="54"/>
      <c r="AF47" s="55">
        <f t="shared" si="8"/>
        <v>0</v>
      </c>
      <c r="AG47" s="37"/>
    </row>
    <row r="48" spans="1:33" s="10" customFormat="1">
      <c r="A48" s="38"/>
      <c r="B48" s="58"/>
      <c r="C48" s="155" t="s">
        <v>35</v>
      </c>
      <c r="D48" s="155" t="s">
        <v>79</v>
      </c>
      <c r="E48" s="40" t="s">
        <v>238</v>
      </c>
      <c r="F48" s="40"/>
      <c r="G48" s="41"/>
      <c r="H48" s="155" t="s">
        <v>79</v>
      </c>
      <c r="I48" s="59"/>
      <c r="J48" s="43">
        <v>885</v>
      </c>
      <c r="K48" s="152">
        <v>290</v>
      </c>
      <c r="L48" s="166">
        <f t="shared" si="29"/>
        <v>51.33</v>
      </c>
      <c r="M48" s="45"/>
      <c r="N48" s="45"/>
      <c r="O48" s="46"/>
      <c r="P48" s="46"/>
      <c r="Q48" s="47"/>
      <c r="R48" s="47"/>
      <c r="S48" s="47"/>
      <c r="T48" s="47"/>
      <c r="U48" s="47"/>
      <c r="V48" s="47"/>
      <c r="W48" s="47">
        <f t="shared" si="30"/>
        <v>0</v>
      </c>
      <c r="X48" s="48" t="e">
        <f t="shared" si="31"/>
        <v>#DIV/0!</v>
      </c>
      <c r="Y48" s="49">
        <f t="shared" si="32"/>
        <v>-51.33</v>
      </c>
      <c r="Z48" s="50"/>
      <c r="AA48" s="51"/>
      <c r="AB48" s="52"/>
      <c r="AC48" s="53"/>
      <c r="AD48" s="54"/>
      <c r="AE48" s="54"/>
      <c r="AF48" s="55">
        <f t="shared" si="8"/>
        <v>0</v>
      </c>
      <c r="AG48" s="37"/>
    </row>
    <row r="49" spans="1:33" s="10" customFormat="1">
      <c r="A49" s="38"/>
      <c r="B49" s="57"/>
      <c r="C49" s="155" t="s">
        <v>36</v>
      </c>
      <c r="D49" s="155" t="s">
        <v>71</v>
      </c>
      <c r="E49" s="40" t="s">
        <v>238</v>
      </c>
      <c r="F49" s="40"/>
      <c r="G49" s="41"/>
      <c r="H49" s="155" t="s">
        <v>264</v>
      </c>
      <c r="I49" s="57"/>
      <c r="J49" s="43">
        <v>1055</v>
      </c>
      <c r="K49" s="152">
        <v>160</v>
      </c>
      <c r="L49" s="166">
        <f t="shared" si="29"/>
        <v>33.76</v>
      </c>
      <c r="M49" s="45"/>
      <c r="N49" s="45"/>
      <c r="O49" s="46"/>
      <c r="P49" s="46"/>
      <c r="Q49" s="47"/>
      <c r="R49" s="47"/>
      <c r="S49" s="47"/>
      <c r="T49" s="47"/>
      <c r="U49" s="47"/>
      <c r="V49" s="47"/>
      <c r="W49" s="47">
        <f t="shared" si="30"/>
        <v>0</v>
      </c>
      <c r="X49" s="48" t="e">
        <f t="shared" si="31"/>
        <v>#DIV/0!</v>
      </c>
      <c r="Y49" s="49">
        <f t="shared" si="32"/>
        <v>-33.76</v>
      </c>
      <c r="Z49" s="50"/>
      <c r="AA49" s="51"/>
      <c r="AB49" s="52"/>
      <c r="AC49" s="53"/>
      <c r="AD49" s="54"/>
      <c r="AE49" s="54"/>
      <c r="AF49" s="55">
        <f t="shared" si="8"/>
        <v>0</v>
      </c>
      <c r="AG49" s="37"/>
    </row>
    <row r="50" spans="1:33" s="10" customFormat="1">
      <c r="A50" s="38"/>
      <c r="B50" s="58"/>
      <c r="C50" s="155" t="s">
        <v>189</v>
      </c>
      <c r="D50" s="155" t="s">
        <v>71</v>
      </c>
      <c r="E50" s="40" t="s">
        <v>238</v>
      </c>
      <c r="F50" s="40"/>
      <c r="G50" s="41"/>
      <c r="H50" s="155" t="s">
        <v>264</v>
      </c>
      <c r="I50" s="59"/>
      <c r="J50" s="43">
        <v>1055</v>
      </c>
      <c r="K50" s="152">
        <v>290</v>
      </c>
      <c r="L50" s="166">
        <f t="shared" si="29"/>
        <v>61.19</v>
      </c>
      <c r="M50" s="45"/>
      <c r="N50" s="45"/>
      <c r="O50" s="46"/>
      <c r="P50" s="46"/>
      <c r="Q50" s="47"/>
      <c r="R50" s="47"/>
      <c r="S50" s="47"/>
      <c r="T50" s="47"/>
      <c r="U50" s="47"/>
      <c r="V50" s="47"/>
      <c r="W50" s="47">
        <f t="shared" si="30"/>
        <v>0</v>
      </c>
      <c r="X50" s="48" t="e">
        <f t="shared" si="31"/>
        <v>#DIV/0!</v>
      </c>
      <c r="Y50" s="49">
        <f t="shared" si="32"/>
        <v>-61.19</v>
      </c>
      <c r="Z50" s="50"/>
      <c r="AA50" s="51"/>
      <c r="AB50" s="52"/>
      <c r="AC50" s="53"/>
      <c r="AD50" s="54"/>
      <c r="AE50" s="54"/>
      <c r="AF50" s="55">
        <f t="shared" si="8"/>
        <v>0</v>
      </c>
      <c r="AG50" s="37"/>
    </row>
    <row r="51" spans="1:33" s="10" customFormat="1">
      <c r="A51" s="38" t="s">
        <v>34</v>
      </c>
      <c r="B51" s="57"/>
      <c r="C51" s="155" t="s">
        <v>36</v>
      </c>
      <c r="D51" s="155" t="s">
        <v>32</v>
      </c>
      <c r="E51" s="40" t="s">
        <v>239</v>
      </c>
      <c r="F51" s="40"/>
      <c r="G51" s="41"/>
      <c r="H51" s="155" t="s">
        <v>32</v>
      </c>
      <c r="I51" s="42"/>
      <c r="J51" s="43">
        <v>790</v>
      </c>
      <c r="K51" s="152">
        <v>180</v>
      </c>
      <c r="L51" s="166">
        <f>K51*J51/5000</f>
        <v>28.44</v>
      </c>
      <c r="M51" s="45"/>
      <c r="N51" s="45"/>
      <c r="O51" s="46"/>
      <c r="P51" s="46"/>
      <c r="Q51" s="47"/>
      <c r="R51" s="47"/>
      <c r="S51" s="47"/>
      <c r="T51" s="47"/>
      <c r="U51" s="47"/>
      <c r="V51" s="47"/>
      <c r="W51" s="47">
        <f>SUM(N51:U51)</f>
        <v>0</v>
      </c>
      <c r="X51" s="48" t="e">
        <f>W51/AC51</f>
        <v>#DIV/0!</v>
      </c>
      <c r="Y51" s="49">
        <f>W51-L51</f>
        <v>-28.44</v>
      </c>
      <c r="Z51" s="50"/>
      <c r="AA51" s="51"/>
      <c r="AB51" s="52"/>
      <c r="AC51" s="53"/>
      <c r="AD51" s="54"/>
      <c r="AE51" s="54"/>
      <c r="AF51" s="55">
        <f t="shared" ref="AF51:AF62" si="33">AC51+AD51</f>
        <v>0</v>
      </c>
      <c r="AG51" s="37"/>
    </row>
    <row r="52" spans="1:33" s="10" customFormat="1">
      <c r="A52" s="38"/>
      <c r="B52" s="57"/>
      <c r="C52" s="155" t="s">
        <v>35</v>
      </c>
      <c r="D52" s="155" t="s">
        <v>32</v>
      </c>
      <c r="E52" s="40" t="s">
        <v>239</v>
      </c>
      <c r="F52" s="40"/>
      <c r="G52" s="41"/>
      <c r="H52" s="155" t="s">
        <v>32</v>
      </c>
      <c r="I52" s="42"/>
      <c r="J52" s="43">
        <v>790</v>
      </c>
      <c r="K52" s="152">
        <v>320</v>
      </c>
      <c r="L52" s="166">
        <f t="shared" ref="L52:L62" si="34">K52*J52/5000</f>
        <v>50.56</v>
      </c>
      <c r="M52" s="45"/>
      <c r="N52" s="45"/>
      <c r="O52" s="46"/>
      <c r="P52" s="46"/>
      <c r="Q52" s="47"/>
      <c r="R52" s="47"/>
      <c r="S52" s="47"/>
      <c r="T52" s="47"/>
      <c r="U52" s="47"/>
      <c r="V52" s="47"/>
      <c r="W52" s="47">
        <f t="shared" ref="W52:W62" si="35">SUM(N52:U52)</f>
        <v>0</v>
      </c>
      <c r="X52" s="48" t="e">
        <f t="shared" ref="X52:X62" si="36">W52/AC52</f>
        <v>#DIV/0!</v>
      </c>
      <c r="Y52" s="49">
        <f t="shared" ref="Y52:Y62" si="37">W52-L52</f>
        <v>-50.56</v>
      </c>
      <c r="Z52" s="50"/>
      <c r="AA52" s="51"/>
      <c r="AB52" s="52"/>
      <c r="AC52" s="53"/>
      <c r="AD52" s="54"/>
      <c r="AE52" s="54"/>
      <c r="AF52" s="55">
        <f t="shared" si="33"/>
        <v>0</v>
      </c>
      <c r="AG52" s="37"/>
    </row>
    <row r="53" spans="1:33" s="10" customFormat="1">
      <c r="A53" s="38"/>
      <c r="B53" s="57"/>
      <c r="C53" s="155" t="s">
        <v>36</v>
      </c>
      <c r="D53" s="155" t="s">
        <v>67</v>
      </c>
      <c r="E53" s="40" t="s">
        <v>239</v>
      </c>
      <c r="F53" s="40"/>
      <c r="G53" s="41"/>
      <c r="H53" s="155" t="s">
        <v>67</v>
      </c>
      <c r="I53" s="57"/>
      <c r="J53" s="43">
        <v>680</v>
      </c>
      <c r="K53" s="152">
        <v>180</v>
      </c>
      <c r="L53" s="166">
        <f t="shared" si="34"/>
        <v>24.48</v>
      </c>
      <c r="M53" s="45"/>
      <c r="N53" s="45"/>
      <c r="O53" s="46"/>
      <c r="P53" s="46"/>
      <c r="Q53" s="47"/>
      <c r="R53" s="47"/>
      <c r="S53" s="47"/>
      <c r="T53" s="47"/>
      <c r="U53" s="47"/>
      <c r="V53" s="47"/>
      <c r="W53" s="47">
        <f t="shared" si="35"/>
        <v>0</v>
      </c>
      <c r="X53" s="48" t="e">
        <f t="shared" si="36"/>
        <v>#DIV/0!</v>
      </c>
      <c r="Y53" s="49">
        <f t="shared" si="37"/>
        <v>-24.48</v>
      </c>
      <c r="Z53" s="50"/>
      <c r="AA53" s="51"/>
      <c r="AB53" s="52"/>
      <c r="AC53" s="53"/>
      <c r="AD53" s="54"/>
      <c r="AE53" s="54"/>
      <c r="AF53" s="55">
        <f t="shared" si="33"/>
        <v>0</v>
      </c>
      <c r="AG53" s="37"/>
    </row>
    <row r="54" spans="1:33" s="10" customFormat="1">
      <c r="A54" s="38"/>
      <c r="B54" s="58"/>
      <c r="C54" s="155" t="s">
        <v>35</v>
      </c>
      <c r="D54" s="155" t="s">
        <v>67</v>
      </c>
      <c r="E54" s="40" t="s">
        <v>239</v>
      </c>
      <c r="F54" s="40"/>
      <c r="G54" s="41"/>
      <c r="H54" s="155" t="s">
        <v>67</v>
      </c>
      <c r="I54" s="59"/>
      <c r="J54" s="43">
        <v>680</v>
      </c>
      <c r="K54" s="152">
        <v>320</v>
      </c>
      <c r="L54" s="166">
        <f t="shared" si="34"/>
        <v>43.52</v>
      </c>
      <c r="M54" s="45"/>
      <c r="N54" s="45"/>
      <c r="O54" s="46"/>
      <c r="P54" s="46"/>
      <c r="Q54" s="47"/>
      <c r="R54" s="47"/>
      <c r="S54" s="47"/>
      <c r="T54" s="47"/>
      <c r="U54" s="47"/>
      <c r="V54" s="47"/>
      <c r="W54" s="47">
        <f t="shared" si="35"/>
        <v>0</v>
      </c>
      <c r="X54" s="48" t="e">
        <f t="shared" si="36"/>
        <v>#DIV/0!</v>
      </c>
      <c r="Y54" s="49">
        <f t="shared" si="37"/>
        <v>-43.52</v>
      </c>
      <c r="Z54" s="50"/>
      <c r="AA54" s="51"/>
      <c r="AB54" s="52"/>
      <c r="AC54" s="53"/>
      <c r="AD54" s="54"/>
      <c r="AE54" s="54"/>
      <c r="AF54" s="55">
        <f t="shared" si="33"/>
        <v>0</v>
      </c>
      <c r="AG54" s="37"/>
    </row>
    <row r="55" spans="1:33" s="10" customFormat="1">
      <c r="A55" s="38"/>
      <c r="B55" s="57"/>
      <c r="C55" s="155" t="s">
        <v>36</v>
      </c>
      <c r="D55" s="155" t="s">
        <v>68</v>
      </c>
      <c r="E55" s="40" t="s">
        <v>239</v>
      </c>
      <c r="F55" s="40"/>
      <c r="G55" s="41"/>
      <c r="H55" s="155" t="s">
        <v>68</v>
      </c>
      <c r="I55" s="57"/>
      <c r="J55" s="43">
        <v>620</v>
      </c>
      <c r="K55" s="152">
        <v>180</v>
      </c>
      <c r="L55" s="166">
        <f t="shared" si="34"/>
        <v>22.32</v>
      </c>
      <c r="M55" s="45"/>
      <c r="N55" s="45"/>
      <c r="O55" s="46"/>
      <c r="P55" s="46"/>
      <c r="Q55" s="47"/>
      <c r="R55" s="47"/>
      <c r="S55" s="47"/>
      <c r="T55" s="47"/>
      <c r="U55" s="47"/>
      <c r="V55" s="47"/>
      <c r="W55" s="47">
        <f t="shared" si="35"/>
        <v>0</v>
      </c>
      <c r="X55" s="48" t="e">
        <f t="shared" si="36"/>
        <v>#DIV/0!</v>
      </c>
      <c r="Y55" s="49">
        <f t="shared" si="37"/>
        <v>-22.32</v>
      </c>
      <c r="Z55" s="50"/>
      <c r="AA55" s="51"/>
      <c r="AB55" s="52"/>
      <c r="AC55" s="53"/>
      <c r="AD55" s="54"/>
      <c r="AE55" s="54"/>
      <c r="AF55" s="55">
        <f t="shared" si="33"/>
        <v>0</v>
      </c>
      <c r="AG55" s="37"/>
    </row>
    <row r="56" spans="1:33" s="10" customFormat="1">
      <c r="A56" s="38"/>
      <c r="B56" s="58"/>
      <c r="C56" s="155" t="s">
        <v>35</v>
      </c>
      <c r="D56" s="155" t="s">
        <v>68</v>
      </c>
      <c r="E56" s="40" t="s">
        <v>239</v>
      </c>
      <c r="F56" s="40"/>
      <c r="G56" s="41"/>
      <c r="H56" s="155" t="s">
        <v>68</v>
      </c>
      <c r="I56" s="59"/>
      <c r="J56" s="43">
        <v>620</v>
      </c>
      <c r="K56" s="152">
        <v>320</v>
      </c>
      <c r="L56" s="166">
        <f t="shared" si="34"/>
        <v>39.68</v>
      </c>
      <c r="M56" s="45"/>
      <c r="N56" s="45"/>
      <c r="O56" s="46"/>
      <c r="P56" s="46"/>
      <c r="Q56" s="47"/>
      <c r="R56" s="47"/>
      <c r="S56" s="47"/>
      <c r="T56" s="47"/>
      <c r="U56" s="47"/>
      <c r="V56" s="47"/>
      <c r="W56" s="47">
        <f t="shared" si="35"/>
        <v>0</v>
      </c>
      <c r="X56" s="48" t="e">
        <f t="shared" si="36"/>
        <v>#DIV/0!</v>
      </c>
      <c r="Y56" s="49">
        <f t="shared" si="37"/>
        <v>-39.68</v>
      </c>
      <c r="Z56" s="50"/>
      <c r="AA56" s="51"/>
      <c r="AB56" s="52"/>
      <c r="AC56" s="53"/>
      <c r="AD56" s="54"/>
      <c r="AE56" s="54"/>
      <c r="AF56" s="55">
        <f t="shared" si="33"/>
        <v>0</v>
      </c>
      <c r="AG56" s="37"/>
    </row>
    <row r="57" spans="1:33" s="10" customFormat="1">
      <c r="A57" s="38"/>
      <c r="B57" s="57"/>
      <c r="C57" s="155" t="s">
        <v>36</v>
      </c>
      <c r="D57" s="155" t="s">
        <v>74</v>
      </c>
      <c r="E57" s="40" t="s">
        <v>239</v>
      </c>
      <c r="F57" s="40"/>
      <c r="G57" s="41"/>
      <c r="H57" s="155" t="s">
        <v>74</v>
      </c>
      <c r="I57" s="57"/>
      <c r="J57" s="43">
        <v>600</v>
      </c>
      <c r="K57" s="152">
        <v>180</v>
      </c>
      <c r="L57" s="166">
        <f t="shared" si="34"/>
        <v>21.6</v>
      </c>
      <c r="M57" s="45"/>
      <c r="N57" s="45"/>
      <c r="O57" s="46"/>
      <c r="P57" s="46"/>
      <c r="Q57" s="47"/>
      <c r="R57" s="47"/>
      <c r="S57" s="47"/>
      <c r="T57" s="47"/>
      <c r="U57" s="47"/>
      <c r="V57" s="47"/>
      <c r="W57" s="47">
        <f t="shared" si="35"/>
        <v>0</v>
      </c>
      <c r="X57" s="48" t="e">
        <f t="shared" si="36"/>
        <v>#DIV/0!</v>
      </c>
      <c r="Y57" s="49">
        <f t="shared" si="37"/>
        <v>-21.6</v>
      </c>
      <c r="Z57" s="50"/>
      <c r="AA57" s="51"/>
      <c r="AB57" s="52"/>
      <c r="AC57" s="53"/>
      <c r="AD57" s="54"/>
      <c r="AE57" s="54"/>
      <c r="AF57" s="55">
        <f t="shared" si="33"/>
        <v>0</v>
      </c>
      <c r="AG57" s="37"/>
    </row>
    <row r="58" spans="1:33" s="10" customFormat="1">
      <c r="A58" s="38"/>
      <c r="B58" s="58"/>
      <c r="C58" s="155" t="s">
        <v>35</v>
      </c>
      <c r="D58" s="155" t="s">
        <v>74</v>
      </c>
      <c r="E58" s="40" t="s">
        <v>239</v>
      </c>
      <c r="F58" s="40"/>
      <c r="G58" s="41"/>
      <c r="H58" s="155" t="s">
        <v>74</v>
      </c>
      <c r="I58" s="59"/>
      <c r="J58" s="43">
        <v>600</v>
      </c>
      <c r="K58" s="152">
        <v>320</v>
      </c>
      <c r="L58" s="166">
        <f t="shared" si="34"/>
        <v>38.4</v>
      </c>
      <c r="M58" s="45"/>
      <c r="N58" s="45"/>
      <c r="O58" s="46"/>
      <c r="P58" s="46"/>
      <c r="Q58" s="47"/>
      <c r="R58" s="47"/>
      <c r="S58" s="47"/>
      <c r="T58" s="47"/>
      <c r="U58" s="47"/>
      <c r="V58" s="47"/>
      <c r="W58" s="47">
        <f t="shared" si="35"/>
        <v>0</v>
      </c>
      <c r="X58" s="48" t="e">
        <f t="shared" si="36"/>
        <v>#DIV/0!</v>
      </c>
      <c r="Y58" s="49">
        <f t="shared" si="37"/>
        <v>-38.4</v>
      </c>
      <c r="Z58" s="50"/>
      <c r="AA58" s="51"/>
      <c r="AB58" s="52"/>
      <c r="AC58" s="53"/>
      <c r="AD58" s="54"/>
      <c r="AE58" s="54"/>
      <c r="AF58" s="55">
        <f t="shared" si="33"/>
        <v>0</v>
      </c>
      <c r="AG58" s="37"/>
    </row>
    <row r="59" spans="1:33" s="10" customFormat="1">
      <c r="A59" s="38"/>
      <c r="B59" s="57"/>
      <c r="C59" s="155" t="s">
        <v>36</v>
      </c>
      <c r="D59" s="155" t="s">
        <v>79</v>
      </c>
      <c r="E59" s="40" t="s">
        <v>239</v>
      </c>
      <c r="F59" s="40"/>
      <c r="G59" s="41"/>
      <c r="H59" s="155" t="s">
        <v>79</v>
      </c>
      <c r="I59" s="57"/>
      <c r="J59" s="43">
        <v>600</v>
      </c>
      <c r="K59" s="152">
        <v>180</v>
      </c>
      <c r="L59" s="166">
        <f t="shared" si="34"/>
        <v>21.6</v>
      </c>
      <c r="M59" s="45"/>
      <c r="N59" s="45"/>
      <c r="O59" s="46"/>
      <c r="P59" s="46"/>
      <c r="Q59" s="47"/>
      <c r="R59" s="47"/>
      <c r="S59" s="47"/>
      <c r="T59" s="47"/>
      <c r="U59" s="47"/>
      <c r="V59" s="47"/>
      <c r="W59" s="47">
        <f t="shared" si="35"/>
        <v>0</v>
      </c>
      <c r="X59" s="48" t="e">
        <f t="shared" si="36"/>
        <v>#DIV/0!</v>
      </c>
      <c r="Y59" s="49">
        <f t="shared" si="37"/>
        <v>-21.6</v>
      </c>
      <c r="Z59" s="50"/>
      <c r="AA59" s="51"/>
      <c r="AB59" s="52"/>
      <c r="AC59" s="53"/>
      <c r="AD59" s="54"/>
      <c r="AE59" s="54"/>
      <c r="AF59" s="55">
        <f t="shared" si="33"/>
        <v>0</v>
      </c>
      <c r="AG59" s="37"/>
    </row>
    <row r="60" spans="1:33" s="10" customFormat="1">
      <c r="A60" s="38"/>
      <c r="B60" s="58"/>
      <c r="C60" s="155" t="s">
        <v>35</v>
      </c>
      <c r="D60" s="155" t="s">
        <v>79</v>
      </c>
      <c r="E60" s="40" t="s">
        <v>239</v>
      </c>
      <c r="F60" s="40"/>
      <c r="G60" s="41"/>
      <c r="H60" s="155" t="s">
        <v>79</v>
      </c>
      <c r="I60" s="59"/>
      <c r="J60" s="43">
        <v>600</v>
      </c>
      <c r="K60" s="152">
        <v>320</v>
      </c>
      <c r="L60" s="166">
        <f t="shared" si="34"/>
        <v>38.4</v>
      </c>
      <c r="M60" s="45"/>
      <c r="N60" s="45"/>
      <c r="O60" s="46"/>
      <c r="P60" s="46"/>
      <c r="Q60" s="47"/>
      <c r="R60" s="47"/>
      <c r="S60" s="47"/>
      <c r="T60" s="47"/>
      <c r="U60" s="47"/>
      <c r="V60" s="47"/>
      <c r="W60" s="47">
        <f t="shared" si="35"/>
        <v>0</v>
      </c>
      <c r="X60" s="48" t="e">
        <f t="shared" si="36"/>
        <v>#DIV/0!</v>
      </c>
      <c r="Y60" s="49">
        <f t="shared" si="37"/>
        <v>-38.4</v>
      </c>
      <c r="Z60" s="50"/>
      <c r="AA60" s="51"/>
      <c r="AB60" s="52"/>
      <c r="AC60" s="53"/>
      <c r="AD60" s="54"/>
      <c r="AE60" s="54"/>
      <c r="AF60" s="55">
        <f t="shared" si="33"/>
        <v>0</v>
      </c>
      <c r="AG60" s="37"/>
    </row>
    <row r="61" spans="1:33" s="10" customFormat="1">
      <c r="A61" s="38"/>
      <c r="B61" s="57"/>
      <c r="C61" s="155" t="s">
        <v>36</v>
      </c>
      <c r="D61" s="155" t="s">
        <v>71</v>
      </c>
      <c r="E61" s="40" t="s">
        <v>239</v>
      </c>
      <c r="F61" s="40"/>
      <c r="G61" s="41"/>
      <c r="H61" s="155" t="s">
        <v>264</v>
      </c>
      <c r="I61" s="57"/>
      <c r="J61" s="43">
        <v>620</v>
      </c>
      <c r="K61" s="152">
        <v>180</v>
      </c>
      <c r="L61" s="166">
        <f t="shared" si="34"/>
        <v>22.32</v>
      </c>
      <c r="M61" s="45"/>
      <c r="N61" s="45"/>
      <c r="O61" s="46"/>
      <c r="P61" s="46"/>
      <c r="Q61" s="47"/>
      <c r="R61" s="47"/>
      <c r="S61" s="47"/>
      <c r="T61" s="47"/>
      <c r="U61" s="47"/>
      <c r="V61" s="47"/>
      <c r="W61" s="47">
        <f t="shared" si="35"/>
        <v>0</v>
      </c>
      <c r="X61" s="48" t="e">
        <f t="shared" si="36"/>
        <v>#DIV/0!</v>
      </c>
      <c r="Y61" s="49">
        <f t="shared" si="37"/>
        <v>-22.32</v>
      </c>
      <c r="Z61" s="50"/>
      <c r="AA61" s="51"/>
      <c r="AB61" s="52"/>
      <c r="AC61" s="53"/>
      <c r="AD61" s="54"/>
      <c r="AE61" s="54"/>
      <c r="AF61" s="55">
        <f t="shared" si="33"/>
        <v>0</v>
      </c>
      <c r="AG61" s="37"/>
    </row>
    <row r="62" spans="1:33" s="10" customFormat="1">
      <c r="A62" s="38"/>
      <c r="B62" s="58"/>
      <c r="C62" s="155" t="s">
        <v>189</v>
      </c>
      <c r="D62" s="155" t="s">
        <v>71</v>
      </c>
      <c r="E62" s="40" t="s">
        <v>239</v>
      </c>
      <c r="F62" s="40"/>
      <c r="G62" s="41"/>
      <c r="H62" s="155" t="s">
        <v>264</v>
      </c>
      <c r="I62" s="59"/>
      <c r="J62" s="43">
        <v>620</v>
      </c>
      <c r="K62" s="152">
        <v>320</v>
      </c>
      <c r="L62" s="166">
        <f t="shared" si="34"/>
        <v>39.68</v>
      </c>
      <c r="M62" s="45"/>
      <c r="N62" s="45"/>
      <c r="O62" s="46"/>
      <c r="P62" s="46"/>
      <c r="Q62" s="47"/>
      <c r="R62" s="47"/>
      <c r="S62" s="47"/>
      <c r="T62" s="47"/>
      <c r="U62" s="47"/>
      <c r="V62" s="47"/>
      <c r="W62" s="47">
        <f t="shared" si="35"/>
        <v>0</v>
      </c>
      <c r="X62" s="48" t="e">
        <f t="shared" si="36"/>
        <v>#DIV/0!</v>
      </c>
      <c r="Y62" s="49">
        <f t="shared" si="37"/>
        <v>-39.68</v>
      </c>
      <c r="Z62" s="50"/>
      <c r="AA62" s="51"/>
      <c r="AB62" s="52"/>
      <c r="AC62" s="53"/>
      <c r="AD62" s="54"/>
      <c r="AE62" s="54"/>
      <c r="AF62" s="55">
        <f t="shared" si="33"/>
        <v>0</v>
      </c>
      <c r="AG62" s="37"/>
    </row>
    <row r="63" spans="1:33" s="10" customFormat="1">
      <c r="A63" s="38"/>
      <c r="B63" s="58"/>
      <c r="C63" s="155"/>
      <c r="D63" s="155"/>
      <c r="E63" s="40"/>
      <c r="F63" s="40"/>
      <c r="G63" s="41"/>
      <c r="H63" s="41"/>
      <c r="I63" s="59"/>
      <c r="J63" s="43"/>
      <c r="K63" s="111"/>
      <c r="L63" s="44"/>
      <c r="M63" s="45"/>
      <c r="N63" s="45"/>
      <c r="O63" s="46"/>
      <c r="P63" s="46"/>
      <c r="Q63" s="47"/>
      <c r="R63" s="47"/>
      <c r="S63" s="47"/>
      <c r="T63" s="47"/>
      <c r="U63" s="47"/>
      <c r="V63" s="47"/>
      <c r="W63" s="47"/>
      <c r="X63" s="48"/>
      <c r="Y63" s="49"/>
      <c r="Z63" s="50"/>
      <c r="AA63" s="51"/>
      <c r="AB63" s="52"/>
      <c r="AC63" s="53"/>
      <c r="AD63" s="54"/>
      <c r="AE63" s="54"/>
      <c r="AF63" s="55">
        <f t="shared" si="8"/>
        <v>0</v>
      </c>
      <c r="AG63" s="37"/>
    </row>
    <row r="64" spans="1:33" s="10" customFormat="1">
      <c r="A64" s="38" t="s">
        <v>275</v>
      </c>
      <c r="B64" s="57"/>
      <c r="C64" s="155" t="s">
        <v>299</v>
      </c>
      <c r="D64" s="155"/>
      <c r="E64" s="40"/>
      <c r="F64" s="40"/>
      <c r="G64" s="41"/>
      <c r="H64" s="155" t="s">
        <v>32</v>
      </c>
      <c r="I64" s="42"/>
      <c r="J64" s="43">
        <v>3975</v>
      </c>
      <c r="K64" s="172">
        <v>1.1000000000000001</v>
      </c>
      <c r="L64" s="171">
        <f>K64*J64/600</f>
        <v>7.2874999999999996</v>
      </c>
      <c r="M64" s="45"/>
      <c r="N64" s="45"/>
      <c r="O64" s="46"/>
      <c r="P64" s="46"/>
      <c r="Q64" s="47"/>
      <c r="R64" s="47"/>
      <c r="S64" s="47"/>
      <c r="T64" s="47"/>
      <c r="U64" s="47"/>
      <c r="V64" s="47"/>
      <c r="W64" s="47">
        <f>SUM(N64:U64)</f>
        <v>0</v>
      </c>
      <c r="X64" s="48" t="e">
        <f>W64/AC64</f>
        <v>#DIV/0!</v>
      </c>
      <c r="Y64" s="49">
        <f>W64-L64</f>
        <v>-7.2874999999999996</v>
      </c>
      <c r="Z64" s="50"/>
      <c r="AA64" s="51"/>
      <c r="AB64" s="52"/>
      <c r="AC64" s="53"/>
      <c r="AD64" s="54"/>
      <c r="AE64" s="54"/>
      <c r="AF64" s="55">
        <f t="shared" si="8"/>
        <v>0</v>
      </c>
      <c r="AG64" s="37"/>
    </row>
    <row r="65" spans="1:33" s="10" customFormat="1">
      <c r="A65" s="38"/>
      <c r="B65" s="57"/>
      <c r="C65" s="155" t="s">
        <v>299</v>
      </c>
      <c r="D65" s="155"/>
      <c r="E65" s="40"/>
      <c r="F65" s="40"/>
      <c r="G65" s="41"/>
      <c r="H65" s="155" t="s">
        <v>48</v>
      </c>
      <c r="I65" s="42"/>
      <c r="J65" s="43">
        <v>6320</v>
      </c>
      <c r="K65" s="172">
        <v>1.1000000000000001</v>
      </c>
      <c r="L65" s="171">
        <f>K65*J65/600</f>
        <v>11.586666666666668</v>
      </c>
      <c r="M65" s="45"/>
      <c r="N65" s="45"/>
      <c r="O65" s="46"/>
      <c r="P65" s="46"/>
      <c r="Q65" s="47"/>
      <c r="R65" s="47"/>
      <c r="S65" s="47"/>
      <c r="T65" s="47"/>
      <c r="U65" s="47"/>
      <c r="V65" s="47"/>
      <c r="W65" s="47">
        <f>SUM(N65:U65)</f>
        <v>0</v>
      </c>
      <c r="X65" s="48" t="e">
        <f>W65/AC65</f>
        <v>#DIV/0!</v>
      </c>
      <c r="Y65" s="49">
        <f>W65-L65</f>
        <v>-11.586666666666668</v>
      </c>
      <c r="Z65" s="50"/>
      <c r="AA65" s="51"/>
      <c r="AB65" s="52"/>
      <c r="AC65" s="53"/>
      <c r="AD65" s="54"/>
      <c r="AE65" s="54"/>
      <c r="AF65" s="55">
        <f t="shared" ref="AF65" si="38">AC65+AD65</f>
        <v>0</v>
      </c>
      <c r="AG65" s="37"/>
    </row>
    <row r="66" spans="1:33" s="10" customFormat="1">
      <c r="A66" s="38"/>
      <c r="B66" s="58"/>
      <c r="C66" s="155"/>
      <c r="D66" s="155"/>
      <c r="E66" s="40"/>
      <c r="F66" s="40"/>
      <c r="G66" s="41"/>
      <c r="H66" s="41"/>
      <c r="I66" s="59"/>
      <c r="J66" s="43"/>
      <c r="K66" s="111"/>
      <c r="L66" s="44"/>
      <c r="M66" s="45"/>
      <c r="N66" s="45"/>
      <c r="O66" s="46"/>
      <c r="P66" s="46"/>
      <c r="Q66" s="47"/>
      <c r="R66" s="47"/>
      <c r="S66" s="47"/>
      <c r="T66" s="47"/>
      <c r="U66" s="47"/>
      <c r="V66" s="47"/>
      <c r="W66" s="47"/>
      <c r="X66" s="48"/>
      <c r="Y66" s="49"/>
      <c r="Z66" s="50"/>
      <c r="AA66" s="51"/>
      <c r="AB66" s="52"/>
      <c r="AC66" s="53"/>
      <c r="AD66" s="54"/>
      <c r="AE66" s="54"/>
      <c r="AF66" s="55">
        <f>AC66+AD66</f>
        <v>0</v>
      </c>
      <c r="AG66" s="37"/>
    </row>
    <row r="67" spans="1:33" s="10" customFormat="1">
      <c r="A67" s="38" t="s">
        <v>38</v>
      </c>
      <c r="B67" s="57"/>
      <c r="C67" s="155" t="s">
        <v>219</v>
      </c>
      <c r="D67" s="155" t="s">
        <v>49</v>
      </c>
      <c r="E67" s="40"/>
      <c r="F67" s="40"/>
      <c r="G67" s="41"/>
      <c r="H67" s="155" t="s">
        <v>49</v>
      </c>
      <c r="I67" s="51" t="s">
        <v>181</v>
      </c>
      <c r="J67" s="43">
        <v>2505</v>
      </c>
      <c r="K67" s="163">
        <v>2.2999999999999998</v>
      </c>
      <c r="L67" s="163">
        <f t="shared" ref="L67:L76" si="39">K67*J67</f>
        <v>5761.5</v>
      </c>
      <c r="M67" s="45"/>
      <c r="N67" s="45"/>
      <c r="O67" s="46"/>
      <c r="P67" s="46"/>
      <c r="Q67" s="47"/>
      <c r="R67" s="47"/>
      <c r="S67" s="47"/>
      <c r="T67" s="47"/>
      <c r="U67" s="47"/>
      <c r="V67" s="47"/>
      <c r="W67" s="47">
        <f t="shared" ref="W67:W76" si="40">SUM(N67:U67)</f>
        <v>0</v>
      </c>
      <c r="X67" s="48" t="e">
        <f t="shared" ref="X67:X76" si="41">W67/AC67</f>
        <v>#DIV/0!</v>
      </c>
      <c r="Y67" s="49">
        <f t="shared" ref="Y67:Y76" si="42">W67-L67</f>
        <v>-5761.5</v>
      </c>
      <c r="Z67" s="50"/>
      <c r="AA67" s="51"/>
      <c r="AB67" s="52"/>
      <c r="AC67" s="53"/>
      <c r="AD67" s="54"/>
      <c r="AE67" s="54"/>
      <c r="AF67" s="55">
        <f t="shared" si="8"/>
        <v>0</v>
      </c>
      <c r="AG67" s="37"/>
    </row>
    <row r="68" spans="1:33" s="10" customFormat="1">
      <c r="A68" s="38"/>
      <c r="B68" s="57"/>
      <c r="C68" s="155" t="s">
        <v>219</v>
      </c>
      <c r="D68" s="155" t="s">
        <v>49</v>
      </c>
      <c r="E68" s="40"/>
      <c r="F68" s="40"/>
      <c r="G68" s="41"/>
      <c r="H68" s="155" t="s">
        <v>49</v>
      </c>
      <c r="I68" s="51" t="s">
        <v>241</v>
      </c>
      <c r="J68" s="43">
        <v>2505</v>
      </c>
      <c r="K68" s="163">
        <v>2.63</v>
      </c>
      <c r="L68" s="163">
        <f t="shared" si="39"/>
        <v>6588.15</v>
      </c>
      <c r="M68" s="45"/>
      <c r="N68" s="45"/>
      <c r="O68" s="46"/>
      <c r="P68" s="46"/>
      <c r="Q68" s="47"/>
      <c r="R68" s="47"/>
      <c r="S68" s="47"/>
      <c r="T68" s="47"/>
      <c r="U68" s="47"/>
      <c r="V68" s="47"/>
      <c r="W68" s="47">
        <f t="shared" si="40"/>
        <v>0</v>
      </c>
      <c r="X68" s="48" t="e">
        <f t="shared" si="41"/>
        <v>#DIV/0!</v>
      </c>
      <c r="Y68" s="49">
        <f t="shared" si="42"/>
        <v>-6588.15</v>
      </c>
      <c r="Z68" s="50"/>
      <c r="AA68" s="51"/>
      <c r="AB68" s="52"/>
      <c r="AC68" s="53"/>
      <c r="AD68" s="54"/>
      <c r="AE68" s="54"/>
      <c r="AF68" s="55">
        <f t="shared" si="8"/>
        <v>0</v>
      </c>
      <c r="AG68" s="37"/>
    </row>
    <row r="69" spans="1:33" s="10" customFormat="1">
      <c r="A69" s="38"/>
      <c r="B69" s="57"/>
      <c r="C69" s="155" t="s">
        <v>219</v>
      </c>
      <c r="D69" s="155" t="s">
        <v>48</v>
      </c>
      <c r="E69" s="40"/>
      <c r="F69" s="40"/>
      <c r="G69" s="41"/>
      <c r="H69" s="155" t="s">
        <v>48</v>
      </c>
      <c r="I69" s="51" t="s">
        <v>181</v>
      </c>
      <c r="J69" s="43">
        <v>3880</v>
      </c>
      <c r="K69" s="163">
        <v>2.2999999999999998</v>
      </c>
      <c r="L69" s="163">
        <f t="shared" si="39"/>
        <v>8924</v>
      </c>
      <c r="M69" s="45"/>
      <c r="N69" s="45"/>
      <c r="O69" s="46"/>
      <c r="P69" s="46"/>
      <c r="Q69" s="63"/>
      <c r="R69" s="63"/>
      <c r="S69" s="63"/>
      <c r="T69" s="63"/>
      <c r="U69" s="47"/>
      <c r="V69" s="47"/>
      <c r="W69" s="47">
        <f t="shared" si="40"/>
        <v>0</v>
      </c>
      <c r="X69" s="48" t="e">
        <f t="shared" si="41"/>
        <v>#DIV/0!</v>
      </c>
      <c r="Y69" s="49">
        <f t="shared" si="42"/>
        <v>-8924</v>
      </c>
      <c r="Z69" s="50"/>
      <c r="AA69" s="51"/>
      <c r="AB69" s="52"/>
      <c r="AC69" s="53"/>
      <c r="AD69" s="54"/>
      <c r="AE69" s="54"/>
      <c r="AF69" s="55">
        <f t="shared" si="8"/>
        <v>0</v>
      </c>
      <c r="AG69" s="37"/>
    </row>
    <row r="70" spans="1:33" s="10" customFormat="1">
      <c r="A70" s="38"/>
      <c r="B70" s="57"/>
      <c r="C70" s="155" t="s">
        <v>219</v>
      </c>
      <c r="D70" s="155" t="s">
        <v>48</v>
      </c>
      <c r="E70" s="40"/>
      <c r="F70" s="40"/>
      <c r="G70" s="41"/>
      <c r="H70" s="155" t="s">
        <v>48</v>
      </c>
      <c r="I70" s="51" t="s">
        <v>241</v>
      </c>
      <c r="J70" s="43">
        <v>3880</v>
      </c>
      <c r="K70" s="163">
        <v>2.63</v>
      </c>
      <c r="L70" s="163">
        <f t="shared" si="39"/>
        <v>10204.4</v>
      </c>
      <c r="M70" s="45"/>
      <c r="N70" s="45"/>
      <c r="O70" s="46"/>
      <c r="P70" s="46"/>
      <c r="Q70" s="47"/>
      <c r="R70" s="47"/>
      <c r="S70" s="47"/>
      <c r="T70" s="47"/>
      <c r="U70" s="47"/>
      <c r="V70" s="47"/>
      <c r="W70" s="47">
        <f t="shared" si="40"/>
        <v>0</v>
      </c>
      <c r="X70" s="48" t="e">
        <f t="shared" si="41"/>
        <v>#DIV/0!</v>
      </c>
      <c r="Y70" s="49">
        <f t="shared" si="42"/>
        <v>-10204.4</v>
      </c>
      <c r="Z70" s="50"/>
      <c r="AA70" s="51"/>
      <c r="AB70" s="52"/>
      <c r="AC70" s="53"/>
      <c r="AD70" s="54"/>
      <c r="AE70" s="54"/>
      <c r="AF70" s="55">
        <f t="shared" si="8"/>
        <v>0</v>
      </c>
      <c r="AG70" s="37"/>
    </row>
    <row r="71" spans="1:33" s="10" customFormat="1">
      <c r="A71" s="38"/>
      <c r="B71" s="57"/>
      <c r="C71" s="155" t="s">
        <v>219</v>
      </c>
      <c r="D71" s="155" t="s">
        <v>49</v>
      </c>
      <c r="E71" s="40"/>
      <c r="F71" s="40"/>
      <c r="G71" s="41"/>
      <c r="H71" s="155" t="s">
        <v>49</v>
      </c>
      <c r="I71" s="51" t="s">
        <v>181</v>
      </c>
      <c r="J71" s="43">
        <v>1470</v>
      </c>
      <c r="K71" s="163">
        <v>1.65</v>
      </c>
      <c r="L71" s="163">
        <f t="shared" si="39"/>
        <v>2425.5</v>
      </c>
      <c r="M71" s="45"/>
      <c r="N71" s="45"/>
      <c r="O71" s="46"/>
      <c r="P71" s="46"/>
      <c r="Q71" s="47"/>
      <c r="R71" s="47"/>
      <c r="S71" s="47"/>
      <c r="T71" s="47"/>
      <c r="U71" s="47"/>
      <c r="V71" s="47"/>
      <c r="W71" s="47">
        <f t="shared" si="40"/>
        <v>0</v>
      </c>
      <c r="X71" s="48" t="e">
        <f t="shared" si="41"/>
        <v>#DIV/0!</v>
      </c>
      <c r="Y71" s="49">
        <f t="shared" si="42"/>
        <v>-2425.5</v>
      </c>
      <c r="Z71" s="50"/>
      <c r="AA71" s="51"/>
      <c r="AB71" s="52"/>
      <c r="AC71" s="53"/>
      <c r="AD71" s="54"/>
      <c r="AE71" s="54"/>
      <c r="AF71" s="55">
        <f t="shared" ref="AF71:AF76" si="43">AC71+AD71</f>
        <v>0</v>
      </c>
      <c r="AG71" s="37"/>
    </row>
    <row r="72" spans="1:33" s="10" customFormat="1">
      <c r="A72" s="38"/>
      <c r="B72" s="57"/>
      <c r="C72" s="155" t="s">
        <v>219</v>
      </c>
      <c r="D72" s="155" t="s">
        <v>49</v>
      </c>
      <c r="E72" s="40"/>
      <c r="F72" s="40"/>
      <c r="G72" s="41"/>
      <c r="H72" s="155" t="s">
        <v>49</v>
      </c>
      <c r="I72" s="51" t="s">
        <v>241</v>
      </c>
      <c r="J72" s="43">
        <v>1470</v>
      </c>
      <c r="K72" s="163">
        <v>3.12</v>
      </c>
      <c r="L72" s="163">
        <f t="shared" si="39"/>
        <v>4586.4000000000005</v>
      </c>
      <c r="M72" s="45"/>
      <c r="N72" s="45"/>
      <c r="O72" s="46"/>
      <c r="P72" s="46"/>
      <c r="Q72" s="47"/>
      <c r="R72" s="47"/>
      <c r="S72" s="47"/>
      <c r="T72" s="47"/>
      <c r="U72" s="47"/>
      <c r="V72" s="47"/>
      <c r="W72" s="47">
        <f t="shared" si="40"/>
        <v>0</v>
      </c>
      <c r="X72" s="48" t="e">
        <f t="shared" si="41"/>
        <v>#DIV/0!</v>
      </c>
      <c r="Y72" s="49">
        <f t="shared" si="42"/>
        <v>-4586.4000000000005</v>
      </c>
      <c r="Z72" s="50"/>
      <c r="AA72" s="51"/>
      <c r="AB72" s="52"/>
      <c r="AC72" s="53"/>
      <c r="AD72" s="54"/>
      <c r="AE72" s="54"/>
      <c r="AF72" s="55">
        <f t="shared" si="43"/>
        <v>0</v>
      </c>
      <c r="AG72" s="37"/>
    </row>
    <row r="73" spans="1:33" s="10" customFormat="1">
      <c r="A73" s="38"/>
      <c r="B73" s="57"/>
      <c r="C73" s="155" t="s">
        <v>219</v>
      </c>
      <c r="D73" s="155" t="s">
        <v>49</v>
      </c>
      <c r="E73" s="40"/>
      <c r="F73" s="40"/>
      <c r="G73" s="41"/>
      <c r="H73" s="155" t="s">
        <v>49</v>
      </c>
      <c r="I73" s="51" t="s">
        <v>55</v>
      </c>
      <c r="J73" s="43">
        <v>1470</v>
      </c>
      <c r="K73" s="163">
        <v>0.74</v>
      </c>
      <c r="L73" s="163">
        <f t="shared" si="39"/>
        <v>1087.8</v>
      </c>
      <c r="M73" s="45"/>
      <c r="N73" s="45"/>
      <c r="O73" s="46"/>
      <c r="P73" s="46"/>
      <c r="Q73" s="47"/>
      <c r="R73" s="47"/>
      <c r="S73" s="47"/>
      <c r="T73" s="47"/>
      <c r="U73" s="47"/>
      <c r="V73" s="47"/>
      <c r="W73" s="47">
        <f t="shared" si="40"/>
        <v>0</v>
      </c>
      <c r="X73" s="48" t="e">
        <f t="shared" si="41"/>
        <v>#DIV/0!</v>
      </c>
      <c r="Y73" s="49">
        <f t="shared" si="42"/>
        <v>-1087.8</v>
      </c>
      <c r="Z73" s="50"/>
      <c r="AA73" s="51"/>
      <c r="AB73" s="52"/>
      <c r="AC73" s="53"/>
      <c r="AD73" s="54"/>
      <c r="AE73" s="54"/>
      <c r="AF73" s="55">
        <f t="shared" ref="AF73:AF74" si="44">AC73+AD73</f>
        <v>0</v>
      </c>
      <c r="AG73" s="37"/>
    </row>
    <row r="74" spans="1:33" s="10" customFormat="1">
      <c r="A74" s="38"/>
      <c r="B74" s="57"/>
      <c r="C74" s="155" t="s">
        <v>219</v>
      </c>
      <c r="D74" s="155" t="s">
        <v>49</v>
      </c>
      <c r="E74" s="40"/>
      <c r="F74" s="40"/>
      <c r="G74" s="41"/>
      <c r="H74" s="155" t="s">
        <v>49</v>
      </c>
      <c r="I74" s="51" t="s">
        <v>181</v>
      </c>
      <c r="J74" s="43">
        <v>2440</v>
      </c>
      <c r="K74" s="163">
        <v>1.65</v>
      </c>
      <c r="L74" s="163">
        <f t="shared" si="39"/>
        <v>4026</v>
      </c>
      <c r="M74" s="45"/>
      <c r="N74" s="45"/>
      <c r="O74" s="46"/>
      <c r="P74" s="46"/>
      <c r="Q74" s="47"/>
      <c r="R74" s="47"/>
      <c r="S74" s="47"/>
      <c r="T74" s="47"/>
      <c r="U74" s="47"/>
      <c r="V74" s="47"/>
      <c r="W74" s="47">
        <f t="shared" si="40"/>
        <v>0</v>
      </c>
      <c r="X74" s="48" t="e">
        <f t="shared" si="41"/>
        <v>#DIV/0!</v>
      </c>
      <c r="Y74" s="49">
        <f t="shared" si="42"/>
        <v>-4026</v>
      </c>
      <c r="Z74" s="50"/>
      <c r="AA74" s="51"/>
      <c r="AB74" s="52"/>
      <c r="AC74" s="53"/>
      <c r="AD74" s="54"/>
      <c r="AE74" s="54"/>
      <c r="AF74" s="55">
        <f t="shared" si="44"/>
        <v>0</v>
      </c>
      <c r="AG74" s="37"/>
    </row>
    <row r="75" spans="1:33" s="10" customFormat="1">
      <c r="A75" s="38"/>
      <c r="B75" s="57"/>
      <c r="C75" s="155" t="s">
        <v>219</v>
      </c>
      <c r="D75" s="155" t="s">
        <v>48</v>
      </c>
      <c r="E75" s="40"/>
      <c r="F75" s="40"/>
      <c r="G75" s="41"/>
      <c r="H75" s="155" t="s">
        <v>48</v>
      </c>
      <c r="I75" s="51" t="s">
        <v>241</v>
      </c>
      <c r="J75" s="43">
        <v>2440</v>
      </c>
      <c r="K75" s="163">
        <v>3.12</v>
      </c>
      <c r="L75" s="163">
        <f t="shared" si="39"/>
        <v>7612.8</v>
      </c>
      <c r="M75" s="45"/>
      <c r="N75" s="45"/>
      <c r="O75" s="46"/>
      <c r="P75" s="46"/>
      <c r="Q75" s="63"/>
      <c r="R75" s="63"/>
      <c r="S75" s="63"/>
      <c r="T75" s="63"/>
      <c r="U75" s="47"/>
      <c r="V75" s="47"/>
      <c r="W75" s="47">
        <f t="shared" si="40"/>
        <v>0</v>
      </c>
      <c r="X75" s="48" t="e">
        <f t="shared" si="41"/>
        <v>#DIV/0!</v>
      </c>
      <c r="Y75" s="49">
        <f t="shared" si="42"/>
        <v>-7612.8</v>
      </c>
      <c r="Z75" s="50"/>
      <c r="AA75" s="51"/>
      <c r="AB75" s="52"/>
      <c r="AC75" s="53"/>
      <c r="AD75" s="54"/>
      <c r="AE75" s="54"/>
      <c r="AF75" s="55">
        <f t="shared" si="43"/>
        <v>0</v>
      </c>
      <c r="AG75" s="37"/>
    </row>
    <row r="76" spans="1:33" s="10" customFormat="1">
      <c r="A76" s="38"/>
      <c r="B76" s="57"/>
      <c r="C76" s="155" t="s">
        <v>219</v>
      </c>
      <c r="D76" s="155" t="s">
        <v>48</v>
      </c>
      <c r="E76" s="40"/>
      <c r="F76" s="40"/>
      <c r="G76" s="41"/>
      <c r="H76" s="155" t="s">
        <v>48</v>
      </c>
      <c r="I76" s="51" t="s">
        <v>55</v>
      </c>
      <c r="J76" s="43">
        <v>2440</v>
      </c>
      <c r="K76" s="163">
        <v>0.74</v>
      </c>
      <c r="L76" s="163">
        <f t="shared" si="39"/>
        <v>1805.6</v>
      </c>
      <c r="M76" s="45"/>
      <c r="N76" s="45"/>
      <c r="O76" s="46"/>
      <c r="P76" s="46"/>
      <c r="Q76" s="47"/>
      <c r="R76" s="47"/>
      <c r="S76" s="47"/>
      <c r="T76" s="47"/>
      <c r="U76" s="47"/>
      <c r="V76" s="47"/>
      <c r="W76" s="47">
        <f t="shared" si="40"/>
        <v>0</v>
      </c>
      <c r="X76" s="48" t="e">
        <f t="shared" si="41"/>
        <v>#DIV/0!</v>
      </c>
      <c r="Y76" s="49">
        <f t="shared" si="42"/>
        <v>-1805.6</v>
      </c>
      <c r="Z76" s="50"/>
      <c r="AA76" s="51"/>
      <c r="AB76" s="52"/>
      <c r="AC76" s="53"/>
      <c r="AD76" s="54"/>
      <c r="AE76" s="54"/>
      <c r="AF76" s="55">
        <f t="shared" si="43"/>
        <v>0</v>
      </c>
      <c r="AG76" s="37"/>
    </row>
    <row r="77" spans="1:33" s="10" customFormat="1">
      <c r="A77" s="38"/>
      <c r="B77" s="57"/>
      <c r="C77" s="155"/>
      <c r="D77" s="155"/>
      <c r="E77" s="40"/>
      <c r="F77" s="40"/>
      <c r="G77" s="41"/>
      <c r="H77" s="41"/>
      <c r="I77" s="42"/>
      <c r="J77" s="66"/>
      <c r="K77" s="114"/>
      <c r="L77" s="44"/>
      <c r="M77" s="45"/>
      <c r="N77" s="45"/>
      <c r="O77" s="46"/>
      <c r="P77" s="46"/>
      <c r="Q77" s="63"/>
      <c r="R77" s="63"/>
      <c r="S77" s="63"/>
      <c r="T77" s="63"/>
      <c r="U77" s="47"/>
      <c r="V77" s="47"/>
      <c r="W77" s="47"/>
      <c r="X77" s="48"/>
      <c r="Y77" s="49"/>
      <c r="Z77" s="50"/>
      <c r="AA77" s="51"/>
      <c r="AB77" s="52"/>
      <c r="AC77" s="53"/>
      <c r="AD77" s="54"/>
      <c r="AE77" s="54"/>
      <c r="AF77" s="55">
        <f t="shared" si="8"/>
        <v>0</v>
      </c>
      <c r="AG77" s="37"/>
    </row>
    <row r="78" spans="1:33" s="10" customFormat="1">
      <c r="A78" s="38" t="s">
        <v>37</v>
      </c>
      <c r="B78" s="58"/>
      <c r="C78" s="155" t="s">
        <v>243</v>
      </c>
      <c r="D78" s="155" t="s">
        <v>40</v>
      </c>
      <c r="E78" s="40"/>
      <c r="F78" s="40"/>
      <c r="G78" s="41"/>
      <c r="H78" s="155" t="s">
        <v>49</v>
      </c>
      <c r="I78" s="59"/>
      <c r="J78" s="43">
        <v>120</v>
      </c>
      <c r="K78" s="112">
        <v>1.03</v>
      </c>
      <c r="L78" s="44">
        <f t="shared" ref="L78:L86" si="45">K78*J78</f>
        <v>123.60000000000001</v>
      </c>
      <c r="M78" s="45"/>
      <c r="N78" s="45"/>
      <c r="O78" s="46"/>
      <c r="P78" s="46"/>
      <c r="Q78" s="47"/>
      <c r="R78" s="47"/>
      <c r="S78" s="47"/>
      <c r="T78" s="47"/>
      <c r="U78" s="47"/>
      <c r="V78" s="47"/>
      <c r="W78" s="47">
        <f t="shared" ref="W78:W86" si="46">SUM(N78:U78)</f>
        <v>0</v>
      </c>
      <c r="X78" s="48" t="e">
        <f t="shared" ref="X78:X86" si="47">W78/AC78</f>
        <v>#DIV/0!</v>
      </c>
      <c r="Y78" s="49">
        <f t="shared" ref="Y78:Y86" si="48">W78-L78</f>
        <v>-123.60000000000001</v>
      </c>
      <c r="Z78" s="50"/>
      <c r="AA78" s="51"/>
      <c r="AB78" s="52"/>
      <c r="AC78" s="53"/>
      <c r="AD78" s="54"/>
      <c r="AE78" s="54"/>
      <c r="AF78" s="55">
        <f t="shared" si="8"/>
        <v>0</v>
      </c>
      <c r="AG78" s="37"/>
    </row>
    <row r="79" spans="1:33" s="10" customFormat="1">
      <c r="A79" s="38"/>
      <c r="B79" s="57"/>
      <c r="C79" s="155" t="s">
        <v>244</v>
      </c>
      <c r="D79" s="155" t="s">
        <v>41</v>
      </c>
      <c r="E79" s="40"/>
      <c r="F79" s="40"/>
      <c r="G79" s="41"/>
      <c r="H79" s="155" t="s">
        <v>49</v>
      </c>
      <c r="I79" s="57"/>
      <c r="J79" s="43">
        <v>120</v>
      </c>
      <c r="K79" s="112">
        <v>1.03</v>
      </c>
      <c r="L79" s="44">
        <f t="shared" si="45"/>
        <v>123.60000000000001</v>
      </c>
      <c r="M79" s="45"/>
      <c r="N79" s="45"/>
      <c r="O79" s="46"/>
      <c r="P79" s="46"/>
      <c r="Q79" s="47"/>
      <c r="R79" s="47"/>
      <c r="S79" s="47"/>
      <c r="T79" s="47"/>
      <c r="U79" s="47"/>
      <c r="V79" s="47"/>
      <c r="W79" s="47">
        <f t="shared" si="46"/>
        <v>0</v>
      </c>
      <c r="X79" s="48" t="e">
        <f t="shared" si="47"/>
        <v>#DIV/0!</v>
      </c>
      <c r="Y79" s="49">
        <f t="shared" si="48"/>
        <v>-123.60000000000001</v>
      </c>
      <c r="Z79" s="50"/>
      <c r="AA79" s="51"/>
      <c r="AB79" s="52"/>
      <c r="AC79" s="53"/>
      <c r="AD79" s="54"/>
      <c r="AE79" s="54"/>
      <c r="AF79" s="55">
        <f t="shared" si="8"/>
        <v>0</v>
      </c>
      <c r="AG79" s="37"/>
    </row>
    <row r="80" spans="1:33" s="10" customFormat="1">
      <c r="A80" s="38"/>
      <c r="B80" s="57"/>
      <c r="C80" s="155" t="s">
        <v>245</v>
      </c>
      <c r="D80" s="155" t="s">
        <v>42</v>
      </c>
      <c r="E80" s="40"/>
      <c r="F80" s="40"/>
      <c r="G80" s="41"/>
      <c r="H80" s="155" t="s">
        <v>49</v>
      </c>
      <c r="I80" s="57"/>
      <c r="J80" s="43">
        <v>400</v>
      </c>
      <c r="K80" s="113">
        <v>1.03</v>
      </c>
      <c r="L80" s="44">
        <f t="shared" si="45"/>
        <v>412</v>
      </c>
      <c r="M80" s="45"/>
      <c r="N80" s="45"/>
      <c r="O80" s="46"/>
      <c r="P80" s="46"/>
      <c r="Q80" s="47"/>
      <c r="R80" s="47"/>
      <c r="S80" s="47"/>
      <c r="T80" s="47"/>
      <c r="U80" s="47"/>
      <c r="V80" s="47"/>
      <c r="W80" s="47">
        <f t="shared" si="46"/>
        <v>0</v>
      </c>
      <c r="X80" s="48" t="e">
        <f t="shared" si="47"/>
        <v>#DIV/0!</v>
      </c>
      <c r="Y80" s="49">
        <f t="shared" si="48"/>
        <v>-412</v>
      </c>
      <c r="Z80" s="50"/>
      <c r="AA80" s="51"/>
      <c r="AB80" s="52"/>
      <c r="AC80" s="53"/>
      <c r="AD80" s="54"/>
      <c r="AE80" s="54"/>
      <c r="AF80" s="55">
        <f t="shared" si="8"/>
        <v>0</v>
      </c>
      <c r="AG80" s="37"/>
    </row>
    <row r="81" spans="1:33" s="10" customFormat="1">
      <c r="A81" s="38"/>
      <c r="B81" s="58"/>
      <c r="C81" s="155" t="s">
        <v>316</v>
      </c>
      <c r="D81" s="155" t="s">
        <v>43</v>
      </c>
      <c r="E81" s="40"/>
      <c r="F81" s="40"/>
      <c r="G81" s="41"/>
      <c r="H81" s="155" t="s">
        <v>49</v>
      </c>
      <c r="I81" s="59"/>
      <c r="J81" s="43">
        <v>595</v>
      </c>
      <c r="K81" s="112">
        <v>1.03</v>
      </c>
      <c r="L81" s="44">
        <f t="shared" si="45"/>
        <v>612.85</v>
      </c>
      <c r="M81" s="45"/>
      <c r="N81" s="45"/>
      <c r="O81" s="46"/>
      <c r="P81" s="46"/>
      <c r="Q81" s="47"/>
      <c r="R81" s="47"/>
      <c r="S81" s="47"/>
      <c r="T81" s="47"/>
      <c r="U81" s="47"/>
      <c r="V81" s="47"/>
      <c r="W81" s="47">
        <f t="shared" si="46"/>
        <v>0</v>
      </c>
      <c r="X81" s="48" t="e">
        <f t="shared" si="47"/>
        <v>#DIV/0!</v>
      </c>
      <c r="Y81" s="49">
        <f t="shared" si="48"/>
        <v>-612.85</v>
      </c>
      <c r="Z81" s="50"/>
      <c r="AA81" s="51"/>
      <c r="AB81" s="52"/>
      <c r="AC81" s="53"/>
      <c r="AD81" s="54"/>
      <c r="AE81" s="54"/>
      <c r="AF81" s="55">
        <f t="shared" si="8"/>
        <v>0</v>
      </c>
      <c r="AG81" s="37"/>
    </row>
    <row r="82" spans="1:33" s="10" customFormat="1">
      <c r="A82" s="38"/>
      <c r="B82" s="58"/>
      <c r="C82" s="155" t="s">
        <v>249</v>
      </c>
      <c r="D82" s="155" t="s">
        <v>44</v>
      </c>
      <c r="E82" s="40"/>
      <c r="F82" s="40"/>
      <c r="G82" s="41"/>
      <c r="H82" s="155" t="s">
        <v>49</v>
      </c>
      <c r="I82" s="59"/>
      <c r="J82" s="43">
        <v>795</v>
      </c>
      <c r="K82" s="112">
        <v>1.03</v>
      </c>
      <c r="L82" s="44">
        <f t="shared" si="45"/>
        <v>818.85</v>
      </c>
      <c r="M82" s="45"/>
      <c r="N82" s="45"/>
      <c r="O82" s="46"/>
      <c r="P82" s="46"/>
      <c r="Q82" s="47"/>
      <c r="R82" s="47"/>
      <c r="S82" s="47"/>
      <c r="T82" s="47"/>
      <c r="U82" s="47"/>
      <c r="V82" s="47"/>
      <c r="W82" s="47">
        <f t="shared" si="46"/>
        <v>0</v>
      </c>
      <c r="X82" s="48" t="e">
        <f t="shared" si="47"/>
        <v>#DIV/0!</v>
      </c>
      <c r="Y82" s="49">
        <f t="shared" si="48"/>
        <v>-818.85</v>
      </c>
      <c r="Z82" s="50"/>
      <c r="AA82" s="51"/>
      <c r="AB82" s="52"/>
      <c r="AC82" s="53"/>
      <c r="AD82" s="54"/>
      <c r="AE82" s="54"/>
      <c r="AF82" s="55">
        <f t="shared" si="8"/>
        <v>0</v>
      </c>
      <c r="AG82" s="37"/>
    </row>
    <row r="83" spans="1:33" s="10" customFormat="1">
      <c r="A83" s="38"/>
      <c r="B83" s="58"/>
      <c r="C83" s="155" t="s">
        <v>249</v>
      </c>
      <c r="D83" s="155" t="s">
        <v>45</v>
      </c>
      <c r="E83" s="40"/>
      <c r="F83" s="40"/>
      <c r="G83" s="41"/>
      <c r="H83" s="155" t="s">
        <v>49</v>
      </c>
      <c r="I83" s="59"/>
      <c r="J83" s="43">
        <v>475</v>
      </c>
      <c r="K83" s="112">
        <v>1.03</v>
      </c>
      <c r="L83" s="44">
        <f t="shared" si="45"/>
        <v>489.25</v>
      </c>
      <c r="M83" s="45"/>
      <c r="N83" s="45"/>
      <c r="O83" s="46"/>
      <c r="P83" s="46"/>
      <c r="Q83" s="47"/>
      <c r="R83" s="47"/>
      <c r="S83" s="47"/>
      <c r="T83" s="47"/>
      <c r="U83" s="47"/>
      <c r="V83" s="47"/>
      <c r="W83" s="47">
        <f t="shared" si="46"/>
        <v>0</v>
      </c>
      <c r="X83" s="48" t="e">
        <f t="shared" si="47"/>
        <v>#DIV/0!</v>
      </c>
      <c r="Y83" s="49">
        <f t="shared" si="48"/>
        <v>-489.25</v>
      </c>
      <c r="Z83" s="50"/>
      <c r="AA83" s="51"/>
      <c r="AB83" s="52"/>
      <c r="AC83" s="53"/>
      <c r="AD83" s="54"/>
      <c r="AE83" s="54"/>
      <c r="AF83" s="55">
        <f t="shared" si="8"/>
        <v>0</v>
      </c>
      <c r="AG83" s="37"/>
    </row>
    <row r="84" spans="1:33" s="10" customFormat="1">
      <c r="A84" s="38"/>
      <c r="B84" s="58"/>
      <c r="C84" s="155" t="s">
        <v>249</v>
      </c>
      <c r="D84" s="155" t="s">
        <v>211</v>
      </c>
      <c r="E84" s="40"/>
      <c r="F84" s="40"/>
      <c r="G84" s="41"/>
      <c r="H84" s="155" t="s">
        <v>49</v>
      </c>
      <c r="I84" s="59"/>
      <c r="J84" s="43">
        <v>475</v>
      </c>
      <c r="K84" s="112">
        <v>1.03</v>
      </c>
      <c r="L84" s="44">
        <f t="shared" si="45"/>
        <v>489.25</v>
      </c>
      <c r="M84" s="45"/>
      <c r="N84" s="45"/>
      <c r="O84" s="46"/>
      <c r="P84" s="46"/>
      <c r="Q84" s="47"/>
      <c r="R84" s="47"/>
      <c r="S84" s="47"/>
      <c r="T84" s="47"/>
      <c r="U84" s="47"/>
      <c r="V84" s="47"/>
      <c r="W84" s="47">
        <f t="shared" si="46"/>
        <v>0</v>
      </c>
      <c r="X84" s="48" t="e">
        <f t="shared" si="47"/>
        <v>#DIV/0!</v>
      </c>
      <c r="Y84" s="49">
        <f t="shared" si="48"/>
        <v>-489.25</v>
      </c>
      <c r="Z84" s="50"/>
      <c r="AA84" s="51"/>
      <c r="AB84" s="52"/>
      <c r="AC84" s="53"/>
      <c r="AD84" s="54"/>
      <c r="AE84" s="54"/>
      <c r="AF84" s="55">
        <f t="shared" si="8"/>
        <v>0</v>
      </c>
      <c r="AG84" s="37"/>
    </row>
    <row r="85" spans="1:33" s="10" customFormat="1">
      <c r="A85" s="38"/>
      <c r="B85" s="58"/>
      <c r="C85" s="155" t="s">
        <v>250</v>
      </c>
      <c r="D85" s="155" t="s">
        <v>212</v>
      </c>
      <c r="E85" s="40"/>
      <c r="F85" s="40"/>
      <c r="G85" s="41"/>
      <c r="H85" s="155" t="s">
        <v>49</v>
      </c>
      <c r="I85" s="59"/>
      <c r="J85" s="43">
        <v>595</v>
      </c>
      <c r="K85" s="112">
        <v>1.03</v>
      </c>
      <c r="L85" s="44">
        <f t="shared" si="45"/>
        <v>612.85</v>
      </c>
      <c r="M85" s="45"/>
      <c r="N85" s="45"/>
      <c r="O85" s="46"/>
      <c r="P85" s="46"/>
      <c r="Q85" s="47"/>
      <c r="R85" s="47"/>
      <c r="S85" s="47"/>
      <c r="T85" s="47"/>
      <c r="U85" s="47"/>
      <c r="V85" s="47"/>
      <c r="W85" s="47">
        <f t="shared" si="46"/>
        <v>0</v>
      </c>
      <c r="X85" s="48" t="e">
        <f t="shared" si="47"/>
        <v>#DIV/0!</v>
      </c>
      <c r="Y85" s="49">
        <f t="shared" si="48"/>
        <v>-612.85</v>
      </c>
      <c r="Z85" s="50"/>
      <c r="AA85" s="51"/>
      <c r="AB85" s="52"/>
      <c r="AC85" s="53"/>
      <c r="AD85" s="54"/>
      <c r="AE85" s="54"/>
      <c r="AF85" s="55">
        <f t="shared" si="8"/>
        <v>0</v>
      </c>
      <c r="AG85" s="37"/>
    </row>
    <row r="86" spans="1:33" s="10" customFormat="1">
      <c r="A86" s="38"/>
      <c r="B86" s="58"/>
      <c r="C86" s="155" t="s">
        <v>315</v>
      </c>
      <c r="D86" s="155" t="s">
        <v>213</v>
      </c>
      <c r="E86" s="40"/>
      <c r="F86" s="40"/>
      <c r="G86" s="41"/>
      <c r="H86" s="155" t="s">
        <v>49</v>
      </c>
      <c r="I86" s="59"/>
      <c r="J86" s="43">
        <v>400</v>
      </c>
      <c r="K86" s="112">
        <v>1.03</v>
      </c>
      <c r="L86" s="44">
        <f t="shared" si="45"/>
        <v>412</v>
      </c>
      <c r="M86" s="45"/>
      <c r="N86" s="45"/>
      <c r="O86" s="46"/>
      <c r="P86" s="46"/>
      <c r="Q86" s="47"/>
      <c r="R86" s="47"/>
      <c r="S86" s="47"/>
      <c r="T86" s="47"/>
      <c r="U86" s="47"/>
      <c r="V86" s="47"/>
      <c r="W86" s="47">
        <f t="shared" si="46"/>
        <v>0</v>
      </c>
      <c r="X86" s="48" t="e">
        <f t="shared" si="47"/>
        <v>#DIV/0!</v>
      </c>
      <c r="Y86" s="49">
        <f t="shared" si="48"/>
        <v>-412</v>
      </c>
      <c r="Z86" s="50"/>
      <c r="AA86" s="51"/>
      <c r="AB86" s="52"/>
      <c r="AC86" s="53"/>
      <c r="AD86" s="54"/>
      <c r="AE86" s="54"/>
      <c r="AF86" s="55">
        <f t="shared" si="8"/>
        <v>0</v>
      </c>
      <c r="AG86" s="37"/>
    </row>
    <row r="87" spans="1:33" s="10" customFormat="1">
      <c r="A87" s="38"/>
      <c r="B87" s="58"/>
      <c r="C87" s="155"/>
      <c r="D87" s="155"/>
      <c r="E87" s="40"/>
      <c r="F87" s="40"/>
      <c r="G87" s="41"/>
      <c r="H87" s="155"/>
      <c r="I87" s="59"/>
      <c r="J87" s="43"/>
      <c r="K87" s="112"/>
      <c r="L87" s="44"/>
      <c r="M87" s="45"/>
      <c r="N87" s="45"/>
      <c r="O87" s="46"/>
      <c r="P87" s="46"/>
      <c r="Q87" s="47"/>
      <c r="R87" s="47"/>
      <c r="S87" s="47"/>
      <c r="T87" s="47"/>
      <c r="U87" s="47"/>
      <c r="V87" s="47"/>
      <c r="W87" s="47"/>
      <c r="X87" s="48"/>
      <c r="Y87" s="49"/>
      <c r="Z87" s="50"/>
      <c r="AA87" s="51"/>
      <c r="AB87" s="52"/>
      <c r="AC87" s="53"/>
      <c r="AD87" s="54"/>
      <c r="AE87" s="54"/>
      <c r="AF87" s="55"/>
      <c r="AG87" s="37"/>
    </row>
    <row r="88" spans="1:33" s="10" customFormat="1">
      <c r="A88" s="38" t="s">
        <v>37</v>
      </c>
      <c r="B88" s="58"/>
      <c r="C88" s="155" t="s">
        <v>282</v>
      </c>
      <c r="D88" s="155" t="s">
        <v>40</v>
      </c>
      <c r="E88" s="40"/>
      <c r="F88" s="40"/>
      <c r="G88" s="41"/>
      <c r="H88" s="155" t="s">
        <v>48</v>
      </c>
      <c r="I88" s="59"/>
      <c r="J88" s="43">
        <v>200</v>
      </c>
      <c r="K88" s="112">
        <v>1.03</v>
      </c>
      <c r="L88" s="44">
        <f t="shared" ref="L88:L96" si="49">K88*J88</f>
        <v>206</v>
      </c>
      <c r="M88" s="45"/>
      <c r="N88" s="45"/>
      <c r="O88" s="46"/>
      <c r="P88" s="46"/>
      <c r="Q88" s="47"/>
      <c r="R88" s="47"/>
      <c r="S88" s="47"/>
      <c r="T88" s="47"/>
      <c r="U88" s="47"/>
      <c r="V88" s="47"/>
      <c r="W88" s="47">
        <f t="shared" ref="W88:W96" si="50">SUM(N88:U88)</f>
        <v>0</v>
      </c>
      <c r="X88" s="48" t="e">
        <f t="shared" ref="X88:X96" si="51">W88/AC88</f>
        <v>#DIV/0!</v>
      </c>
      <c r="Y88" s="49">
        <f t="shared" ref="Y88:Y96" si="52">W88-L88</f>
        <v>-206</v>
      </c>
      <c r="Z88" s="50"/>
      <c r="AA88" s="51"/>
      <c r="AB88" s="52"/>
      <c r="AC88" s="53"/>
      <c r="AD88" s="54"/>
      <c r="AE88" s="54"/>
      <c r="AF88" s="55">
        <f t="shared" ref="AF88:AF97" si="53">AC88+AD88</f>
        <v>0</v>
      </c>
      <c r="AG88" s="37"/>
    </row>
    <row r="89" spans="1:33" s="10" customFormat="1">
      <c r="A89" s="38"/>
      <c r="B89" s="57"/>
      <c r="C89" s="155" t="s">
        <v>283</v>
      </c>
      <c r="D89" s="155" t="s">
        <v>41</v>
      </c>
      <c r="E89" s="40"/>
      <c r="F89" s="40"/>
      <c r="G89" s="41"/>
      <c r="H89" s="155" t="s">
        <v>48</v>
      </c>
      <c r="I89" s="57"/>
      <c r="J89" s="43">
        <v>200</v>
      </c>
      <c r="K89" s="112">
        <v>1.03</v>
      </c>
      <c r="L89" s="44">
        <f t="shared" si="49"/>
        <v>206</v>
      </c>
      <c r="M89" s="45"/>
      <c r="N89" s="45"/>
      <c r="O89" s="46"/>
      <c r="P89" s="46"/>
      <c r="Q89" s="47"/>
      <c r="R89" s="47"/>
      <c r="S89" s="47"/>
      <c r="T89" s="47"/>
      <c r="U89" s="47"/>
      <c r="V89" s="47"/>
      <c r="W89" s="47">
        <f t="shared" si="50"/>
        <v>0</v>
      </c>
      <c r="X89" s="48" t="e">
        <f t="shared" si="51"/>
        <v>#DIV/0!</v>
      </c>
      <c r="Y89" s="49">
        <f t="shared" si="52"/>
        <v>-206</v>
      </c>
      <c r="Z89" s="50"/>
      <c r="AA89" s="51"/>
      <c r="AB89" s="52"/>
      <c r="AC89" s="53"/>
      <c r="AD89" s="54"/>
      <c r="AE89" s="54"/>
      <c r="AF89" s="55">
        <f t="shared" si="53"/>
        <v>0</v>
      </c>
      <c r="AG89" s="37"/>
    </row>
    <row r="90" spans="1:33" s="10" customFormat="1">
      <c r="A90" s="38"/>
      <c r="B90" s="57"/>
      <c r="C90" s="155" t="s">
        <v>284</v>
      </c>
      <c r="D90" s="155" t="s">
        <v>42</v>
      </c>
      <c r="E90" s="40"/>
      <c r="F90" s="40"/>
      <c r="G90" s="41"/>
      <c r="H90" s="155" t="s">
        <v>48</v>
      </c>
      <c r="I90" s="57"/>
      <c r="J90" s="43">
        <v>620</v>
      </c>
      <c r="K90" s="113">
        <v>1.03</v>
      </c>
      <c r="L90" s="44">
        <f t="shared" si="49"/>
        <v>638.6</v>
      </c>
      <c r="M90" s="45"/>
      <c r="N90" s="45"/>
      <c r="O90" s="46"/>
      <c r="P90" s="46"/>
      <c r="Q90" s="47"/>
      <c r="R90" s="47"/>
      <c r="S90" s="47"/>
      <c r="T90" s="47"/>
      <c r="U90" s="47"/>
      <c r="V90" s="47"/>
      <c r="W90" s="47">
        <f t="shared" si="50"/>
        <v>0</v>
      </c>
      <c r="X90" s="48" t="e">
        <f t="shared" si="51"/>
        <v>#DIV/0!</v>
      </c>
      <c r="Y90" s="49">
        <f t="shared" si="52"/>
        <v>-638.6</v>
      </c>
      <c r="Z90" s="50"/>
      <c r="AA90" s="51"/>
      <c r="AB90" s="52"/>
      <c r="AC90" s="53"/>
      <c r="AD90" s="54"/>
      <c r="AE90" s="54"/>
      <c r="AF90" s="55">
        <f t="shared" si="53"/>
        <v>0</v>
      </c>
      <c r="AG90" s="37"/>
    </row>
    <row r="91" spans="1:33" s="10" customFormat="1">
      <c r="A91" s="38"/>
      <c r="B91" s="58"/>
      <c r="C91" s="155" t="s">
        <v>317</v>
      </c>
      <c r="D91" s="155" t="s">
        <v>43</v>
      </c>
      <c r="E91" s="40"/>
      <c r="F91" s="40"/>
      <c r="G91" s="41"/>
      <c r="H91" s="155" t="s">
        <v>48</v>
      </c>
      <c r="I91" s="59"/>
      <c r="J91" s="43">
        <v>910</v>
      </c>
      <c r="K91" s="112">
        <v>1.03</v>
      </c>
      <c r="L91" s="44">
        <f t="shared" si="49"/>
        <v>937.30000000000007</v>
      </c>
      <c r="M91" s="45"/>
      <c r="N91" s="45"/>
      <c r="O91" s="46"/>
      <c r="P91" s="46"/>
      <c r="Q91" s="47"/>
      <c r="R91" s="47"/>
      <c r="S91" s="47"/>
      <c r="T91" s="47"/>
      <c r="U91" s="47"/>
      <c r="V91" s="47"/>
      <c r="W91" s="47">
        <f t="shared" si="50"/>
        <v>0</v>
      </c>
      <c r="X91" s="48" t="e">
        <f t="shared" si="51"/>
        <v>#DIV/0!</v>
      </c>
      <c r="Y91" s="49">
        <f t="shared" si="52"/>
        <v>-937.30000000000007</v>
      </c>
      <c r="Z91" s="50"/>
      <c r="AA91" s="51"/>
      <c r="AB91" s="52"/>
      <c r="AC91" s="53"/>
      <c r="AD91" s="54"/>
      <c r="AE91" s="54"/>
      <c r="AF91" s="55">
        <f t="shared" si="53"/>
        <v>0</v>
      </c>
      <c r="AG91" s="37"/>
    </row>
    <row r="92" spans="1:33" s="10" customFormat="1">
      <c r="A92" s="38"/>
      <c r="B92" s="58"/>
      <c r="C92" s="155" t="s">
        <v>288</v>
      </c>
      <c r="D92" s="155" t="s">
        <v>44</v>
      </c>
      <c r="E92" s="40"/>
      <c r="F92" s="40"/>
      <c r="G92" s="41"/>
      <c r="H92" s="155" t="s">
        <v>48</v>
      </c>
      <c r="I92" s="59"/>
      <c r="J92" s="43">
        <v>1220</v>
      </c>
      <c r="K92" s="112">
        <v>1.03</v>
      </c>
      <c r="L92" s="44">
        <f t="shared" si="49"/>
        <v>1256.6000000000001</v>
      </c>
      <c r="M92" s="45"/>
      <c r="N92" s="45"/>
      <c r="O92" s="46"/>
      <c r="P92" s="46"/>
      <c r="Q92" s="47"/>
      <c r="R92" s="47"/>
      <c r="S92" s="47"/>
      <c r="T92" s="47"/>
      <c r="U92" s="47"/>
      <c r="V92" s="47"/>
      <c r="W92" s="47">
        <f t="shared" si="50"/>
        <v>0</v>
      </c>
      <c r="X92" s="48" t="e">
        <f t="shared" si="51"/>
        <v>#DIV/0!</v>
      </c>
      <c r="Y92" s="49">
        <f t="shared" si="52"/>
        <v>-1256.6000000000001</v>
      </c>
      <c r="Z92" s="50"/>
      <c r="AA92" s="51"/>
      <c r="AB92" s="52"/>
      <c r="AC92" s="53"/>
      <c r="AD92" s="54"/>
      <c r="AE92" s="54"/>
      <c r="AF92" s="55">
        <f t="shared" si="53"/>
        <v>0</v>
      </c>
      <c r="AG92" s="37"/>
    </row>
    <row r="93" spans="1:33" s="10" customFormat="1">
      <c r="A93" s="38"/>
      <c r="B93" s="58"/>
      <c r="C93" s="155" t="s">
        <v>288</v>
      </c>
      <c r="D93" s="155" t="s">
        <v>45</v>
      </c>
      <c r="E93" s="40"/>
      <c r="F93" s="40"/>
      <c r="G93" s="41"/>
      <c r="H93" s="155" t="s">
        <v>48</v>
      </c>
      <c r="I93" s="59"/>
      <c r="J93" s="43">
        <v>730</v>
      </c>
      <c r="K93" s="112">
        <v>1.03</v>
      </c>
      <c r="L93" s="44">
        <f t="shared" si="49"/>
        <v>751.9</v>
      </c>
      <c r="M93" s="45"/>
      <c r="N93" s="45"/>
      <c r="O93" s="46"/>
      <c r="P93" s="46"/>
      <c r="Q93" s="47"/>
      <c r="R93" s="47"/>
      <c r="S93" s="47"/>
      <c r="T93" s="47"/>
      <c r="U93" s="47"/>
      <c r="V93" s="47"/>
      <c r="W93" s="47">
        <f t="shared" si="50"/>
        <v>0</v>
      </c>
      <c r="X93" s="48" t="e">
        <f t="shared" si="51"/>
        <v>#DIV/0!</v>
      </c>
      <c r="Y93" s="49">
        <f t="shared" si="52"/>
        <v>-751.9</v>
      </c>
      <c r="Z93" s="50"/>
      <c r="AA93" s="51"/>
      <c r="AB93" s="52"/>
      <c r="AC93" s="53"/>
      <c r="AD93" s="54"/>
      <c r="AE93" s="54"/>
      <c r="AF93" s="55">
        <f t="shared" si="53"/>
        <v>0</v>
      </c>
      <c r="AG93" s="37"/>
    </row>
    <row r="94" spans="1:33" s="10" customFormat="1">
      <c r="A94" s="38"/>
      <c r="B94" s="58"/>
      <c r="C94" s="155" t="s">
        <v>288</v>
      </c>
      <c r="D94" s="155" t="s">
        <v>211</v>
      </c>
      <c r="E94" s="40"/>
      <c r="F94" s="40"/>
      <c r="G94" s="41"/>
      <c r="H94" s="155" t="s">
        <v>48</v>
      </c>
      <c r="I94" s="59"/>
      <c r="J94" s="43">
        <v>770</v>
      </c>
      <c r="K94" s="112">
        <v>1.03</v>
      </c>
      <c r="L94" s="44">
        <f t="shared" si="49"/>
        <v>793.1</v>
      </c>
      <c r="M94" s="45"/>
      <c r="N94" s="45"/>
      <c r="O94" s="46"/>
      <c r="P94" s="46"/>
      <c r="Q94" s="47"/>
      <c r="R94" s="47"/>
      <c r="S94" s="47"/>
      <c r="T94" s="47"/>
      <c r="U94" s="47"/>
      <c r="V94" s="47"/>
      <c r="W94" s="47">
        <f t="shared" si="50"/>
        <v>0</v>
      </c>
      <c r="X94" s="48" t="e">
        <f t="shared" si="51"/>
        <v>#DIV/0!</v>
      </c>
      <c r="Y94" s="49">
        <f t="shared" si="52"/>
        <v>-793.1</v>
      </c>
      <c r="Z94" s="50"/>
      <c r="AA94" s="51"/>
      <c r="AB94" s="52"/>
      <c r="AC94" s="53"/>
      <c r="AD94" s="54"/>
      <c r="AE94" s="54"/>
      <c r="AF94" s="55">
        <f t="shared" si="53"/>
        <v>0</v>
      </c>
      <c r="AG94" s="37"/>
    </row>
    <row r="95" spans="1:33" s="10" customFormat="1">
      <c r="A95" s="38"/>
      <c r="B95" s="58"/>
      <c r="C95" s="155" t="s">
        <v>289</v>
      </c>
      <c r="D95" s="155" t="s">
        <v>212</v>
      </c>
      <c r="E95" s="40"/>
      <c r="F95" s="40"/>
      <c r="G95" s="41"/>
      <c r="H95" s="155" t="s">
        <v>48</v>
      </c>
      <c r="I95" s="59"/>
      <c r="J95" s="43">
        <v>960</v>
      </c>
      <c r="K95" s="112">
        <v>1.03</v>
      </c>
      <c r="L95" s="44">
        <f t="shared" si="49"/>
        <v>988.80000000000007</v>
      </c>
      <c r="M95" s="45"/>
      <c r="N95" s="45"/>
      <c r="O95" s="46"/>
      <c r="P95" s="46"/>
      <c r="Q95" s="47"/>
      <c r="R95" s="47"/>
      <c r="S95" s="47"/>
      <c r="T95" s="47"/>
      <c r="U95" s="47"/>
      <c r="V95" s="47"/>
      <c r="W95" s="47">
        <f t="shared" si="50"/>
        <v>0</v>
      </c>
      <c r="X95" s="48" t="e">
        <f t="shared" si="51"/>
        <v>#DIV/0!</v>
      </c>
      <c r="Y95" s="49">
        <f t="shared" si="52"/>
        <v>-988.80000000000007</v>
      </c>
      <c r="Z95" s="50"/>
      <c r="AA95" s="51"/>
      <c r="AB95" s="52"/>
      <c r="AC95" s="53"/>
      <c r="AD95" s="54"/>
      <c r="AE95" s="54"/>
      <c r="AF95" s="55">
        <f t="shared" si="53"/>
        <v>0</v>
      </c>
      <c r="AG95" s="37"/>
    </row>
    <row r="96" spans="1:33" s="10" customFormat="1">
      <c r="A96" s="38"/>
      <c r="B96" s="58"/>
      <c r="C96" s="155" t="s">
        <v>314</v>
      </c>
      <c r="D96" s="155" t="s">
        <v>213</v>
      </c>
      <c r="E96" s="40"/>
      <c r="F96" s="40"/>
      <c r="G96" s="41"/>
      <c r="H96" s="155" t="s">
        <v>48</v>
      </c>
      <c r="I96" s="59"/>
      <c r="J96" s="43">
        <v>710</v>
      </c>
      <c r="K96" s="112">
        <v>1.03</v>
      </c>
      <c r="L96" s="44">
        <f t="shared" si="49"/>
        <v>731.30000000000007</v>
      </c>
      <c r="M96" s="45"/>
      <c r="N96" s="45"/>
      <c r="O96" s="46"/>
      <c r="P96" s="46"/>
      <c r="Q96" s="47"/>
      <c r="R96" s="47"/>
      <c r="S96" s="47"/>
      <c r="T96" s="47"/>
      <c r="U96" s="47"/>
      <c r="V96" s="47"/>
      <c r="W96" s="47">
        <f t="shared" si="50"/>
        <v>0</v>
      </c>
      <c r="X96" s="48" t="e">
        <f t="shared" si="51"/>
        <v>#DIV/0!</v>
      </c>
      <c r="Y96" s="49">
        <f t="shared" si="52"/>
        <v>-731.30000000000007</v>
      </c>
      <c r="Z96" s="50"/>
      <c r="AA96" s="51"/>
      <c r="AB96" s="52"/>
      <c r="AC96" s="53"/>
      <c r="AD96" s="54"/>
      <c r="AE96" s="54"/>
      <c r="AF96" s="55">
        <f t="shared" si="53"/>
        <v>0</v>
      </c>
      <c r="AG96" s="37"/>
    </row>
    <row r="97" spans="1:33" s="10" customFormat="1">
      <c r="A97" s="38"/>
      <c r="B97" s="58"/>
      <c r="C97" s="155"/>
      <c r="D97" s="155"/>
      <c r="E97" s="40"/>
      <c r="F97" s="40"/>
      <c r="G97" s="41"/>
      <c r="H97" s="41"/>
      <c r="I97" s="59"/>
      <c r="J97" s="43"/>
      <c r="K97" s="112"/>
      <c r="L97" s="44">
        <f>K97*J97</f>
        <v>0</v>
      </c>
      <c r="M97" s="45"/>
      <c r="N97" s="45"/>
      <c r="O97" s="46"/>
      <c r="P97" s="46"/>
      <c r="Q97" s="47"/>
      <c r="R97" s="47"/>
      <c r="S97" s="47"/>
      <c r="T97" s="47"/>
      <c r="U97" s="47"/>
      <c r="V97" s="47"/>
      <c r="W97" s="47"/>
      <c r="X97" s="48"/>
      <c r="Y97" s="49"/>
      <c r="Z97" s="50"/>
      <c r="AA97" s="51"/>
      <c r="AB97" s="52"/>
      <c r="AC97" s="53"/>
      <c r="AD97" s="54"/>
      <c r="AE97" s="54"/>
      <c r="AF97" s="55">
        <f t="shared" si="53"/>
        <v>0</v>
      </c>
      <c r="AG97" s="37"/>
    </row>
    <row r="98" spans="1:33" s="10" customFormat="1">
      <c r="A98" s="38" t="s">
        <v>232</v>
      </c>
      <c r="B98" s="57"/>
      <c r="C98" s="68" t="s">
        <v>237</v>
      </c>
      <c r="D98" s="155" t="s">
        <v>234</v>
      </c>
      <c r="E98" s="40"/>
      <c r="F98" s="40" t="s">
        <v>238</v>
      </c>
      <c r="G98" s="41"/>
      <c r="H98" s="155" t="s">
        <v>49</v>
      </c>
      <c r="I98" s="42"/>
      <c r="J98" s="43">
        <v>2505</v>
      </c>
      <c r="K98" s="163">
        <v>0.04</v>
      </c>
      <c r="L98" s="163">
        <f>K98*J98</f>
        <v>100.2</v>
      </c>
      <c r="M98" s="45"/>
      <c r="N98" s="45"/>
      <c r="O98" s="46"/>
      <c r="P98" s="46"/>
      <c r="Q98" s="47"/>
      <c r="R98" s="47"/>
      <c r="S98" s="47"/>
      <c r="T98" s="47"/>
      <c r="U98" s="47"/>
      <c r="V98" s="47"/>
      <c r="W98" s="47">
        <f>SUM(N98:U98)</f>
        <v>0</v>
      </c>
      <c r="X98" s="48" t="e">
        <f>W98/AC98</f>
        <v>#DIV/0!</v>
      </c>
      <c r="Y98" s="49">
        <f>W98-L98</f>
        <v>-100.2</v>
      </c>
      <c r="Z98" s="50"/>
      <c r="AA98" s="51"/>
      <c r="AB98" s="52"/>
      <c r="AC98" s="53"/>
      <c r="AD98" s="54"/>
      <c r="AE98" s="54"/>
      <c r="AF98" s="55">
        <f>AC98+AD98</f>
        <v>0</v>
      </c>
      <c r="AG98" s="37"/>
    </row>
    <row r="99" spans="1:33" s="10" customFormat="1">
      <c r="A99" s="38"/>
      <c r="B99" s="57"/>
      <c r="C99" s="68" t="s">
        <v>237</v>
      </c>
      <c r="D99" s="155" t="s">
        <v>234</v>
      </c>
      <c r="E99" s="40"/>
      <c r="F99" s="40" t="s">
        <v>238</v>
      </c>
      <c r="G99" s="41"/>
      <c r="H99" s="155" t="s">
        <v>48</v>
      </c>
      <c r="I99" s="42"/>
      <c r="J99" s="43">
        <v>3880</v>
      </c>
      <c r="K99" s="163">
        <v>0.04</v>
      </c>
      <c r="L99" s="163">
        <f>K99*J99</f>
        <v>155.20000000000002</v>
      </c>
      <c r="M99" s="45"/>
      <c r="N99" s="45"/>
      <c r="O99" s="46"/>
      <c r="P99" s="46"/>
      <c r="Q99" s="47"/>
      <c r="R99" s="47"/>
      <c r="S99" s="47"/>
      <c r="T99" s="47"/>
      <c r="U99" s="47"/>
      <c r="V99" s="47"/>
      <c r="W99" s="47">
        <f>SUM(N99:U99)</f>
        <v>0</v>
      </c>
      <c r="X99" s="48" t="e">
        <f>W99/AC99</f>
        <v>#DIV/0!</v>
      </c>
      <c r="Y99" s="49">
        <f>W99-L99</f>
        <v>-155.20000000000002</v>
      </c>
      <c r="Z99" s="50"/>
      <c r="AA99" s="51"/>
      <c r="AB99" s="52"/>
      <c r="AC99" s="53"/>
      <c r="AD99" s="54"/>
      <c r="AE99" s="54"/>
      <c r="AF99" s="55">
        <f>AC99+AD99</f>
        <v>0</v>
      </c>
      <c r="AG99" s="37"/>
    </row>
    <row r="100" spans="1:33" s="10" customFormat="1">
      <c r="A100" s="38"/>
      <c r="B100" s="57"/>
      <c r="C100" s="68" t="s">
        <v>237</v>
      </c>
      <c r="D100" s="155" t="s">
        <v>234</v>
      </c>
      <c r="E100" s="40"/>
      <c r="F100" s="40" t="s">
        <v>239</v>
      </c>
      <c r="G100" s="41"/>
      <c r="H100" s="155" t="s">
        <v>49</v>
      </c>
      <c r="I100" s="42"/>
      <c r="J100" s="43">
        <v>1470</v>
      </c>
      <c r="K100" s="163">
        <v>0.04</v>
      </c>
      <c r="L100" s="163">
        <f>K100*J100</f>
        <v>58.800000000000004</v>
      </c>
      <c r="M100" s="45"/>
      <c r="N100" s="45"/>
      <c r="O100" s="46"/>
      <c r="P100" s="46"/>
      <c r="Q100" s="47"/>
      <c r="R100" s="47"/>
      <c r="S100" s="47"/>
      <c r="T100" s="47"/>
      <c r="U100" s="47"/>
      <c r="V100" s="47"/>
      <c r="W100" s="47">
        <f>SUM(N100:U100)</f>
        <v>0</v>
      </c>
      <c r="X100" s="48" t="e">
        <f>W100/AC100</f>
        <v>#DIV/0!</v>
      </c>
      <c r="Y100" s="49">
        <f>W100-L100</f>
        <v>-58.800000000000004</v>
      </c>
      <c r="Z100" s="50"/>
      <c r="AA100" s="51"/>
      <c r="AB100" s="52"/>
      <c r="AC100" s="53"/>
      <c r="AD100" s="54"/>
      <c r="AE100" s="54"/>
      <c r="AF100" s="55">
        <f>AC100+AD100</f>
        <v>0</v>
      </c>
      <c r="AG100" s="37"/>
    </row>
    <row r="101" spans="1:33" s="10" customFormat="1">
      <c r="A101" s="38"/>
      <c r="B101" s="57"/>
      <c r="C101" s="68" t="s">
        <v>237</v>
      </c>
      <c r="D101" s="155" t="s">
        <v>234</v>
      </c>
      <c r="E101" s="40"/>
      <c r="F101" s="40" t="s">
        <v>239</v>
      </c>
      <c r="G101" s="41"/>
      <c r="H101" s="155" t="s">
        <v>48</v>
      </c>
      <c r="I101" s="42"/>
      <c r="J101" s="43">
        <v>2440</v>
      </c>
      <c r="K101" s="163">
        <v>0.04</v>
      </c>
      <c r="L101" s="163">
        <f>K101*J101</f>
        <v>97.600000000000009</v>
      </c>
      <c r="M101" s="45"/>
      <c r="N101" s="45"/>
      <c r="O101" s="46"/>
      <c r="P101" s="46"/>
      <c r="Q101" s="47"/>
      <c r="R101" s="47"/>
      <c r="S101" s="47"/>
      <c r="T101" s="47"/>
      <c r="U101" s="47"/>
      <c r="V101" s="47"/>
      <c r="W101" s="47">
        <f>SUM(N101:U101)</f>
        <v>0</v>
      </c>
      <c r="X101" s="48" t="e">
        <f>W101/AC101</f>
        <v>#DIV/0!</v>
      </c>
      <c r="Y101" s="49">
        <f>W101-L101</f>
        <v>-97.600000000000009</v>
      </c>
      <c r="Z101" s="50"/>
      <c r="AA101" s="51"/>
      <c r="AB101" s="52"/>
      <c r="AC101" s="53"/>
      <c r="AD101" s="54"/>
      <c r="AE101" s="54"/>
      <c r="AF101" s="55">
        <f>AC101+AD101</f>
        <v>0</v>
      </c>
      <c r="AG101" s="37"/>
    </row>
    <row r="102" spans="1:33" s="10" customFormat="1">
      <c r="A102" s="38"/>
      <c r="B102" s="57"/>
      <c r="C102" s="155"/>
      <c r="D102" s="155"/>
      <c r="E102" s="40"/>
      <c r="F102" s="40"/>
      <c r="G102" s="41"/>
      <c r="H102" s="155"/>
      <c r="I102" s="42"/>
      <c r="J102" s="66"/>
      <c r="K102" s="163"/>
      <c r="L102" s="163"/>
      <c r="M102" s="45"/>
      <c r="N102" s="45"/>
      <c r="O102" s="46"/>
      <c r="P102" s="46"/>
      <c r="Q102" s="47"/>
      <c r="R102" s="47"/>
      <c r="S102" s="47"/>
      <c r="T102" s="47"/>
      <c r="U102" s="47"/>
      <c r="V102" s="47"/>
      <c r="W102" s="47"/>
      <c r="X102" s="48"/>
      <c r="Y102" s="49"/>
      <c r="Z102" s="50"/>
      <c r="AA102" s="51"/>
      <c r="AB102" s="52"/>
      <c r="AC102" s="53"/>
      <c r="AD102" s="54"/>
      <c r="AE102" s="54"/>
      <c r="AF102" s="55"/>
      <c r="AG102" s="37"/>
    </row>
    <row r="103" spans="1:33" s="10" customFormat="1">
      <c r="A103" s="38"/>
      <c r="B103" s="58"/>
      <c r="C103" s="155"/>
      <c r="D103" s="155"/>
      <c r="E103" s="40"/>
      <c r="F103" s="40"/>
      <c r="G103" s="41"/>
      <c r="H103" s="155"/>
      <c r="I103" s="59"/>
      <c r="J103" s="43"/>
      <c r="K103" s="112"/>
      <c r="L103" s="44"/>
      <c r="M103" s="45"/>
      <c r="N103" s="45"/>
      <c r="O103" s="46"/>
      <c r="P103" s="46"/>
      <c r="Q103" s="47"/>
      <c r="R103" s="47"/>
      <c r="S103" s="47"/>
      <c r="T103" s="47"/>
      <c r="U103" s="47"/>
      <c r="V103" s="47"/>
      <c r="W103" s="47"/>
      <c r="X103" s="48"/>
      <c r="Y103" s="49"/>
      <c r="Z103" s="50"/>
      <c r="AA103" s="51"/>
      <c r="AB103" s="52"/>
      <c r="AC103" s="53"/>
      <c r="AD103" s="54"/>
      <c r="AE103" s="54"/>
      <c r="AF103" s="55"/>
      <c r="AG103" s="37"/>
    </row>
    <row r="104" spans="1:33" s="10" customFormat="1">
      <c r="A104" s="38" t="s">
        <v>228</v>
      </c>
      <c r="B104" s="57"/>
      <c r="C104" s="68" t="s">
        <v>230</v>
      </c>
      <c r="D104" s="155" t="s">
        <v>318</v>
      </c>
      <c r="E104" s="40"/>
      <c r="F104" s="40"/>
      <c r="G104" s="41"/>
      <c r="H104" s="155" t="s">
        <v>49</v>
      </c>
      <c r="I104" s="42"/>
      <c r="J104" s="43">
        <v>2505</v>
      </c>
      <c r="K104" s="163">
        <f>0.9*1.1</f>
        <v>0.9900000000000001</v>
      </c>
      <c r="L104" s="163">
        <f>K104*J104</f>
        <v>2479.9500000000003</v>
      </c>
      <c r="M104" s="45"/>
      <c r="N104" s="45"/>
      <c r="O104" s="46"/>
      <c r="P104" s="46"/>
      <c r="Q104" s="47"/>
      <c r="R104" s="47"/>
      <c r="S104" s="47"/>
      <c r="T104" s="47"/>
      <c r="U104" s="47"/>
      <c r="V104" s="47"/>
      <c r="W104" s="47">
        <f>SUM(N104:U104)</f>
        <v>0</v>
      </c>
      <c r="X104" s="48" t="e">
        <f>W104/AC104</f>
        <v>#DIV/0!</v>
      </c>
      <c r="Y104" s="49">
        <f>W104-L104</f>
        <v>-2479.9500000000003</v>
      </c>
      <c r="Z104" s="50"/>
      <c r="AA104" s="51"/>
      <c r="AB104" s="52"/>
      <c r="AC104" s="53"/>
      <c r="AD104" s="54"/>
      <c r="AE104" s="54"/>
      <c r="AF104" s="55">
        <f>AC104+AD104</f>
        <v>0</v>
      </c>
      <c r="AG104" s="37"/>
    </row>
    <row r="105" spans="1:33" s="10" customFormat="1">
      <c r="A105" s="38"/>
      <c r="B105" s="57"/>
      <c r="C105" s="68" t="s">
        <v>230</v>
      </c>
      <c r="D105" s="155" t="s">
        <v>318</v>
      </c>
      <c r="E105" s="40"/>
      <c r="F105" s="40"/>
      <c r="G105" s="41"/>
      <c r="H105" s="155" t="s">
        <v>48</v>
      </c>
      <c r="I105" s="42"/>
      <c r="J105" s="43">
        <v>3880</v>
      </c>
      <c r="K105" s="163">
        <f>0.9*1.1</f>
        <v>0.9900000000000001</v>
      </c>
      <c r="L105" s="163">
        <f>K105*J105</f>
        <v>3841.2000000000003</v>
      </c>
      <c r="M105" s="45"/>
      <c r="N105" s="45"/>
      <c r="O105" s="46"/>
      <c r="P105" s="46"/>
      <c r="Q105" s="47"/>
      <c r="R105" s="47"/>
      <c r="S105" s="47"/>
      <c r="T105" s="47"/>
      <c r="U105" s="47"/>
      <c r="V105" s="47"/>
      <c r="W105" s="47">
        <f>SUM(N105:U105)</f>
        <v>0</v>
      </c>
      <c r="X105" s="48" t="e">
        <f>W105/AC105</f>
        <v>#DIV/0!</v>
      </c>
      <c r="Y105" s="49">
        <f>W105-L105</f>
        <v>-3841.2000000000003</v>
      </c>
      <c r="Z105" s="50"/>
      <c r="AA105" s="51"/>
      <c r="AB105" s="52"/>
      <c r="AC105" s="53"/>
      <c r="AD105" s="54"/>
      <c r="AE105" s="54"/>
      <c r="AF105" s="55">
        <f>AC105+AD105</f>
        <v>0</v>
      </c>
      <c r="AG105" s="37"/>
    </row>
    <row r="106" spans="1:33" s="10" customFormat="1">
      <c r="A106" s="38"/>
      <c r="B106" s="57"/>
      <c r="C106" s="68" t="s">
        <v>230</v>
      </c>
      <c r="D106" s="155" t="s">
        <v>318</v>
      </c>
      <c r="E106" s="40"/>
      <c r="F106" s="40"/>
      <c r="G106" s="41"/>
      <c r="H106" s="155" t="s">
        <v>49</v>
      </c>
      <c r="I106" s="42"/>
      <c r="J106" s="43">
        <v>1470</v>
      </c>
      <c r="K106" s="163">
        <f>1.09*1.1</f>
        <v>1.1990000000000003</v>
      </c>
      <c r="L106" s="163">
        <f>K106*J106</f>
        <v>1762.5300000000004</v>
      </c>
      <c r="M106" s="45"/>
      <c r="N106" s="45"/>
      <c r="O106" s="46"/>
      <c r="P106" s="46"/>
      <c r="Q106" s="47"/>
      <c r="R106" s="47"/>
      <c r="S106" s="47"/>
      <c r="T106" s="47"/>
      <c r="U106" s="47"/>
      <c r="V106" s="47"/>
      <c r="W106" s="47">
        <f>SUM(N106:U106)</f>
        <v>0</v>
      </c>
      <c r="X106" s="48" t="e">
        <f>W106/AC106</f>
        <v>#DIV/0!</v>
      </c>
      <c r="Y106" s="49">
        <f>W106-L106</f>
        <v>-1762.5300000000004</v>
      </c>
      <c r="Z106" s="50"/>
      <c r="AA106" s="51"/>
      <c r="AB106" s="52"/>
      <c r="AC106" s="53"/>
      <c r="AD106" s="54"/>
      <c r="AE106" s="54"/>
      <c r="AF106" s="55">
        <f>AC106+AD106</f>
        <v>0</v>
      </c>
      <c r="AG106" s="37"/>
    </row>
    <row r="107" spans="1:33" s="10" customFormat="1">
      <c r="A107" s="38"/>
      <c r="B107" s="57"/>
      <c r="C107" s="68" t="s">
        <v>230</v>
      </c>
      <c r="D107" s="155" t="s">
        <v>318</v>
      </c>
      <c r="E107" s="40"/>
      <c r="F107" s="40"/>
      <c r="G107" s="41"/>
      <c r="H107" s="155" t="s">
        <v>48</v>
      </c>
      <c r="I107" s="42"/>
      <c r="J107" s="43">
        <v>2440</v>
      </c>
      <c r="K107" s="163">
        <f>1.09*1.1</f>
        <v>1.1990000000000003</v>
      </c>
      <c r="L107" s="163">
        <f>K107*J107</f>
        <v>2925.5600000000009</v>
      </c>
      <c r="M107" s="45"/>
      <c r="N107" s="45"/>
      <c r="O107" s="46"/>
      <c r="P107" s="46"/>
      <c r="Q107" s="47"/>
      <c r="R107" s="47"/>
      <c r="S107" s="47"/>
      <c r="T107" s="47"/>
      <c r="U107" s="47"/>
      <c r="V107" s="47"/>
      <c r="W107" s="47">
        <f>SUM(N107:U107)</f>
        <v>0</v>
      </c>
      <c r="X107" s="48" t="e">
        <f>W107/AC107</f>
        <v>#DIV/0!</v>
      </c>
      <c r="Y107" s="49">
        <f>W107-L107</f>
        <v>-2925.5600000000009</v>
      </c>
      <c r="Z107" s="50"/>
      <c r="AA107" s="51"/>
      <c r="AB107" s="52"/>
      <c r="AC107" s="53"/>
      <c r="AD107" s="54"/>
      <c r="AE107" s="54"/>
      <c r="AF107" s="55">
        <f>AC107+AD107</f>
        <v>0</v>
      </c>
      <c r="AG107" s="37"/>
    </row>
    <row r="108" spans="1:33" s="10" customFormat="1">
      <c r="A108" s="38"/>
      <c r="B108" s="58"/>
      <c r="C108" s="155"/>
      <c r="D108" s="155"/>
      <c r="E108" s="40"/>
      <c r="F108" s="40"/>
      <c r="G108" s="41"/>
      <c r="H108" s="155"/>
      <c r="I108" s="59"/>
      <c r="J108" s="43"/>
      <c r="K108" s="112"/>
      <c r="L108" s="44"/>
      <c r="M108" s="45"/>
      <c r="N108" s="45"/>
      <c r="O108" s="46"/>
      <c r="P108" s="46"/>
      <c r="Q108" s="47"/>
      <c r="R108" s="47"/>
      <c r="S108" s="47"/>
      <c r="T108" s="47"/>
      <c r="U108" s="47"/>
      <c r="V108" s="47"/>
      <c r="W108" s="47"/>
      <c r="X108" s="48"/>
      <c r="Y108" s="49"/>
      <c r="Z108" s="50"/>
      <c r="AA108" s="51"/>
      <c r="AB108" s="52"/>
      <c r="AC108" s="53"/>
      <c r="AD108" s="54"/>
      <c r="AE108" s="54"/>
      <c r="AF108" s="55"/>
      <c r="AG108" s="37"/>
    </row>
    <row r="109" spans="1:33" s="10" customFormat="1">
      <c r="A109" s="38" t="s">
        <v>233</v>
      </c>
      <c r="B109" s="57"/>
      <c r="C109" s="68" t="s">
        <v>235</v>
      </c>
      <c r="D109" s="155" t="s">
        <v>236</v>
      </c>
      <c r="E109" s="40"/>
      <c r="F109" s="40" t="s">
        <v>238</v>
      </c>
      <c r="G109" s="41"/>
      <c r="H109" s="155" t="s">
        <v>49</v>
      </c>
      <c r="I109" s="42"/>
      <c r="J109" s="43">
        <v>2505</v>
      </c>
      <c r="K109" s="169">
        <v>4.0000000000000001E-3</v>
      </c>
      <c r="L109" s="163">
        <f>K109*J109</f>
        <v>10.02</v>
      </c>
      <c r="M109" s="45"/>
      <c r="N109" s="45"/>
      <c r="O109" s="46"/>
      <c r="P109" s="46"/>
      <c r="Q109" s="47"/>
      <c r="R109" s="47"/>
      <c r="S109" s="47"/>
      <c r="T109" s="47"/>
      <c r="U109" s="47"/>
      <c r="V109" s="47"/>
      <c r="W109" s="47">
        <f>SUM(N109:U109)</f>
        <v>0</v>
      </c>
      <c r="X109" s="48" t="e">
        <f>W109/AC109</f>
        <v>#DIV/0!</v>
      </c>
      <c r="Y109" s="49">
        <f>W109-L109</f>
        <v>-10.02</v>
      </c>
      <c r="Z109" s="50"/>
      <c r="AA109" s="51"/>
      <c r="AB109" s="52"/>
      <c r="AC109" s="53"/>
      <c r="AD109" s="54"/>
      <c r="AE109" s="54"/>
      <c r="AF109" s="55">
        <f>AC109+AD109</f>
        <v>0</v>
      </c>
      <c r="AG109" s="37"/>
    </row>
    <row r="110" spans="1:33" s="10" customFormat="1">
      <c r="A110" s="38"/>
      <c r="B110" s="57"/>
      <c r="C110" s="68" t="s">
        <v>235</v>
      </c>
      <c r="D110" s="155" t="s">
        <v>236</v>
      </c>
      <c r="E110" s="40"/>
      <c r="F110" s="40" t="s">
        <v>238</v>
      </c>
      <c r="G110" s="41"/>
      <c r="H110" s="155" t="s">
        <v>48</v>
      </c>
      <c r="I110" s="42"/>
      <c r="J110" s="43">
        <v>3880</v>
      </c>
      <c r="K110" s="169">
        <v>4.0000000000000001E-3</v>
      </c>
      <c r="L110" s="163">
        <f>K110*J110</f>
        <v>15.52</v>
      </c>
      <c r="M110" s="45"/>
      <c r="N110" s="45"/>
      <c r="O110" s="46"/>
      <c r="P110" s="46"/>
      <c r="Q110" s="47"/>
      <c r="R110" s="47"/>
      <c r="S110" s="47"/>
      <c r="T110" s="47"/>
      <c r="U110" s="47"/>
      <c r="V110" s="47"/>
      <c r="W110" s="47">
        <f>SUM(N110:U110)</f>
        <v>0</v>
      </c>
      <c r="X110" s="48" t="e">
        <f>W110/AC110</f>
        <v>#DIV/0!</v>
      </c>
      <c r="Y110" s="49">
        <f>W110-L110</f>
        <v>-15.52</v>
      </c>
      <c r="Z110" s="50"/>
      <c r="AA110" s="51"/>
      <c r="AB110" s="52"/>
      <c r="AC110" s="53"/>
      <c r="AD110" s="54"/>
      <c r="AE110" s="54"/>
      <c r="AF110" s="55">
        <f>AC110+AD110</f>
        <v>0</v>
      </c>
      <c r="AG110" s="37"/>
    </row>
    <row r="111" spans="1:33" s="10" customFormat="1">
      <c r="A111" s="38"/>
      <c r="B111" s="57"/>
      <c r="C111" s="68" t="s">
        <v>235</v>
      </c>
      <c r="D111" s="155" t="s">
        <v>236</v>
      </c>
      <c r="E111" s="40"/>
      <c r="F111" s="40" t="s">
        <v>239</v>
      </c>
      <c r="G111" s="41"/>
      <c r="H111" s="155" t="s">
        <v>49</v>
      </c>
      <c r="I111" s="42"/>
      <c r="J111" s="43">
        <v>1470</v>
      </c>
      <c r="K111" s="169">
        <v>4.0000000000000001E-3</v>
      </c>
      <c r="L111" s="163">
        <f>K111*J111</f>
        <v>5.88</v>
      </c>
      <c r="M111" s="45"/>
      <c r="N111" s="45"/>
      <c r="O111" s="46"/>
      <c r="P111" s="46"/>
      <c r="Q111" s="47"/>
      <c r="R111" s="47"/>
      <c r="S111" s="47"/>
      <c r="T111" s="47"/>
      <c r="U111" s="47"/>
      <c r="V111" s="47"/>
      <c r="W111" s="47">
        <f>SUM(N111:U111)</f>
        <v>0</v>
      </c>
      <c r="X111" s="48" t="e">
        <f>W111/AC111</f>
        <v>#DIV/0!</v>
      </c>
      <c r="Y111" s="49">
        <f>W111-L111</f>
        <v>-5.88</v>
      </c>
      <c r="Z111" s="50"/>
      <c r="AA111" s="51"/>
      <c r="AB111" s="52"/>
      <c r="AC111" s="53"/>
      <c r="AD111" s="54"/>
      <c r="AE111" s="54"/>
      <c r="AF111" s="55">
        <f>AC111+AD111</f>
        <v>0</v>
      </c>
      <c r="AG111" s="37"/>
    </row>
    <row r="112" spans="1:33" s="10" customFormat="1">
      <c r="A112" s="38"/>
      <c r="B112" s="57"/>
      <c r="C112" s="68" t="s">
        <v>235</v>
      </c>
      <c r="D112" s="155" t="s">
        <v>236</v>
      </c>
      <c r="E112" s="40"/>
      <c r="F112" s="40" t="s">
        <v>239</v>
      </c>
      <c r="G112" s="41"/>
      <c r="H112" s="155" t="s">
        <v>48</v>
      </c>
      <c r="I112" s="42"/>
      <c r="J112" s="43">
        <v>2440</v>
      </c>
      <c r="K112" s="169">
        <v>4.0000000000000001E-3</v>
      </c>
      <c r="L112" s="163">
        <f>K112*J112</f>
        <v>9.76</v>
      </c>
      <c r="M112" s="45"/>
      <c r="N112" s="45"/>
      <c r="O112" s="46"/>
      <c r="P112" s="46"/>
      <c r="Q112" s="47"/>
      <c r="R112" s="47"/>
      <c r="S112" s="47"/>
      <c r="T112" s="47"/>
      <c r="U112" s="47"/>
      <c r="V112" s="47"/>
      <c r="W112" s="47">
        <f>SUM(N112:U112)</f>
        <v>0</v>
      </c>
      <c r="X112" s="48" t="e">
        <f>W112/AC112</f>
        <v>#DIV/0!</v>
      </c>
      <c r="Y112" s="49">
        <f>W112-L112</f>
        <v>-9.76</v>
      </c>
      <c r="Z112" s="50"/>
      <c r="AA112" s="51"/>
      <c r="AB112" s="52"/>
      <c r="AC112" s="53"/>
      <c r="AD112" s="54"/>
      <c r="AE112" s="54"/>
      <c r="AF112" s="55">
        <f>AC112+AD112</f>
        <v>0</v>
      </c>
      <c r="AG112" s="37"/>
    </row>
    <row r="113" spans="1:33" s="10" customFormat="1">
      <c r="A113" s="38"/>
      <c r="B113" s="58"/>
      <c r="C113" s="155"/>
      <c r="D113" s="155"/>
      <c r="E113" s="40"/>
      <c r="F113" s="40"/>
      <c r="G113" s="41"/>
      <c r="H113" s="41"/>
      <c r="I113" s="59"/>
      <c r="J113" s="43"/>
      <c r="K113" s="112"/>
      <c r="L113" s="44">
        <f>K113*J113</f>
        <v>0</v>
      </c>
      <c r="M113" s="45"/>
      <c r="N113" s="45"/>
      <c r="O113" s="46"/>
      <c r="P113" s="46"/>
      <c r="Q113" s="47"/>
      <c r="R113" s="47"/>
      <c r="S113" s="47"/>
      <c r="T113" s="47"/>
      <c r="U113" s="47"/>
      <c r="V113" s="47"/>
      <c r="W113" s="47"/>
      <c r="X113" s="48"/>
      <c r="Y113" s="49"/>
      <c r="Z113" s="50"/>
      <c r="AA113" s="51"/>
      <c r="AB113" s="52"/>
      <c r="AC113" s="53"/>
      <c r="AD113" s="54"/>
      <c r="AE113" s="54"/>
      <c r="AF113" s="55">
        <f>AC113+AD113</f>
        <v>0</v>
      </c>
      <c r="AG113" s="37"/>
    </row>
    <row r="114" spans="1:33" s="10" customFormat="1">
      <c r="A114" s="38" t="s">
        <v>218</v>
      </c>
      <c r="B114" s="57"/>
      <c r="C114" s="155" t="s">
        <v>251</v>
      </c>
      <c r="D114" s="155" t="s">
        <v>222</v>
      </c>
      <c r="E114" s="40" t="s">
        <v>313</v>
      </c>
      <c r="F114" s="40" t="s">
        <v>238</v>
      </c>
      <c r="G114" s="41"/>
      <c r="H114" s="41" t="s">
        <v>231</v>
      </c>
      <c r="I114" s="42"/>
      <c r="J114" s="43">
        <v>6385</v>
      </c>
      <c r="K114" s="115">
        <v>2.06</v>
      </c>
      <c r="L114" s="44">
        <f t="shared" ref="L114:L117" si="54">K114*J114</f>
        <v>13153.1</v>
      </c>
      <c r="M114" s="45"/>
      <c r="N114" s="45"/>
      <c r="O114" s="46"/>
      <c r="P114" s="46"/>
      <c r="Q114" s="47"/>
      <c r="R114" s="47"/>
      <c r="S114" s="67"/>
      <c r="T114" s="47"/>
      <c r="U114" s="47"/>
      <c r="V114" s="47"/>
      <c r="W114" s="47">
        <f t="shared" ref="W114:W117" si="55">SUM(N114:U114)</f>
        <v>0</v>
      </c>
      <c r="X114" s="48" t="e">
        <f t="shared" ref="X114:X117" si="56">W114/AC114</f>
        <v>#DIV/0!</v>
      </c>
      <c r="Y114" s="49">
        <f t="shared" ref="Y114:Y117" si="57">W114-L114</f>
        <v>-13153.1</v>
      </c>
      <c r="Z114" s="50"/>
      <c r="AA114" s="51"/>
      <c r="AB114" s="52"/>
      <c r="AC114" s="53"/>
      <c r="AD114" s="54"/>
      <c r="AE114" s="54"/>
      <c r="AF114" s="55">
        <f t="shared" ref="AF114:AF117" si="58">AC114+AD114</f>
        <v>0</v>
      </c>
      <c r="AG114" s="56">
        <f t="shared" ref="AG114:AG117" si="59">AF114-L114</f>
        <v>-13153.1</v>
      </c>
    </row>
    <row r="115" spans="1:33" s="10" customFormat="1">
      <c r="A115" s="38"/>
      <c r="B115" s="57"/>
      <c r="C115" s="155" t="s">
        <v>223</v>
      </c>
      <c r="D115" s="155" t="s">
        <v>222</v>
      </c>
      <c r="E115" s="40" t="s">
        <v>313</v>
      </c>
      <c r="F115" s="40" t="s">
        <v>238</v>
      </c>
      <c r="G115" s="71"/>
      <c r="H115" s="41" t="s">
        <v>231</v>
      </c>
      <c r="I115" s="42"/>
      <c r="J115" s="43">
        <v>6385</v>
      </c>
      <c r="K115" s="115">
        <v>2.06</v>
      </c>
      <c r="L115" s="44">
        <f t="shared" si="54"/>
        <v>13153.1</v>
      </c>
      <c r="M115" s="45"/>
      <c r="N115" s="45"/>
      <c r="O115" s="46"/>
      <c r="P115" s="46"/>
      <c r="Q115" s="47"/>
      <c r="R115" s="47"/>
      <c r="S115" s="67"/>
      <c r="T115" s="47"/>
      <c r="U115" s="47"/>
      <c r="V115" s="47"/>
      <c r="W115" s="47">
        <f t="shared" si="55"/>
        <v>0</v>
      </c>
      <c r="X115" s="48" t="e">
        <f t="shared" si="56"/>
        <v>#DIV/0!</v>
      </c>
      <c r="Y115" s="49">
        <f t="shared" si="57"/>
        <v>-13153.1</v>
      </c>
      <c r="Z115" s="50"/>
      <c r="AA115" s="51"/>
      <c r="AB115" s="52"/>
      <c r="AC115" s="53"/>
      <c r="AD115" s="54"/>
      <c r="AE115" s="54"/>
      <c r="AF115" s="55">
        <f t="shared" si="58"/>
        <v>0</v>
      </c>
      <c r="AG115" s="56">
        <f t="shared" si="59"/>
        <v>-13153.1</v>
      </c>
    </row>
    <row r="116" spans="1:33" s="10" customFormat="1">
      <c r="A116" s="38"/>
      <c r="B116" s="57"/>
      <c r="C116" s="155" t="s">
        <v>251</v>
      </c>
      <c r="D116" s="155" t="s">
        <v>222</v>
      </c>
      <c r="E116" s="40" t="s">
        <v>224</v>
      </c>
      <c r="F116" s="40" t="s">
        <v>239</v>
      </c>
      <c r="G116" s="41"/>
      <c r="H116" s="41" t="s">
        <v>231</v>
      </c>
      <c r="I116" s="42"/>
      <c r="J116" s="43">
        <v>3910</v>
      </c>
      <c r="K116" s="115">
        <v>2.06</v>
      </c>
      <c r="L116" s="44">
        <f t="shared" si="54"/>
        <v>8054.6</v>
      </c>
      <c r="M116" s="45"/>
      <c r="N116" s="45"/>
      <c r="O116" s="46"/>
      <c r="P116" s="46"/>
      <c r="Q116" s="47"/>
      <c r="R116" s="47"/>
      <c r="S116" s="67"/>
      <c r="T116" s="47"/>
      <c r="U116" s="47"/>
      <c r="V116" s="47"/>
      <c r="W116" s="47">
        <f t="shared" si="55"/>
        <v>0</v>
      </c>
      <c r="X116" s="48" t="e">
        <f t="shared" si="56"/>
        <v>#DIV/0!</v>
      </c>
      <c r="Y116" s="49">
        <f t="shared" si="57"/>
        <v>-8054.6</v>
      </c>
      <c r="Z116" s="50"/>
      <c r="AA116" s="51"/>
      <c r="AB116" s="52"/>
      <c r="AC116" s="53"/>
      <c r="AD116" s="54"/>
      <c r="AE116" s="54"/>
      <c r="AF116" s="55">
        <f t="shared" si="58"/>
        <v>0</v>
      </c>
      <c r="AG116" s="56">
        <f t="shared" si="59"/>
        <v>-8054.6</v>
      </c>
    </row>
    <row r="117" spans="1:33" s="10" customFormat="1">
      <c r="A117" s="38"/>
      <c r="B117" s="57"/>
      <c r="C117" s="155" t="s">
        <v>223</v>
      </c>
      <c r="D117" s="155" t="s">
        <v>222</v>
      </c>
      <c r="E117" s="40" t="s">
        <v>224</v>
      </c>
      <c r="F117" s="40" t="s">
        <v>239</v>
      </c>
      <c r="G117" s="71"/>
      <c r="H117" s="41" t="s">
        <v>231</v>
      </c>
      <c r="I117" s="42"/>
      <c r="J117" s="43">
        <v>3910</v>
      </c>
      <c r="K117" s="115">
        <v>2.06</v>
      </c>
      <c r="L117" s="44">
        <f t="shared" si="54"/>
        <v>8054.6</v>
      </c>
      <c r="M117" s="45"/>
      <c r="N117" s="45"/>
      <c r="O117" s="46"/>
      <c r="P117" s="46"/>
      <c r="Q117" s="47"/>
      <c r="R117" s="47"/>
      <c r="S117" s="67"/>
      <c r="T117" s="47"/>
      <c r="U117" s="47"/>
      <c r="V117" s="47"/>
      <c r="W117" s="47">
        <f t="shared" si="55"/>
        <v>0</v>
      </c>
      <c r="X117" s="48" t="e">
        <f t="shared" si="56"/>
        <v>#DIV/0!</v>
      </c>
      <c r="Y117" s="49">
        <f t="shared" si="57"/>
        <v>-8054.6</v>
      </c>
      <c r="Z117" s="50"/>
      <c r="AA117" s="51"/>
      <c r="AB117" s="52"/>
      <c r="AC117" s="53"/>
      <c r="AD117" s="54"/>
      <c r="AE117" s="54"/>
      <c r="AF117" s="55">
        <f t="shared" si="58"/>
        <v>0</v>
      </c>
      <c r="AG117" s="56">
        <f t="shared" si="59"/>
        <v>-8054.6</v>
      </c>
    </row>
    <row r="118" spans="1:33" s="10" customFormat="1">
      <c r="A118" s="38"/>
      <c r="B118" s="58"/>
      <c r="C118" s="155"/>
      <c r="D118" s="155"/>
      <c r="E118" s="40"/>
      <c r="F118" s="40"/>
      <c r="G118" s="41"/>
      <c r="H118" s="41"/>
      <c r="I118" s="59"/>
      <c r="J118" s="43"/>
      <c r="K118" s="112"/>
      <c r="L118" s="44">
        <f>K118*J118</f>
        <v>0</v>
      </c>
      <c r="M118" s="45"/>
      <c r="N118" s="45"/>
      <c r="O118" s="46"/>
      <c r="P118" s="46"/>
      <c r="Q118" s="47"/>
      <c r="R118" s="47"/>
      <c r="S118" s="47"/>
      <c r="T118" s="47"/>
      <c r="U118" s="47"/>
      <c r="V118" s="47"/>
      <c r="W118" s="47"/>
      <c r="X118" s="48"/>
      <c r="Y118" s="49"/>
      <c r="Z118" s="50"/>
      <c r="AA118" s="51"/>
      <c r="AB118" s="52"/>
      <c r="AC118" s="53"/>
      <c r="AD118" s="54"/>
      <c r="AE118" s="54"/>
      <c r="AF118" s="55">
        <f>AC118+AD118</f>
        <v>0</v>
      </c>
      <c r="AG118" s="37"/>
    </row>
    <row r="119" spans="1:33" s="10" customFormat="1">
      <c r="A119" s="38" t="s">
        <v>53</v>
      </c>
      <c r="B119" s="57"/>
      <c r="C119" s="68" t="s">
        <v>56</v>
      </c>
      <c r="D119" s="155" t="s">
        <v>52</v>
      </c>
      <c r="E119" s="40"/>
      <c r="F119" s="40"/>
      <c r="G119" s="41"/>
      <c r="H119" s="155" t="s">
        <v>52</v>
      </c>
      <c r="I119" s="42"/>
      <c r="J119" s="43">
        <v>10295</v>
      </c>
      <c r="K119" s="163">
        <v>0.88</v>
      </c>
      <c r="L119" s="163">
        <f>K119*J119</f>
        <v>9059.6</v>
      </c>
      <c r="M119" s="45"/>
      <c r="N119" s="45"/>
      <c r="O119" s="46"/>
      <c r="P119" s="46"/>
      <c r="Q119" s="47"/>
      <c r="R119" s="47"/>
      <c r="S119" s="47"/>
      <c r="T119" s="47"/>
      <c r="U119" s="47"/>
      <c r="V119" s="47"/>
      <c r="W119" s="47">
        <f>SUM(N119:U119)</f>
        <v>0</v>
      </c>
      <c r="X119" s="48" t="e">
        <f>W119/AC119</f>
        <v>#DIV/0!</v>
      </c>
      <c r="Y119" s="49">
        <f>W119-L119</f>
        <v>-9059.6</v>
      </c>
      <c r="Z119" s="50"/>
      <c r="AA119" s="51"/>
      <c r="AB119" s="52"/>
      <c r="AC119" s="53"/>
      <c r="AD119" s="54"/>
      <c r="AE119" s="54"/>
      <c r="AF119" s="55">
        <f>AC119+AD119</f>
        <v>0</v>
      </c>
      <c r="AG119" s="37"/>
    </row>
    <row r="120" spans="1:33" s="10" customFormat="1">
      <c r="A120" s="38"/>
      <c r="B120" s="58"/>
      <c r="C120" s="155"/>
      <c r="D120" s="153"/>
      <c r="E120" s="40"/>
      <c r="F120" s="40"/>
      <c r="G120" s="41"/>
      <c r="H120" s="40"/>
      <c r="I120" s="59"/>
      <c r="J120" s="43"/>
      <c r="K120" s="112"/>
      <c r="L120" s="44"/>
      <c r="M120" s="45"/>
      <c r="N120" s="45"/>
      <c r="O120" s="46"/>
      <c r="P120" s="46"/>
      <c r="Q120" s="47"/>
      <c r="R120" s="47"/>
      <c r="S120" s="47"/>
      <c r="T120" s="47"/>
      <c r="U120" s="47"/>
      <c r="V120" s="47"/>
      <c r="W120" s="47"/>
      <c r="X120" s="48"/>
      <c r="Y120" s="49"/>
      <c r="Z120" s="50"/>
      <c r="AA120" s="51"/>
      <c r="AB120" s="52"/>
      <c r="AC120" s="53"/>
      <c r="AD120" s="54"/>
      <c r="AE120" s="54"/>
      <c r="AF120" s="55"/>
      <c r="AG120" s="37"/>
    </row>
    <row r="121" spans="1:33" s="10" customFormat="1">
      <c r="A121" s="38" t="s">
        <v>39</v>
      </c>
      <c r="B121" s="57"/>
      <c r="C121" s="155" t="s">
        <v>182</v>
      </c>
      <c r="D121" s="155" t="s">
        <v>40</v>
      </c>
      <c r="E121" s="40"/>
      <c r="F121" s="40"/>
      <c r="G121" s="41"/>
      <c r="H121" s="41"/>
      <c r="I121" s="42" t="s">
        <v>40</v>
      </c>
      <c r="J121" s="43">
        <v>320</v>
      </c>
      <c r="K121" s="115">
        <v>1.03</v>
      </c>
      <c r="L121" s="44">
        <f t="shared" ref="L121:L131" si="60">K121*J121</f>
        <v>329.6</v>
      </c>
      <c r="M121" s="45"/>
      <c r="N121" s="45"/>
      <c r="O121" s="46"/>
      <c r="P121" s="46"/>
      <c r="Q121" s="47"/>
      <c r="R121" s="47"/>
      <c r="S121" s="67"/>
      <c r="T121" s="47"/>
      <c r="U121" s="47"/>
      <c r="V121" s="47"/>
      <c r="W121" s="47">
        <f t="shared" ref="W121:W129" si="61">SUM(N121:U121)</f>
        <v>0</v>
      </c>
      <c r="X121" s="48" t="e">
        <f t="shared" ref="X121:X129" si="62">W121/AC121</f>
        <v>#DIV/0!</v>
      </c>
      <c r="Y121" s="49">
        <f t="shared" ref="Y121:Y129" si="63">W121-L121</f>
        <v>-329.6</v>
      </c>
      <c r="Z121" s="50"/>
      <c r="AA121" s="51"/>
      <c r="AB121" s="52"/>
      <c r="AC121" s="53"/>
      <c r="AD121" s="54"/>
      <c r="AE121" s="54"/>
      <c r="AF121" s="55">
        <f t="shared" si="8"/>
        <v>0</v>
      </c>
      <c r="AG121" s="37"/>
    </row>
    <row r="122" spans="1:33" s="10" customFormat="1">
      <c r="A122" s="38"/>
      <c r="B122" s="57"/>
      <c r="C122" s="155" t="s">
        <v>182</v>
      </c>
      <c r="D122" s="69" t="s">
        <v>41</v>
      </c>
      <c r="E122" s="70"/>
      <c r="F122" s="70"/>
      <c r="G122" s="71"/>
      <c r="H122" s="68"/>
      <c r="I122" s="42" t="s">
        <v>41</v>
      </c>
      <c r="J122" s="43">
        <v>320</v>
      </c>
      <c r="K122" s="115">
        <v>1.03</v>
      </c>
      <c r="L122" s="44">
        <f t="shared" si="60"/>
        <v>329.6</v>
      </c>
      <c r="M122" s="45"/>
      <c r="N122" s="45"/>
      <c r="O122" s="46"/>
      <c r="P122" s="46"/>
      <c r="Q122" s="47"/>
      <c r="R122" s="47"/>
      <c r="S122" s="67"/>
      <c r="T122" s="47"/>
      <c r="U122" s="47"/>
      <c r="V122" s="47"/>
      <c r="W122" s="47">
        <f t="shared" si="61"/>
        <v>0</v>
      </c>
      <c r="X122" s="48" t="e">
        <f t="shared" si="62"/>
        <v>#DIV/0!</v>
      </c>
      <c r="Y122" s="49">
        <f t="shared" si="63"/>
        <v>-329.6</v>
      </c>
      <c r="Z122" s="50"/>
      <c r="AA122" s="51"/>
      <c r="AB122" s="52"/>
      <c r="AC122" s="53"/>
      <c r="AD122" s="54"/>
      <c r="AE122" s="54"/>
      <c r="AF122" s="55">
        <f t="shared" si="8"/>
        <v>0</v>
      </c>
      <c r="AG122" s="37"/>
    </row>
    <row r="123" spans="1:33" s="10" customFormat="1">
      <c r="A123" s="38"/>
      <c r="B123" s="57"/>
      <c r="C123" s="155" t="s">
        <v>182</v>
      </c>
      <c r="D123" s="155" t="s">
        <v>42</v>
      </c>
      <c r="E123" s="40"/>
      <c r="F123" s="40"/>
      <c r="G123" s="41"/>
      <c r="H123" s="68"/>
      <c r="I123" s="42" t="s">
        <v>42</v>
      </c>
      <c r="J123" s="43">
        <v>1020</v>
      </c>
      <c r="K123" s="115">
        <v>1.03</v>
      </c>
      <c r="L123" s="44">
        <f t="shared" si="60"/>
        <v>1050.6000000000001</v>
      </c>
      <c r="M123" s="45"/>
      <c r="N123" s="45"/>
      <c r="O123" s="46"/>
      <c r="P123" s="46"/>
      <c r="Q123" s="63"/>
      <c r="R123" s="63"/>
      <c r="S123" s="72"/>
      <c r="T123" s="63"/>
      <c r="U123" s="47"/>
      <c r="V123" s="47"/>
      <c r="W123" s="47">
        <f t="shared" si="61"/>
        <v>0</v>
      </c>
      <c r="X123" s="48" t="e">
        <f t="shared" si="62"/>
        <v>#DIV/0!</v>
      </c>
      <c r="Y123" s="49">
        <f t="shared" si="63"/>
        <v>-1050.6000000000001</v>
      </c>
      <c r="Z123" s="50"/>
      <c r="AA123" s="51"/>
      <c r="AB123" s="52"/>
      <c r="AC123" s="53"/>
      <c r="AD123" s="54"/>
      <c r="AE123" s="54"/>
      <c r="AF123" s="55">
        <f t="shared" si="8"/>
        <v>0</v>
      </c>
      <c r="AG123" s="37"/>
    </row>
    <row r="124" spans="1:33" s="10" customFormat="1">
      <c r="A124" s="38"/>
      <c r="B124" s="57"/>
      <c r="C124" s="155" t="s">
        <v>182</v>
      </c>
      <c r="D124" s="155" t="s">
        <v>43</v>
      </c>
      <c r="E124" s="40"/>
      <c r="F124" s="40"/>
      <c r="G124" s="41"/>
      <c r="H124" s="68"/>
      <c r="I124" s="42" t="s">
        <v>43</v>
      </c>
      <c r="J124" s="43">
        <v>1505</v>
      </c>
      <c r="K124" s="115">
        <v>1.03</v>
      </c>
      <c r="L124" s="44">
        <f t="shared" ref="L124:L126" si="64">K124*J124</f>
        <v>1550.15</v>
      </c>
      <c r="M124" s="45"/>
      <c r="N124" s="45"/>
      <c r="O124" s="46"/>
      <c r="P124" s="46"/>
      <c r="Q124" s="63"/>
      <c r="R124" s="63"/>
      <c r="S124" s="72"/>
      <c r="T124" s="63"/>
      <c r="U124" s="47"/>
      <c r="V124" s="47"/>
      <c r="W124" s="47">
        <f t="shared" ref="W124:W126" si="65">SUM(N124:U124)</f>
        <v>0</v>
      </c>
      <c r="X124" s="48" t="e">
        <f t="shared" ref="X124:X126" si="66">W124/AC124</f>
        <v>#DIV/0!</v>
      </c>
      <c r="Y124" s="49">
        <f t="shared" ref="Y124:Y126" si="67">W124-L124</f>
        <v>-1550.15</v>
      </c>
      <c r="Z124" s="50"/>
      <c r="AA124" s="51"/>
      <c r="AB124" s="52"/>
      <c r="AC124" s="53"/>
      <c r="AD124" s="54"/>
      <c r="AE124" s="54"/>
      <c r="AF124" s="55">
        <f t="shared" ref="AF124:AF126" si="68">AC124+AD124</f>
        <v>0</v>
      </c>
      <c r="AG124" s="37"/>
    </row>
    <row r="125" spans="1:33" s="10" customFormat="1">
      <c r="A125" s="38"/>
      <c r="B125" s="57"/>
      <c r="C125" s="155" t="s">
        <v>182</v>
      </c>
      <c r="D125" s="155" t="s">
        <v>44</v>
      </c>
      <c r="E125" s="40"/>
      <c r="F125" s="40"/>
      <c r="G125" s="41"/>
      <c r="H125" s="68"/>
      <c r="I125" s="42" t="s">
        <v>44</v>
      </c>
      <c r="J125" s="43">
        <v>2015</v>
      </c>
      <c r="K125" s="115">
        <v>1.03</v>
      </c>
      <c r="L125" s="44">
        <f t="shared" si="64"/>
        <v>2075.4500000000003</v>
      </c>
      <c r="M125" s="45"/>
      <c r="N125" s="45"/>
      <c r="O125" s="46"/>
      <c r="P125" s="46"/>
      <c r="Q125" s="47"/>
      <c r="R125" s="47"/>
      <c r="S125" s="67"/>
      <c r="T125" s="47"/>
      <c r="U125" s="47"/>
      <c r="V125" s="47"/>
      <c r="W125" s="47">
        <f t="shared" si="65"/>
        <v>0</v>
      </c>
      <c r="X125" s="48" t="e">
        <f t="shared" si="66"/>
        <v>#DIV/0!</v>
      </c>
      <c r="Y125" s="49">
        <f t="shared" si="67"/>
        <v>-2075.4500000000003</v>
      </c>
      <c r="Z125" s="50"/>
      <c r="AA125" s="51"/>
      <c r="AB125" s="52"/>
      <c r="AC125" s="53"/>
      <c r="AD125" s="54"/>
      <c r="AE125" s="54"/>
      <c r="AF125" s="55">
        <f t="shared" si="68"/>
        <v>0</v>
      </c>
      <c r="AG125" s="37"/>
    </row>
    <row r="126" spans="1:33" s="10" customFormat="1">
      <c r="A126" s="38"/>
      <c r="B126" s="57"/>
      <c r="C126" s="155" t="s">
        <v>182</v>
      </c>
      <c r="D126" s="155" t="s">
        <v>45</v>
      </c>
      <c r="E126" s="40"/>
      <c r="F126" s="40"/>
      <c r="G126" s="41"/>
      <c r="H126" s="68"/>
      <c r="I126" s="42" t="s">
        <v>45</v>
      </c>
      <c r="J126" s="43">
        <v>1205</v>
      </c>
      <c r="K126" s="115">
        <v>1.03</v>
      </c>
      <c r="L126" s="44">
        <f t="shared" si="64"/>
        <v>1241.1500000000001</v>
      </c>
      <c r="M126" s="45"/>
      <c r="N126" s="45"/>
      <c r="O126" s="46"/>
      <c r="P126" s="46"/>
      <c r="Q126" s="47"/>
      <c r="R126" s="47"/>
      <c r="S126" s="67"/>
      <c r="T126" s="47"/>
      <c r="U126" s="47"/>
      <c r="V126" s="47"/>
      <c r="W126" s="47">
        <f t="shared" si="65"/>
        <v>0</v>
      </c>
      <c r="X126" s="48" t="e">
        <f t="shared" si="66"/>
        <v>#DIV/0!</v>
      </c>
      <c r="Y126" s="49">
        <f t="shared" si="67"/>
        <v>-1241.1500000000001</v>
      </c>
      <c r="Z126" s="50"/>
      <c r="AA126" s="51"/>
      <c r="AB126" s="52"/>
      <c r="AC126" s="53"/>
      <c r="AD126" s="54"/>
      <c r="AE126" s="54"/>
      <c r="AF126" s="55">
        <f t="shared" si="68"/>
        <v>0</v>
      </c>
      <c r="AG126" s="37"/>
    </row>
    <row r="127" spans="1:33" s="10" customFormat="1">
      <c r="A127" s="38"/>
      <c r="B127" s="57"/>
      <c r="C127" s="155" t="s">
        <v>182</v>
      </c>
      <c r="D127" s="155" t="s">
        <v>211</v>
      </c>
      <c r="E127" s="40"/>
      <c r="F127" s="40"/>
      <c r="G127" s="41"/>
      <c r="H127" s="68"/>
      <c r="I127" s="42" t="s">
        <v>61</v>
      </c>
      <c r="J127" s="43">
        <v>1245</v>
      </c>
      <c r="K127" s="115">
        <v>1.03</v>
      </c>
      <c r="L127" s="44">
        <f t="shared" si="60"/>
        <v>1282.3500000000001</v>
      </c>
      <c r="M127" s="45"/>
      <c r="N127" s="45"/>
      <c r="O127" s="46"/>
      <c r="P127" s="46"/>
      <c r="Q127" s="63"/>
      <c r="R127" s="63"/>
      <c r="S127" s="72"/>
      <c r="T127" s="63"/>
      <c r="U127" s="47"/>
      <c r="V127" s="47"/>
      <c r="W127" s="47">
        <f t="shared" si="61"/>
        <v>0</v>
      </c>
      <c r="X127" s="48" t="e">
        <f t="shared" si="62"/>
        <v>#DIV/0!</v>
      </c>
      <c r="Y127" s="49">
        <f t="shared" si="63"/>
        <v>-1282.3500000000001</v>
      </c>
      <c r="Z127" s="50"/>
      <c r="AA127" s="51"/>
      <c r="AB127" s="52"/>
      <c r="AC127" s="53"/>
      <c r="AD127" s="54"/>
      <c r="AE127" s="54"/>
      <c r="AF127" s="55">
        <f t="shared" si="8"/>
        <v>0</v>
      </c>
      <c r="AG127" s="37"/>
    </row>
    <row r="128" spans="1:33" s="10" customFormat="1">
      <c r="A128" s="38"/>
      <c r="B128" s="57"/>
      <c r="C128" s="155" t="s">
        <v>182</v>
      </c>
      <c r="D128" s="155" t="s">
        <v>212</v>
      </c>
      <c r="E128" s="40"/>
      <c r="F128" s="40"/>
      <c r="G128" s="41"/>
      <c r="H128" s="68"/>
      <c r="I128" s="42" t="s">
        <v>62</v>
      </c>
      <c r="J128" s="43">
        <v>1555</v>
      </c>
      <c r="K128" s="115">
        <v>1.03</v>
      </c>
      <c r="L128" s="44">
        <f t="shared" si="60"/>
        <v>1601.65</v>
      </c>
      <c r="M128" s="45"/>
      <c r="N128" s="45"/>
      <c r="O128" s="46"/>
      <c r="P128" s="46"/>
      <c r="Q128" s="47"/>
      <c r="R128" s="47"/>
      <c r="S128" s="67"/>
      <c r="T128" s="47"/>
      <c r="U128" s="47"/>
      <c r="V128" s="47"/>
      <c r="W128" s="47">
        <f t="shared" si="61"/>
        <v>0</v>
      </c>
      <c r="X128" s="48" t="e">
        <f t="shared" si="62"/>
        <v>#DIV/0!</v>
      </c>
      <c r="Y128" s="49">
        <f t="shared" si="63"/>
        <v>-1601.65</v>
      </c>
      <c r="Z128" s="50"/>
      <c r="AA128" s="51"/>
      <c r="AB128" s="52"/>
      <c r="AC128" s="53"/>
      <c r="AD128" s="54"/>
      <c r="AE128" s="54"/>
      <c r="AF128" s="55">
        <f t="shared" si="8"/>
        <v>0</v>
      </c>
      <c r="AG128" s="37"/>
    </row>
    <row r="129" spans="1:33" s="10" customFormat="1">
      <c r="A129" s="38"/>
      <c r="B129" s="57"/>
      <c r="C129" s="155" t="s">
        <v>182</v>
      </c>
      <c r="D129" s="155" t="s">
        <v>213</v>
      </c>
      <c r="E129" s="40"/>
      <c r="F129" s="40"/>
      <c r="G129" s="41"/>
      <c r="H129" s="68"/>
      <c r="I129" s="42" t="s">
        <v>63</v>
      </c>
      <c r="J129" s="43">
        <v>1110</v>
      </c>
      <c r="K129" s="115">
        <v>1.03</v>
      </c>
      <c r="L129" s="44">
        <f t="shared" si="60"/>
        <v>1143.3</v>
      </c>
      <c r="M129" s="45"/>
      <c r="N129" s="45"/>
      <c r="O129" s="46"/>
      <c r="P129" s="46"/>
      <c r="Q129" s="47"/>
      <c r="R129" s="47"/>
      <c r="S129" s="67"/>
      <c r="T129" s="47"/>
      <c r="U129" s="47"/>
      <c r="V129" s="47"/>
      <c r="W129" s="47">
        <f t="shared" si="61"/>
        <v>0</v>
      </c>
      <c r="X129" s="48" t="e">
        <f t="shared" si="62"/>
        <v>#DIV/0!</v>
      </c>
      <c r="Y129" s="49">
        <f t="shared" si="63"/>
        <v>-1143.3</v>
      </c>
      <c r="Z129" s="50"/>
      <c r="AA129" s="51"/>
      <c r="AB129" s="52"/>
      <c r="AC129" s="53"/>
      <c r="AD129" s="54"/>
      <c r="AE129" s="54"/>
      <c r="AF129" s="55">
        <f t="shared" si="8"/>
        <v>0</v>
      </c>
      <c r="AG129" s="37"/>
    </row>
    <row r="130" spans="1:33" s="10" customFormat="1">
      <c r="A130" s="38"/>
      <c r="B130" s="57"/>
      <c r="C130" s="68"/>
      <c r="D130" s="155"/>
      <c r="E130" s="40"/>
      <c r="F130" s="40"/>
      <c r="G130" s="41"/>
      <c r="H130" s="68"/>
      <c r="I130" s="42"/>
      <c r="J130" s="66"/>
      <c r="K130" s="116"/>
      <c r="L130" s="76"/>
      <c r="M130" s="45"/>
      <c r="N130" s="45"/>
      <c r="O130" s="46"/>
      <c r="P130" s="46"/>
      <c r="Q130" s="47"/>
      <c r="R130" s="47"/>
      <c r="S130" s="47"/>
      <c r="T130" s="47"/>
      <c r="U130" s="47"/>
      <c r="V130" s="47"/>
      <c r="W130" s="47"/>
      <c r="X130" s="48"/>
      <c r="Y130" s="49"/>
      <c r="Z130" s="50"/>
      <c r="AA130" s="51"/>
      <c r="AB130" s="52"/>
      <c r="AC130" s="53"/>
      <c r="AD130" s="54"/>
      <c r="AE130" s="54"/>
      <c r="AF130" s="55">
        <f>AC130+AD130</f>
        <v>0</v>
      </c>
      <c r="AG130" s="37"/>
    </row>
    <row r="131" spans="1:33" s="10" customFormat="1">
      <c r="A131" s="38" t="s">
        <v>193</v>
      </c>
      <c r="B131" s="57"/>
      <c r="C131" s="155" t="s">
        <v>194</v>
      </c>
      <c r="D131" s="155"/>
      <c r="E131" s="40"/>
      <c r="F131" s="40"/>
      <c r="G131" s="41"/>
      <c r="H131" s="41"/>
      <c r="I131" s="42"/>
      <c r="J131" s="43">
        <v>10295</v>
      </c>
      <c r="K131" s="115">
        <v>1.05</v>
      </c>
      <c r="L131" s="44">
        <f t="shared" si="60"/>
        <v>10809.75</v>
      </c>
      <c r="M131" s="45"/>
      <c r="N131" s="45"/>
      <c r="O131" s="46"/>
      <c r="P131" s="46"/>
      <c r="Q131" s="47"/>
      <c r="R131" s="47"/>
      <c r="S131" s="67"/>
      <c r="T131" s="47"/>
      <c r="U131" s="47"/>
      <c r="V131" s="47"/>
      <c r="W131" s="47">
        <f>SUM(N131:U131)</f>
        <v>0</v>
      </c>
      <c r="X131" s="48" t="e">
        <f>W131/AC131</f>
        <v>#DIV/0!</v>
      </c>
      <c r="Y131" s="49">
        <f>W131-L131</f>
        <v>-10809.75</v>
      </c>
      <c r="Z131" s="50"/>
      <c r="AA131" s="51"/>
      <c r="AB131" s="52"/>
      <c r="AC131" s="53"/>
      <c r="AD131" s="54"/>
      <c r="AE131" s="54"/>
      <c r="AF131" s="55">
        <f t="shared" si="8"/>
        <v>0</v>
      </c>
      <c r="AG131" s="37"/>
    </row>
    <row r="132" spans="1:33" s="10" customFormat="1">
      <c r="A132" s="38"/>
      <c r="B132" s="57"/>
      <c r="C132" s="68"/>
      <c r="D132" s="155"/>
      <c r="E132" s="40"/>
      <c r="F132" s="40"/>
      <c r="G132" s="41"/>
      <c r="H132" s="68"/>
      <c r="I132" s="42"/>
      <c r="J132" s="66"/>
      <c r="K132" s="114"/>
      <c r="L132" s="73"/>
      <c r="M132" s="45"/>
      <c r="N132" s="45"/>
      <c r="O132" s="46"/>
      <c r="P132" s="46"/>
      <c r="Q132" s="47"/>
      <c r="R132" s="47"/>
      <c r="S132" s="47"/>
      <c r="T132" s="47"/>
      <c r="U132" s="47"/>
      <c r="V132" s="47"/>
      <c r="W132" s="47"/>
      <c r="X132" s="48"/>
      <c r="Y132" s="49"/>
      <c r="Z132" s="50"/>
      <c r="AA132" s="51"/>
      <c r="AB132" s="52"/>
      <c r="AC132" s="53"/>
      <c r="AD132" s="54"/>
      <c r="AE132" s="54"/>
      <c r="AF132" s="55">
        <f t="shared" si="8"/>
        <v>0</v>
      </c>
      <c r="AG132" s="37"/>
    </row>
    <row r="133" spans="1:33" s="10" customFormat="1">
      <c r="A133" s="38" t="s">
        <v>305</v>
      </c>
      <c r="B133" s="57"/>
      <c r="C133" s="68" t="s">
        <v>306</v>
      </c>
      <c r="D133" s="155"/>
      <c r="E133" s="40"/>
      <c r="F133" s="40"/>
      <c r="G133" s="41"/>
      <c r="H133" s="155"/>
      <c r="I133" s="42"/>
      <c r="J133" s="43">
        <v>10295</v>
      </c>
      <c r="K133" s="116">
        <v>1.03</v>
      </c>
      <c r="L133" s="44">
        <f>K133*J133</f>
        <v>10603.85</v>
      </c>
      <c r="M133" s="45"/>
      <c r="N133" s="45"/>
      <c r="O133" s="46"/>
      <c r="P133" s="46"/>
      <c r="Q133" s="47"/>
      <c r="R133" s="47"/>
      <c r="S133" s="47"/>
      <c r="T133" s="47"/>
      <c r="U133" s="47"/>
      <c r="V133" s="47"/>
      <c r="W133" s="47">
        <f>SUM(N133:U133)</f>
        <v>0</v>
      </c>
      <c r="X133" s="48" t="e">
        <f>W133/AC133</f>
        <v>#DIV/0!</v>
      </c>
      <c r="Y133" s="49">
        <f>W133-L133</f>
        <v>-10603.85</v>
      </c>
      <c r="Z133" s="50"/>
      <c r="AA133" s="51"/>
      <c r="AB133" s="52"/>
      <c r="AC133" s="53"/>
      <c r="AD133" s="54"/>
      <c r="AE133" s="54"/>
      <c r="AF133" s="55">
        <f t="shared" si="8"/>
        <v>0</v>
      </c>
      <c r="AG133" s="37"/>
    </row>
    <row r="134" spans="1:33" s="10" customFormat="1">
      <c r="A134" s="38"/>
      <c r="B134" s="57"/>
      <c r="C134" s="68"/>
      <c r="D134" s="155"/>
      <c r="E134" s="40"/>
      <c r="F134" s="40"/>
      <c r="G134" s="41"/>
      <c r="H134" s="68"/>
      <c r="I134" s="42"/>
      <c r="J134" s="66"/>
      <c r="K134" s="114"/>
      <c r="L134" s="73"/>
      <c r="M134" s="45"/>
      <c r="N134" s="45"/>
      <c r="O134" s="46"/>
      <c r="P134" s="46"/>
      <c r="Q134" s="47"/>
      <c r="R134" s="47"/>
      <c r="S134" s="47"/>
      <c r="T134" s="47"/>
      <c r="U134" s="47"/>
      <c r="V134" s="47"/>
      <c r="W134" s="47"/>
      <c r="X134" s="48"/>
      <c r="Y134" s="49"/>
      <c r="Z134" s="50"/>
      <c r="AA134" s="51"/>
      <c r="AB134" s="52"/>
      <c r="AC134" s="53"/>
      <c r="AD134" s="54"/>
      <c r="AE134" s="54"/>
      <c r="AF134" s="55">
        <f t="shared" si="8"/>
        <v>0</v>
      </c>
      <c r="AG134" s="37"/>
    </row>
    <row r="135" spans="1:33" s="10" customFormat="1">
      <c r="A135" s="38" t="s">
        <v>50</v>
      </c>
      <c r="B135" s="57"/>
      <c r="C135" s="68" t="s">
        <v>51</v>
      </c>
      <c r="D135" s="155" t="s">
        <v>52</v>
      </c>
      <c r="E135" s="40"/>
      <c r="F135" s="40"/>
      <c r="G135" s="41"/>
      <c r="H135" s="155" t="s">
        <v>52</v>
      </c>
      <c r="I135" s="42" t="s">
        <v>54</v>
      </c>
      <c r="J135" s="43">
        <v>10295</v>
      </c>
      <c r="K135" s="116">
        <v>1.03</v>
      </c>
      <c r="L135" s="44">
        <f>K135*J135</f>
        <v>10603.85</v>
      </c>
      <c r="M135" s="45"/>
      <c r="N135" s="45"/>
      <c r="O135" s="46"/>
      <c r="P135" s="46"/>
      <c r="Q135" s="47"/>
      <c r="R135" s="47"/>
      <c r="S135" s="47"/>
      <c r="T135" s="47"/>
      <c r="U135" s="47"/>
      <c r="V135" s="47"/>
      <c r="W135" s="47">
        <f>SUM(N135:U135)</f>
        <v>0</v>
      </c>
      <c r="X135" s="48" t="e">
        <f>W135/AC135</f>
        <v>#DIV/0!</v>
      </c>
      <c r="Y135" s="49">
        <f>W135-L135</f>
        <v>-10603.85</v>
      </c>
      <c r="Z135" s="50"/>
      <c r="AA135" s="51"/>
      <c r="AB135" s="52"/>
      <c r="AC135" s="53"/>
      <c r="AD135" s="54"/>
      <c r="AE135" s="54"/>
      <c r="AF135" s="55">
        <f t="shared" ref="AF135:AF158" si="69">AC135+AD135</f>
        <v>0</v>
      </c>
      <c r="AG135" s="37"/>
    </row>
    <row r="136" spans="1:33" s="10" customFormat="1">
      <c r="A136" s="38"/>
      <c r="B136" s="57"/>
      <c r="C136" s="68"/>
      <c r="D136" s="155"/>
      <c r="E136" s="40"/>
      <c r="F136" s="40"/>
      <c r="G136" s="41"/>
      <c r="H136" s="68"/>
      <c r="I136" s="42"/>
      <c r="J136" s="66"/>
      <c r="K136" s="116"/>
      <c r="L136" s="76"/>
      <c r="M136" s="45"/>
      <c r="N136" s="45"/>
      <c r="O136" s="46"/>
      <c r="P136" s="46"/>
      <c r="Q136" s="47"/>
      <c r="R136" s="47"/>
      <c r="S136" s="47"/>
      <c r="T136" s="47"/>
      <c r="U136" s="47"/>
      <c r="V136" s="47"/>
      <c r="W136" s="47"/>
      <c r="X136" s="48"/>
      <c r="Y136" s="49"/>
      <c r="Z136" s="50"/>
      <c r="AA136" s="51"/>
      <c r="AB136" s="52"/>
      <c r="AC136" s="53"/>
      <c r="AD136" s="54"/>
      <c r="AE136" s="54"/>
      <c r="AF136" s="55">
        <f t="shared" si="69"/>
        <v>0</v>
      </c>
      <c r="AG136" s="37"/>
    </row>
    <row r="137" spans="1:33" s="10" customFormat="1">
      <c r="A137" s="38" t="s">
        <v>183</v>
      </c>
      <c r="B137" s="57"/>
      <c r="C137" s="68" t="s">
        <v>217</v>
      </c>
      <c r="D137" s="155" t="s">
        <v>40</v>
      </c>
      <c r="E137" s="40"/>
      <c r="F137" s="40"/>
      <c r="G137" s="41"/>
      <c r="H137" s="68"/>
      <c r="I137" s="42" t="s">
        <v>40</v>
      </c>
      <c r="J137" s="43">
        <v>320</v>
      </c>
      <c r="K137" s="115">
        <v>1.05</v>
      </c>
      <c r="L137" s="44">
        <f t="shared" ref="L137:L145" si="70">K137*J137</f>
        <v>336</v>
      </c>
      <c r="M137" s="45"/>
      <c r="N137" s="45"/>
      <c r="O137" s="46"/>
      <c r="P137" s="46"/>
      <c r="Q137" s="47"/>
      <c r="R137" s="47"/>
      <c r="S137" s="67"/>
      <c r="T137" s="47"/>
      <c r="U137" s="47"/>
      <c r="V137" s="47"/>
      <c r="W137" s="47">
        <f t="shared" ref="W137:W145" si="71">SUM(N137:U137)</f>
        <v>0</v>
      </c>
      <c r="X137" s="48" t="e">
        <f t="shared" ref="X137:X145" si="72">W137/AC137</f>
        <v>#DIV/0!</v>
      </c>
      <c r="Y137" s="49">
        <f t="shared" ref="Y137:Y145" si="73">W137-L137</f>
        <v>-336</v>
      </c>
      <c r="Z137" s="50"/>
      <c r="AA137" s="51"/>
      <c r="AB137" s="52"/>
      <c r="AC137" s="53"/>
      <c r="AD137" s="54"/>
      <c r="AE137" s="54"/>
      <c r="AF137" s="55">
        <f t="shared" si="69"/>
        <v>0</v>
      </c>
      <c r="AG137" s="37"/>
    </row>
    <row r="138" spans="1:33" s="10" customFormat="1">
      <c r="A138" s="38"/>
      <c r="B138" s="57"/>
      <c r="C138" s="68"/>
      <c r="D138" s="155" t="s">
        <v>41</v>
      </c>
      <c r="E138" s="40"/>
      <c r="F138" s="40"/>
      <c r="G138" s="41"/>
      <c r="H138" s="68"/>
      <c r="I138" s="42" t="s">
        <v>57</v>
      </c>
      <c r="J138" s="43">
        <v>320</v>
      </c>
      <c r="K138" s="115">
        <v>1.05</v>
      </c>
      <c r="L138" s="44">
        <f t="shared" si="70"/>
        <v>336</v>
      </c>
      <c r="M138" s="45"/>
      <c r="N138" s="45"/>
      <c r="O138" s="46"/>
      <c r="P138" s="46"/>
      <c r="Q138" s="47"/>
      <c r="R138" s="47"/>
      <c r="S138" s="67"/>
      <c r="T138" s="47"/>
      <c r="U138" s="47"/>
      <c r="V138" s="47"/>
      <c r="W138" s="47">
        <f t="shared" si="71"/>
        <v>0</v>
      </c>
      <c r="X138" s="48" t="e">
        <f t="shared" si="72"/>
        <v>#DIV/0!</v>
      </c>
      <c r="Y138" s="49">
        <f t="shared" si="73"/>
        <v>-336</v>
      </c>
      <c r="Z138" s="50"/>
      <c r="AA138" s="51"/>
      <c r="AB138" s="52"/>
      <c r="AC138" s="53"/>
      <c r="AD138" s="54"/>
      <c r="AE138" s="54"/>
      <c r="AF138" s="55">
        <f t="shared" si="69"/>
        <v>0</v>
      </c>
      <c r="AG138" s="37"/>
    </row>
    <row r="139" spans="1:33" s="10" customFormat="1">
      <c r="A139" s="38"/>
      <c r="B139" s="57"/>
      <c r="C139" s="68"/>
      <c r="D139" s="155" t="s">
        <v>42</v>
      </c>
      <c r="E139" s="40"/>
      <c r="F139" s="40"/>
      <c r="G139" s="41"/>
      <c r="H139" s="68"/>
      <c r="I139" s="42" t="s">
        <v>42</v>
      </c>
      <c r="J139" s="43">
        <v>1020</v>
      </c>
      <c r="K139" s="115">
        <v>1.05</v>
      </c>
      <c r="L139" s="44">
        <f t="shared" si="70"/>
        <v>1071</v>
      </c>
      <c r="M139" s="45"/>
      <c r="N139" s="45"/>
      <c r="O139" s="46"/>
      <c r="P139" s="46"/>
      <c r="Q139" s="47"/>
      <c r="R139" s="47"/>
      <c r="S139" s="67"/>
      <c r="T139" s="47"/>
      <c r="U139" s="47"/>
      <c r="V139" s="47"/>
      <c r="W139" s="47">
        <f t="shared" si="71"/>
        <v>0</v>
      </c>
      <c r="X139" s="48" t="e">
        <f t="shared" si="72"/>
        <v>#DIV/0!</v>
      </c>
      <c r="Y139" s="49">
        <f t="shared" si="73"/>
        <v>-1071</v>
      </c>
      <c r="Z139" s="50"/>
      <c r="AA139" s="51"/>
      <c r="AB139" s="52"/>
      <c r="AC139" s="53"/>
      <c r="AD139" s="54"/>
      <c r="AE139" s="54"/>
      <c r="AF139" s="55">
        <f t="shared" si="69"/>
        <v>0</v>
      </c>
      <c r="AG139" s="37"/>
    </row>
    <row r="140" spans="1:33" s="10" customFormat="1">
      <c r="A140" s="38"/>
      <c r="B140" s="57"/>
      <c r="C140" s="68"/>
      <c r="D140" s="155" t="s">
        <v>43</v>
      </c>
      <c r="E140" s="40"/>
      <c r="F140" s="40"/>
      <c r="G140" s="41"/>
      <c r="H140" s="68"/>
      <c r="I140" s="42" t="s">
        <v>43</v>
      </c>
      <c r="J140" s="43">
        <v>1505</v>
      </c>
      <c r="K140" s="115">
        <v>1.05</v>
      </c>
      <c r="L140" s="44">
        <f t="shared" ref="L140:L142" si="74">K140*J140</f>
        <v>1580.25</v>
      </c>
      <c r="M140" s="45"/>
      <c r="N140" s="45"/>
      <c r="O140" s="46"/>
      <c r="P140" s="46"/>
      <c r="Q140" s="47"/>
      <c r="R140" s="47"/>
      <c r="S140" s="67"/>
      <c r="T140" s="47"/>
      <c r="U140" s="47"/>
      <c r="V140" s="47"/>
      <c r="W140" s="47">
        <f t="shared" ref="W140:W142" si="75">SUM(N140:U140)</f>
        <v>0</v>
      </c>
      <c r="X140" s="48" t="e">
        <f t="shared" ref="X140:X142" si="76">W140/AC140</f>
        <v>#DIV/0!</v>
      </c>
      <c r="Y140" s="49">
        <f t="shared" ref="Y140:Y142" si="77">W140-L140</f>
        <v>-1580.25</v>
      </c>
      <c r="Z140" s="50"/>
      <c r="AA140" s="51"/>
      <c r="AB140" s="52"/>
      <c r="AC140" s="53"/>
      <c r="AD140" s="54"/>
      <c r="AE140" s="54"/>
      <c r="AF140" s="55">
        <f t="shared" ref="AF140:AF142" si="78">AC140+AD140</f>
        <v>0</v>
      </c>
      <c r="AG140" s="37"/>
    </row>
    <row r="141" spans="1:33" s="10" customFormat="1">
      <c r="A141" s="38"/>
      <c r="B141" s="57"/>
      <c r="C141" s="68"/>
      <c r="D141" s="155" t="s">
        <v>44</v>
      </c>
      <c r="E141" s="40"/>
      <c r="F141" s="40"/>
      <c r="G141" s="41"/>
      <c r="H141" s="68"/>
      <c r="I141" s="42" t="s">
        <v>44</v>
      </c>
      <c r="J141" s="43">
        <v>2015</v>
      </c>
      <c r="K141" s="115">
        <v>1.05</v>
      </c>
      <c r="L141" s="44">
        <f t="shared" si="74"/>
        <v>2115.75</v>
      </c>
      <c r="M141" s="45"/>
      <c r="N141" s="45"/>
      <c r="O141" s="46"/>
      <c r="P141" s="46"/>
      <c r="Q141" s="47"/>
      <c r="R141" s="47"/>
      <c r="S141" s="67"/>
      <c r="T141" s="47"/>
      <c r="U141" s="47"/>
      <c r="V141" s="47"/>
      <c r="W141" s="47">
        <f t="shared" si="75"/>
        <v>0</v>
      </c>
      <c r="X141" s="48" t="e">
        <f t="shared" si="76"/>
        <v>#DIV/0!</v>
      </c>
      <c r="Y141" s="49">
        <f t="shared" si="77"/>
        <v>-2115.75</v>
      </c>
      <c r="Z141" s="50"/>
      <c r="AA141" s="51"/>
      <c r="AB141" s="52"/>
      <c r="AC141" s="53"/>
      <c r="AD141" s="54"/>
      <c r="AE141" s="54"/>
      <c r="AF141" s="55">
        <f t="shared" si="78"/>
        <v>0</v>
      </c>
      <c r="AG141" s="37"/>
    </row>
    <row r="142" spans="1:33" s="10" customFormat="1">
      <c r="A142" s="38"/>
      <c r="B142" s="57"/>
      <c r="C142" s="68"/>
      <c r="D142" s="155" t="s">
        <v>45</v>
      </c>
      <c r="E142" s="40"/>
      <c r="F142" s="40"/>
      <c r="G142" s="41"/>
      <c r="H142" s="68"/>
      <c r="I142" s="42" t="s">
        <v>45</v>
      </c>
      <c r="J142" s="43">
        <v>1205</v>
      </c>
      <c r="K142" s="115">
        <v>1.05</v>
      </c>
      <c r="L142" s="44">
        <f t="shared" si="74"/>
        <v>1265.25</v>
      </c>
      <c r="M142" s="45"/>
      <c r="N142" s="45"/>
      <c r="O142" s="46"/>
      <c r="P142" s="46"/>
      <c r="Q142" s="47"/>
      <c r="R142" s="47"/>
      <c r="S142" s="67"/>
      <c r="T142" s="47"/>
      <c r="U142" s="47"/>
      <c r="V142" s="47"/>
      <c r="W142" s="47">
        <f t="shared" si="75"/>
        <v>0</v>
      </c>
      <c r="X142" s="48" t="e">
        <f t="shared" si="76"/>
        <v>#DIV/0!</v>
      </c>
      <c r="Y142" s="49">
        <f t="shared" si="77"/>
        <v>-1265.25</v>
      </c>
      <c r="Z142" s="50"/>
      <c r="AA142" s="51"/>
      <c r="AB142" s="52"/>
      <c r="AC142" s="53"/>
      <c r="AD142" s="54"/>
      <c r="AE142" s="54"/>
      <c r="AF142" s="55">
        <f t="shared" si="78"/>
        <v>0</v>
      </c>
      <c r="AG142" s="37"/>
    </row>
    <row r="143" spans="1:33" s="10" customFormat="1">
      <c r="A143" s="38"/>
      <c r="B143" s="57"/>
      <c r="C143" s="68"/>
      <c r="D143" s="155" t="s">
        <v>211</v>
      </c>
      <c r="E143" s="40"/>
      <c r="F143" s="40"/>
      <c r="G143" s="41"/>
      <c r="H143" s="68"/>
      <c r="I143" s="42" t="s">
        <v>61</v>
      </c>
      <c r="J143" s="43">
        <v>1245</v>
      </c>
      <c r="K143" s="115">
        <v>1.05</v>
      </c>
      <c r="L143" s="44">
        <f t="shared" si="70"/>
        <v>1307.25</v>
      </c>
      <c r="M143" s="45"/>
      <c r="N143" s="45"/>
      <c r="O143" s="46"/>
      <c r="P143" s="46"/>
      <c r="Q143" s="47"/>
      <c r="R143" s="47"/>
      <c r="S143" s="67"/>
      <c r="T143" s="47"/>
      <c r="U143" s="47"/>
      <c r="V143" s="47"/>
      <c r="W143" s="47">
        <f t="shared" si="71"/>
        <v>0</v>
      </c>
      <c r="X143" s="48" t="e">
        <f t="shared" si="72"/>
        <v>#DIV/0!</v>
      </c>
      <c r="Y143" s="49">
        <f t="shared" si="73"/>
        <v>-1307.25</v>
      </c>
      <c r="Z143" s="50"/>
      <c r="AA143" s="51"/>
      <c r="AB143" s="52"/>
      <c r="AC143" s="53"/>
      <c r="AD143" s="54"/>
      <c r="AE143" s="54"/>
      <c r="AF143" s="55">
        <f t="shared" si="69"/>
        <v>0</v>
      </c>
      <c r="AG143" s="37"/>
    </row>
    <row r="144" spans="1:33" s="10" customFormat="1">
      <c r="A144" s="38"/>
      <c r="B144" s="57"/>
      <c r="C144" s="68"/>
      <c r="D144" s="155" t="s">
        <v>212</v>
      </c>
      <c r="E144" s="40"/>
      <c r="F144" s="40"/>
      <c r="G144" s="41"/>
      <c r="H144" s="68"/>
      <c r="I144" s="42" t="s">
        <v>62</v>
      </c>
      <c r="J144" s="43">
        <v>1555</v>
      </c>
      <c r="K144" s="115">
        <v>1.05</v>
      </c>
      <c r="L144" s="44">
        <f t="shared" si="70"/>
        <v>1632.75</v>
      </c>
      <c r="M144" s="45"/>
      <c r="N144" s="45"/>
      <c r="O144" s="46"/>
      <c r="P144" s="46"/>
      <c r="Q144" s="47"/>
      <c r="R144" s="47"/>
      <c r="S144" s="67"/>
      <c r="T144" s="47"/>
      <c r="U144" s="47"/>
      <c r="V144" s="47"/>
      <c r="W144" s="47">
        <f t="shared" si="71"/>
        <v>0</v>
      </c>
      <c r="X144" s="48" t="e">
        <f t="shared" si="72"/>
        <v>#DIV/0!</v>
      </c>
      <c r="Y144" s="49">
        <f t="shared" si="73"/>
        <v>-1632.75</v>
      </c>
      <c r="Z144" s="50"/>
      <c r="AA144" s="51"/>
      <c r="AB144" s="52"/>
      <c r="AC144" s="53"/>
      <c r="AD144" s="54"/>
      <c r="AE144" s="54"/>
      <c r="AF144" s="55">
        <f t="shared" si="69"/>
        <v>0</v>
      </c>
      <c r="AG144" s="37"/>
    </row>
    <row r="145" spans="1:33" s="10" customFormat="1">
      <c r="A145" s="38"/>
      <c r="B145" s="57"/>
      <c r="C145" s="68"/>
      <c r="D145" s="155" t="s">
        <v>213</v>
      </c>
      <c r="E145" s="40"/>
      <c r="F145" s="40"/>
      <c r="G145" s="41"/>
      <c r="H145" s="68"/>
      <c r="I145" s="42" t="s">
        <v>63</v>
      </c>
      <c r="J145" s="43">
        <v>1110</v>
      </c>
      <c r="K145" s="115">
        <v>1.05</v>
      </c>
      <c r="L145" s="44">
        <f t="shared" si="70"/>
        <v>1165.5</v>
      </c>
      <c r="M145" s="45"/>
      <c r="N145" s="45"/>
      <c r="O145" s="46"/>
      <c r="P145" s="46"/>
      <c r="Q145" s="47"/>
      <c r="R145" s="47"/>
      <c r="S145" s="67"/>
      <c r="T145" s="47"/>
      <c r="U145" s="47"/>
      <c r="V145" s="47"/>
      <c r="W145" s="47">
        <f t="shared" si="71"/>
        <v>0</v>
      </c>
      <c r="X145" s="48" t="e">
        <f t="shared" si="72"/>
        <v>#DIV/0!</v>
      </c>
      <c r="Y145" s="49">
        <f t="shared" si="73"/>
        <v>-1165.5</v>
      </c>
      <c r="Z145" s="50"/>
      <c r="AA145" s="51"/>
      <c r="AB145" s="52"/>
      <c r="AC145" s="53"/>
      <c r="AD145" s="54"/>
      <c r="AE145" s="54"/>
      <c r="AF145" s="55">
        <f t="shared" si="69"/>
        <v>0</v>
      </c>
      <c r="AG145" s="37"/>
    </row>
    <row r="146" spans="1:33" s="10" customFormat="1">
      <c r="A146" s="38"/>
      <c r="B146" s="57"/>
      <c r="C146" s="68"/>
      <c r="D146" s="155"/>
      <c r="E146" s="40"/>
      <c r="F146" s="40"/>
      <c r="G146" s="41"/>
      <c r="H146" s="68"/>
      <c r="I146" s="42"/>
      <c r="J146" s="43"/>
      <c r="K146" s="115"/>
      <c r="L146" s="44"/>
      <c r="M146" s="45"/>
      <c r="N146" s="45"/>
      <c r="O146" s="46"/>
      <c r="P146" s="46"/>
      <c r="Q146" s="47"/>
      <c r="R146" s="47"/>
      <c r="S146" s="67"/>
      <c r="T146" s="47"/>
      <c r="U146" s="47"/>
      <c r="V146" s="47"/>
      <c r="W146" s="47"/>
      <c r="X146" s="48"/>
      <c r="Y146" s="49"/>
      <c r="Z146" s="50"/>
      <c r="AA146" s="51"/>
      <c r="AB146" s="52"/>
      <c r="AC146" s="53"/>
      <c r="AD146" s="54"/>
      <c r="AE146" s="54"/>
      <c r="AF146" s="55">
        <f t="shared" si="69"/>
        <v>0</v>
      </c>
      <c r="AG146" s="37"/>
    </row>
    <row r="147" spans="1:33" s="10" customFormat="1">
      <c r="A147" s="38" t="s">
        <v>185</v>
      </c>
      <c r="B147" s="57"/>
      <c r="C147" s="68" t="s">
        <v>191</v>
      </c>
      <c r="D147" s="155"/>
      <c r="E147" s="40"/>
      <c r="F147" s="40"/>
      <c r="G147" s="41"/>
      <c r="H147" s="68"/>
      <c r="I147" s="42"/>
      <c r="J147" s="43">
        <v>10295</v>
      </c>
      <c r="K147" s="115">
        <v>1.03</v>
      </c>
      <c r="L147" s="44">
        <f>K147*J147</f>
        <v>10603.85</v>
      </c>
      <c r="M147" s="45"/>
      <c r="N147" s="45"/>
      <c r="O147" s="46"/>
      <c r="P147" s="46"/>
      <c r="Q147" s="47"/>
      <c r="R147" s="47"/>
      <c r="S147" s="67"/>
      <c r="T147" s="47"/>
      <c r="U147" s="47"/>
      <c r="V147" s="47"/>
      <c r="W147" s="47">
        <f>SUM(N147:U147)</f>
        <v>0</v>
      </c>
      <c r="X147" s="48" t="e">
        <f>W147/AC147</f>
        <v>#DIV/0!</v>
      </c>
      <c r="Y147" s="49">
        <f>W147-L147</f>
        <v>-10603.85</v>
      </c>
      <c r="Z147" s="50"/>
      <c r="AA147" s="51"/>
      <c r="AB147" s="52"/>
      <c r="AC147" s="53"/>
      <c r="AD147" s="54"/>
      <c r="AE147" s="54"/>
      <c r="AF147" s="55">
        <f t="shared" si="69"/>
        <v>0</v>
      </c>
      <c r="AG147" s="37"/>
    </row>
    <row r="148" spans="1:33" s="10" customFormat="1">
      <c r="A148" s="38" t="s">
        <v>184</v>
      </c>
      <c r="B148" s="57"/>
      <c r="C148" s="68" t="s">
        <v>192</v>
      </c>
      <c r="D148" s="155"/>
      <c r="E148" s="40"/>
      <c r="F148" s="40"/>
      <c r="G148" s="41"/>
      <c r="H148" s="68"/>
      <c r="I148" s="42"/>
      <c r="J148" s="43">
        <v>10295</v>
      </c>
      <c r="K148" s="115">
        <v>1.03</v>
      </c>
      <c r="L148" s="44">
        <f>K148*J148</f>
        <v>10603.85</v>
      </c>
      <c r="M148" s="45"/>
      <c r="N148" s="45"/>
      <c r="O148" s="46"/>
      <c r="P148" s="46"/>
      <c r="Q148" s="47"/>
      <c r="R148" s="47"/>
      <c r="S148" s="67"/>
      <c r="T148" s="47"/>
      <c r="U148" s="47"/>
      <c r="V148" s="47"/>
      <c r="W148" s="47">
        <f>SUM(N148:U148)</f>
        <v>0</v>
      </c>
      <c r="X148" s="48" t="e">
        <f>W148/AC148</f>
        <v>#DIV/0!</v>
      </c>
      <c r="Y148" s="49">
        <f>W148-L148</f>
        <v>-10603.85</v>
      </c>
      <c r="Z148" s="50"/>
      <c r="AA148" s="51"/>
      <c r="AB148" s="52"/>
      <c r="AC148" s="53"/>
      <c r="AD148" s="54"/>
      <c r="AE148" s="54"/>
      <c r="AF148" s="55">
        <f t="shared" si="69"/>
        <v>0</v>
      </c>
      <c r="AG148" s="37"/>
    </row>
    <row r="149" spans="1:33" s="10" customFormat="1">
      <c r="A149" s="38"/>
      <c r="B149" s="57"/>
      <c r="C149" s="68"/>
      <c r="D149" s="155"/>
      <c r="E149" s="40"/>
      <c r="F149" s="40"/>
      <c r="G149" s="41"/>
      <c r="H149" s="68"/>
      <c r="I149" s="42"/>
      <c r="J149" s="66"/>
      <c r="K149" s="116"/>
      <c r="L149" s="44"/>
      <c r="M149" s="45"/>
      <c r="N149" s="45"/>
      <c r="O149" s="46"/>
      <c r="P149" s="46"/>
      <c r="Q149" s="47"/>
      <c r="R149" s="47"/>
      <c r="S149" s="47"/>
      <c r="T149" s="47"/>
      <c r="U149" s="47"/>
      <c r="V149" s="47"/>
      <c r="W149" s="47"/>
      <c r="X149" s="48"/>
      <c r="Y149" s="49"/>
      <c r="Z149" s="50"/>
      <c r="AA149" s="51"/>
      <c r="AB149" s="52"/>
      <c r="AC149" s="53"/>
      <c r="AD149" s="54"/>
      <c r="AE149" s="54"/>
      <c r="AF149" s="55">
        <f t="shared" si="69"/>
        <v>0</v>
      </c>
      <c r="AG149" s="37"/>
    </row>
    <row r="150" spans="1:33" s="10" customFormat="1">
      <c r="A150" s="38" t="s">
        <v>186</v>
      </c>
      <c r="B150" s="57"/>
      <c r="C150" s="68" t="s">
        <v>187</v>
      </c>
      <c r="D150" s="155" t="s">
        <v>40</v>
      </c>
      <c r="E150" s="40"/>
      <c r="F150" s="40"/>
      <c r="G150" s="41"/>
      <c r="H150" s="68"/>
      <c r="I150" s="42" t="s">
        <v>40</v>
      </c>
      <c r="J150" s="43">
        <v>320</v>
      </c>
      <c r="K150" s="115">
        <v>1.05</v>
      </c>
      <c r="L150" s="44">
        <f t="shared" ref="L150:L158" si="79">J150*K150</f>
        <v>336</v>
      </c>
      <c r="M150" s="45"/>
      <c r="N150" s="45"/>
      <c r="O150" s="46"/>
      <c r="P150" s="46"/>
      <c r="Q150" s="47"/>
      <c r="R150" s="47"/>
      <c r="S150" s="47"/>
      <c r="T150" s="47"/>
      <c r="U150" s="47"/>
      <c r="V150" s="47"/>
      <c r="W150" s="47">
        <f t="shared" ref="W150:W158" si="80">SUM(N150:V150)</f>
        <v>0</v>
      </c>
      <c r="X150" s="48" t="e">
        <f t="shared" ref="X150:X158" si="81">W150/AC150</f>
        <v>#DIV/0!</v>
      </c>
      <c r="Y150" s="49">
        <f t="shared" ref="Y150:Y158" si="82">W150-L150</f>
        <v>-336</v>
      </c>
      <c r="Z150" s="50"/>
      <c r="AA150" s="51"/>
      <c r="AB150" s="52"/>
      <c r="AC150" s="53"/>
      <c r="AD150" s="54"/>
      <c r="AE150" s="54"/>
      <c r="AF150" s="55">
        <f t="shared" si="69"/>
        <v>0</v>
      </c>
      <c r="AG150" s="37"/>
    </row>
    <row r="151" spans="1:33" s="10" customFormat="1">
      <c r="A151" s="38"/>
      <c r="B151" s="57"/>
      <c r="C151" s="68"/>
      <c r="D151" s="155" t="s">
        <v>41</v>
      </c>
      <c r="E151" s="40"/>
      <c r="F151" s="40"/>
      <c r="G151" s="41"/>
      <c r="H151" s="68"/>
      <c r="I151" s="42" t="s">
        <v>41</v>
      </c>
      <c r="J151" s="43">
        <v>320</v>
      </c>
      <c r="K151" s="115">
        <v>1.05</v>
      </c>
      <c r="L151" s="44">
        <f t="shared" si="79"/>
        <v>336</v>
      </c>
      <c r="M151" s="45"/>
      <c r="N151" s="45"/>
      <c r="O151" s="46"/>
      <c r="P151" s="46"/>
      <c r="Q151" s="47"/>
      <c r="R151" s="47"/>
      <c r="S151" s="47"/>
      <c r="T151" s="47"/>
      <c r="U151" s="47"/>
      <c r="V151" s="47"/>
      <c r="W151" s="47">
        <f t="shared" si="80"/>
        <v>0</v>
      </c>
      <c r="X151" s="48" t="e">
        <f t="shared" si="81"/>
        <v>#DIV/0!</v>
      </c>
      <c r="Y151" s="49">
        <f t="shared" si="82"/>
        <v>-336</v>
      </c>
      <c r="Z151" s="50"/>
      <c r="AA151" s="51"/>
      <c r="AB151" s="52"/>
      <c r="AC151" s="53"/>
      <c r="AD151" s="54"/>
      <c r="AE151" s="54"/>
      <c r="AF151" s="55">
        <f t="shared" si="69"/>
        <v>0</v>
      </c>
      <c r="AG151" s="37"/>
    </row>
    <row r="152" spans="1:33" s="10" customFormat="1">
      <c r="A152" s="38"/>
      <c r="B152" s="57"/>
      <c r="C152" s="68"/>
      <c r="D152" s="155" t="s">
        <v>42</v>
      </c>
      <c r="E152" s="40"/>
      <c r="F152" s="40"/>
      <c r="G152" s="41"/>
      <c r="H152" s="68"/>
      <c r="I152" s="42" t="s">
        <v>42</v>
      </c>
      <c r="J152" s="43">
        <v>1020</v>
      </c>
      <c r="K152" s="115">
        <v>1.05</v>
      </c>
      <c r="L152" s="44">
        <f t="shared" si="79"/>
        <v>1071</v>
      </c>
      <c r="M152" s="45"/>
      <c r="N152" s="45"/>
      <c r="O152" s="46"/>
      <c r="P152" s="46"/>
      <c r="Q152" s="47"/>
      <c r="R152" s="47"/>
      <c r="S152" s="47"/>
      <c r="T152" s="47"/>
      <c r="U152" s="47"/>
      <c r="V152" s="47"/>
      <c r="W152" s="47">
        <f t="shared" si="80"/>
        <v>0</v>
      </c>
      <c r="X152" s="48" t="e">
        <f t="shared" si="81"/>
        <v>#DIV/0!</v>
      </c>
      <c r="Y152" s="49">
        <f t="shared" si="82"/>
        <v>-1071</v>
      </c>
      <c r="Z152" s="50"/>
      <c r="AA152" s="51"/>
      <c r="AB152" s="52"/>
      <c r="AC152" s="53"/>
      <c r="AD152" s="54"/>
      <c r="AE152" s="54"/>
      <c r="AF152" s="55">
        <f t="shared" si="69"/>
        <v>0</v>
      </c>
      <c r="AG152" s="37"/>
    </row>
    <row r="153" spans="1:33" s="10" customFormat="1">
      <c r="A153" s="38"/>
      <c r="B153" s="57"/>
      <c r="C153" s="68"/>
      <c r="D153" s="155" t="s">
        <v>43</v>
      </c>
      <c r="E153" s="40"/>
      <c r="F153" s="40"/>
      <c r="G153" s="41"/>
      <c r="H153" s="68"/>
      <c r="I153" s="42" t="s">
        <v>43</v>
      </c>
      <c r="J153" s="43">
        <v>1505</v>
      </c>
      <c r="K153" s="115">
        <v>1.05</v>
      </c>
      <c r="L153" s="44">
        <f t="shared" ref="L153:L155" si="83">J153*K153</f>
        <v>1580.25</v>
      </c>
      <c r="M153" s="45"/>
      <c r="N153" s="45"/>
      <c r="O153" s="46"/>
      <c r="P153" s="46"/>
      <c r="Q153" s="47"/>
      <c r="R153" s="47"/>
      <c r="S153" s="47"/>
      <c r="T153" s="47"/>
      <c r="U153" s="47"/>
      <c r="V153" s="47"/>
      <c r="W153" s="47">
        <f t="shared" ref="W153:W155" si="84">SUM(N153:V153)</f>
        <v>0</v>
      </c>
      <c r="X153" s="48" t="e">
        <f t="shared" ref="X153:X155" si="85">W153/AC153</f>
        <v>#DIV/0!</v>
      </c>
      <c r="Y153" s="49">
        <f t="shared" ref="Y153:Y155" si="86">W153-L153</f>
        <v>-1580.25</v>
      </c>
      <c r="Z153" s="50"/>
      <c r="AA153" s="51"/>
      <c r="AB153" s="52"/>
      <c r="AC153" s="53"/>
      <c r="AD153" s="54"/>
      <c r="AE153" s="54"/>
      <c r="AF153" s="55">
        <f t="shared" ref="AF153:AF155" si="87">AC153+AD153</f>
        <v>0</v>
      </c>
      <c r="AG153" s="37"/>
    </row>
    <row r="154" spans="1:33" s="10" customFormat="1">
      <c r="A154" s="38"/>
      <c r="B154" s="57"/>
      <c r="C154" s="68"/>
      <c r="D154" s="155" t="s">
        <v>44</v>
      </c>
      <c r="E154" s="40"/>
      <c r="F154" s="40"/>
      <c r="G154" s="41"/>
      <c r="H154" s="68"/>
      <c r="I154" s="42" t="s">
        <v>44</v>
      </c>
      <c r="J154" s="43">
        <v>2015</v>
      </c>
      <c r="K154" s="115">
        <v>1.05</v>
      </c>
      <c r="L154" s="44">
        <f t="shared" si="83"/>
        <v>2115.75</v>
      </c>
      <c r="M154" s="45"/>
      <c r="N154" s="45"/>
      <c r="O154" s="46"/>
      <c r="P154" s="46"/>
      <c r="Q154" s="47"/>
      <c r="R154" s="47"/>
      <c r="S154" s="47"/>
      <c r="T154" s="47"/>
      <c r="U154" s="47"/>
      <c r="V154" s="47"/>
      <c r="W154" s="47">
        <f t="shared" si="84"/>
        <v>0</v>
      </c>
      <c r="X154" s="48" t="e">
        <f t="shared" si="85"/>
        <v>#DIV/0!</v>
      </c>
      <c r="Y154" s="49">
        <f t="shared" si="86"/>
        <v>-2115.75</v>
      </c>
      <c r="Z154" s="50"/>
      <c r="AA154" s="51"/>
      <c r="AB154" s="52"/>
      <c r="AC154" s="53"/>
      <c r="AD154" s="54"/>
      <c r="AE154" s="54"/>
      <c r="AF154" s="55">
        <f t="shared" si="87"/>
        <v>0</v>
      </c>
      <c r="AG154" s="37"/>
    </row>
    <row r="155" spans="1:33" s="10" customFormat="1">
      <c r="A155" s="38"/>
      <c r="B155" s="57"/>
      <c r="C155" s="68"/>
      <c r="D155" s="155" t="s">
        <v>45</v>
      </c>
      <c r="E155" s="40"/>
      <c r="F155" s="40"/>
      <c r="G155" s="41"/>
      <c r="H155" s="68"/>
      <c r="I155" s="42" t="s">
        <v>45</v>
      </c>
      <c r="J155" s="43">
        <v>1205</v>
      </c>
      <c r="K155" s="115">
        <v>1.05</v>
      </c>
      <c r="L155" s="44">
        <f t="shared" si="83"/>
        <v>1265.25</v>
      </c>
      <c r="M155" s="45"/>
      <c r="N155" s="45"/>
      <c r="O155" s="46"/>
      <c r="P155" s="46"/>
      <c r="Q155" s="47"/>
      <c r="R155" s="47"/>
      <c r="S155" s="47"/>
      <c r="T155" s="47"/>
      <c r="U155" s="47"/>
      <c r="V155" s="47"/>
      <c r="W155" s="47">
        <f t="shared" si="84"/>
        <v>0</v>
      </c>
      <c r="X155" s="48" t="e">
        <f t="shared" si="85"/>
        <v>#DIV/0!</v>
      </c>
      <c r="Y155" s="49">
        <f t="shared" si="86"/>
        <v>-1265.25</v>
      </c>
      <c r="Z155" s="50"/>
      <c r="AA155" s="51"/>
      <c r="AB155" s="52"/>
      <c r="AC155" s="53"/>
      <c r="AD155" s="54"/>
      <c r="AE155" s="54"/>
      <c r="AF155" s="55">
        <f t="shared" si="87"/>
        <v>0</v>
      </c>
      <c r="AG155" s="37"/>
    </row>
    <row r="156" spans="1:33" s="10" customFormat="1">
      <c r="A156" s="38"/>
      <c r="B156" s="57"/>
      <c r="C156" s="68"/>
      <c r="D156" s="155" t="s">
        <v>211</v>
      </c>
      <c r="E156" s="40"/>
      <c r="F156" s="40"/>
      <c r="G156" s="41"/>
      <c r="H156" s="68"/>
      <c r="I156" s="42" t="s">
        <v>61</v>
      </c>
      <c r="J156" s="43">
        <v>1245</v>
      </c>
      <c r="K156" s="115">
        <v>1.05</v>
      </c>
      <c r="L156" s="44">
        <f t="shared" si="79"/>
        <v>1307.25</v>
      </c>
      <c r="M156" s="45"/>
      <c r="N156" s="45"/>
      <c r="O156" s="46"/>
      <c r="P156" s="46"/>
      <c r="Q156" s="47"/>
      <c r="R156" s="47"/>
      <c r="S156" s="47"/>
      <c r="T156" s="47"/>
      <c r="U156" s="47"/>
      <c r="V156" s="47"/>
      <c r="W156" s="47">
        <f t="shared" si="80"/>
        <v>0</v>
      </c>
      <c r="X156" s="48" t="e">
        <f t="shared" si="81"/>
        <v>#DIV/0!</v>
      </c>
      <c r="Y156" s="49">
        <f t="shared" si="82"/>
        <v>-1307.25</v>
      </c>
      <c r="Z156" s="50"/>
      <c r="AA156" s="51"/>
      <c r="AB156" s="52"/>
      <c r="AC156" s="53"/>
      <c r="AD156" s="54"/>
      <c r="AE156" s="54"/>
      <c r="AF156" s="55">
        <f t="shared" si="69"/>
        <v>0</v>
      </c>
      <c r="AG156" s="37"/>
    </row>
    <row r="157" spans="1:33" s="10" customFormat="1">
      <c r="A157" s="38"/>
      <c r="B157" s="57"/>
      <c r="C157" s="68"/>
      <c r="D157" s="155" t="s">
        <v>212</v>
      </c>
      <c r="E157" s="40"/>
      <c r="F157" s="40"/>
      <c r="G157" s="41"/>
      <c r="H157" s="68"/>
      <c r="I157" s="42" t="s">
        <v>62</v>
      </c>
      <c r="J157" s="43">
        <v>1555</v>
      </c>
      <c r="K157" s="115">
        <v>1.05</v>
      </c>
      <c r="L157" s="44">
        <f t="shared" si="79"/>
        <v>1632.75</v>
      </c>
      <c r="M157" s="45"/>
      <c r="N157" s="45"/>
      <c r="O157" s="46"/>
      <c r="P157" s="46"/>
      <c r="Q157" s="47"/>
      <c r="R157" s="47"/>
      <c r="S157" s="47"/>
      <c r="T157" s="47"/>
      <c r="U157" s="47"/>
      <c r="V157" s="47"/>
      <c r="W157" s="47">
        <f t="shared" si="80"/>
        <v>0</v>
      </c>
      <c r="X157" s="48" t="e">
        <f t="shared" si="81"/>
        <v>#DIV/0!</v>
      </c>
      <c r="Y157" s="49">
        <f t="shared" si="82"/>
        <v>-1632.75</v>
      </c>
      <c r="Z157" s="50"/>
      <c r="AA157" s="51"/>
      <c r="AB157" s="52"/>
      <c r="AC157" s="53"/>
      <c r="AD157" s="54"/>
      <c r="AE157" s="54"/>
      <c r="AF157" s="55">
        <f t="shared" si="69"/>
        <v>0</v>
      </c>
      <c r="AG157" s="37"/>
    </row>
    <row r="158" spans="1:33" s="10" customFormat="1">
      <c r="A158" s="38"/>
      <c r="B158" s="57"/>
      <c r="C158" s="68"/>
      <c r="D158" s="155" t="s">
        <v>213</v>
      </c>
      <c r="E158" s="40"/>
      <c r="F158" s="40"/>
      <c r="G158" s="41"/>
      <c r="H158" s="68"/>
      <c r="I158" s="42" t="s">
        <v>63</v>
      </c>
      <c r="J158" s="43">
        <v>1110</v>
      </c>
      <c r="K158" s="115">
        <v>1.05</v>
      </c>
      <c r="L158" s="44">
        <f t="shared" si="79"/>
        <v>1165.5</v>
      </c>
      <c r="M158" s="45"/>
      <c r="N158" s="45"/>
      <c r="O158" s="46"/>
      <c r="P158" s="46"/>
      <c r="Q158" s="47"/>
      <c r="R158" s="47"/>
      <c r="S158" s="47"/>
      <c r="T158" s="47"/>
      <c r="U158" s="47"/>
      <c r="V158" s="47"/>
      <c r="W158" s="47">
        <f t="shared" si="80"/>
        <v>0</v>
      </c>
      <c r="X158" s="48" t="e">
        <f t="shared" si="81"/>
        <v>#DIV/0!</v>
      </c>
      <c r="Y158" s="49">
        <f t="shared" si="82"/>
        <v>-1165.5</v>
      </c>
      <c r="Z158" s="50"/>
      <c r="AA158" s="51"/>
      <c r="AB158" s="52"/>
      <c r="AC158" s="53"/>
      <c r="AD158" s="54"/>
      <c r="AE158" s="54"/>
      <c r="AF158" s="55">
        <f t="shared" si="69"/>
        <v>0</v>
      </c>
      <c r="AG158" s="37"/>
    </row>
    <row r="159" spans="1:33" s="10" customFormat="1" hidden="1">
      <c r="A159" s="38"/>
      <c r="B159" s="82"/>
      <c r="C159" s="83"/>
      <c r="D159" s="81"/>
      <c r="E159" s="81"/>
      <c r="F159" s="81"/>
      <c r="G159" s="81"/>
      <c r="H159" s="81"/>
      <c r="I159" s="42"/>
      <c r="J159" s="95"/>
      <c r="K159" s="120"/>
      <c r="L159" s="92"/>
      <c r="M159" s="85"/>
      <c r="N159" s="85"/>
      <c r="O159" s="86"/>
      <c r="P159" s="86"/>
      <c r="Q159" s="77"/>
      <c r="R159" s="77"/>
      <c r="S159" s="77"/>
      <c r="T159" s="77"/>
      <c r="U159" s="77"/>
      <c r="V159" s="77"/>
      <c r="W159" s="87"/>
      <c r="X159" s="77"/>
      <c r="Y159" s="78"/>
      <c r="Z159" s="62"/>
      <c r="AA159" s="65"/>
      <c r="AB159" s="61"/>
      <c r="AC159" s="96"/>
      <c r="AD159" s="75"/>
      <c r="AE159" s="82"/>
      <c r="AF159" s="93"/>
      <c r="AG159" s="80"/>
    </row>
    <row r="160" spans="1:33" s="10" customFormat="1" hidden="1">
      <c r="A160" s="38"/>
      <c r="B160" s="82"/>
      <c r="C160" s="83"/>
      <c r="D160" s="81"/>
      <c r="E160" s="81"/>
      <c r="F160" s="81"/>
      <c r="G160" s="81"/>
      <c r="H160" s="81"/>
      <c r="I160" s="42"/>
      <c r="J160" s="95"/>
      <c r="K160" s="120"/>
      <c r="L160" s="92"/>
      <c r="M160" s="85"/>
      <c r="N160" s="85"/>
      <c r="O160" s="86"/>
      <c r="P160" s="86"/>
      <c r="Q160" s="77"/>
      <c r="R160" s="77"/>
      <c r="S160" s="77"/>
      <c r="T160" s="77"/>
      <c r="U160" s="77"/>
      <c r="V160" s="77"/>
      <c r="W160" s="87"/>
      <c r="X160" s="77"/>
      <c r="Y160" s="78"/>
      <c r="Z160" s="62"/>
      <c r="AA160" s="65"/>
      <c r="AB160" s="61"/>
      <c r="AC160" s="96"/>
      <c r="AD160" s="75"/>
      <c r="AE160" s="82"/>
      <c r="AF160" s="93"/>
      <c r="AG160" s="80"/>
    </row>
    <row r="161" spans="1:33" s="10" customFormat="1" hidden="1">
      <c r="A161" s="38"/>
      <c r="B161" s="82"/>
      <c r="C161" s="83"/>
      <c r="D161" s="81"/>
      <c r="E161" s="81"/>
      <c r="F161" s="81"/>
      <c r="G161" s="81"/>
      <c r="H161" s="81"/>
      <c r="I161" s="42"/>
      <c r="J161" s="91"/>
      <c r="K161" s="120"/>
      <c r="L161" s="84"/>
      <c r="M161" s="85"/>
      <c r="N161" s="85"/>
      <c r="O161" s="86"/>
      <c r="P161" s="86"/>
      <c r="Q161" s="77"/>
      <c r="R161" s="77"/>
      <c r="S161" s="77"/>
      <c r="T161" s="77"/>
      <c r="U161" s="77"/>
      <c r="V161" s="77"/>
      <c r="W161" s="87"/>
      <c r="X161" s="77"/>
      <c r="Y161" s="78"/>
      <c r="Z161" s="62"/>
      <c r="AA161" s="65"/>
      <c r="AB161" s="61"/>
      <c r="AC161" s="94"/>
      <c r="AD161" s="75"/>
      <c r="AE161" s="82"/>
      <c r="AF161" s="88"/>
      <c r="AG161" s="56"/>
    </row>
    <row r="162" spans="1:33" s="10" customFormat="1" hidden="1">
      <c r="A162" s="38"/>
      <c r="B162" s="82"/>
      <c r="C162" s="83"/>
      <c r="D162" s="81"/>
      <c r="E162" s="81"/>
      <c r="F162" s="81"/>
      <c r="G162" s="81"/>
      <c r="H162" s="81"/>
      <c r="I162" s="42"/>
      <c r="J162" s="91"/>
      <c r="K162" s="120"/>
      <c r="L162" s="84"/>
      <c r="M162" s="85"/>
      <c r="N162" s="85"/>
      <c r="O162" s="86"/>
      <c r="P162" s="86"/>
      <c r="Q162" s="77"/>
      <c r="R162" s="77"/>
      <c r="S162" s="77"/>
      <c r="T162" s="77"/>
      <c r="U162" s="77"/>
      <c r="V162" s="77"/>
      <c r="W162" s="87"/>
      <c r="X162" s="77"/>
      <c r="Y162" s="78"/>
      <c r="Z162" s="62"/>
      <c r="AA162" s="65"/>
      <c r="AB162" s="61"/>
      <c r="AC162" s="94"/>
      <c r="AD162" s="75"/>
      <c r="AE162" s="82"/>
      <c r="AF162" s="88"/>
      <c r="AG162" s="80"/>
    </row>
    <row r="163" spans="1:33" s="10" customFormat="1" hidden="1">
      <c r="A163" s="38"/>
      <c r="B163" s="82"/>
      <c r="C163" s="83"/>
      <c r="D163" s="83"/>
      <c r="E163" s="83"/>
      <c r="F163" s="83"/>
      <c r="G163" s="83"/>
      <c r="H163" s="83"/>
      <c r="I163" s="95"/>
      <c r="J163" s="91"/>
      <c r="K163" s="120"/>
      <c r="L163" s="84"/>
      <c r="M163" s="85"/>
      <c r="N163" s="85"/>
      <c r="O163" s="86"/>
      <c r="P163" s="86"/>
      <c r="Q163" s="77"/>
      <c r="R163" s="77"/>
      <c r="S163" s="77"/>
      <c r="T163" s="77"/>
      <c r="U163" s="77"/>
      <c r="V163" s="77"/>
      <c r="W163" s="87"/>
      <c r="X163" s="77"/>
      <c r="Y163" s="78"/>
      <c r="Z163" s="62"/>
      <c r="AA163" s="65"/>
      <c r="AB163" s="61"/>
      <c r="AC163" s="94"/>
      <c r="AD163" s="75"/>
      <c r="AE163" s="82"/>
      <c r="AF163" s="88"/>
      <c r="AG163" s="56"/>
    </row>
    <row r="164" spans="1:33" s="10" customFormat="1" hidden="1">
      <c r="A164" s="38"/>
      <c r="B164" s="82"/>
      <c r="C164" s="83"/>
      <c r="D164" s="83"/>
      <c r="E164" s="83"/>
      <c r="F164" s="83"/>
      <c r="G164" s="83"/>
      <c r="H164" s="83"/>
      <c r="I164" s="95"/>
      <c r="J164" s="91"/>
      <c r="K164" s="120"/>
      <c r="L164" s="84"/>
      <c r="M164" s="85"/>
      <c r="N164" s="85"/>
      <c r="O164" s="86"/>
      <c r="P164" s="86"/>
      <c r="Q164" s="77"/>
      <c r="R164" s="77"/>
      <c r="S164" s="77"/>
      <c r="T164" s="77"/>
      <c r="U164" s="77"/>
      <c r="V164" s="77"/>
      <c r="W164" s="87"/>
      <c r="X164" s="77"/>
      <c r="Y164" s="78"/>
      <c r="Z164" s="62"/>
      <c r="AA164" s="65"/>
      <c r="AB164" s="61"/>
      <c r="AC164" s="94"/>
      <c r="AD164" s="75"/>
      <c r="AE164" s="82"/>
      <c r="AF164" s="88"/>
      <c r="AG164" s="80"/>
    </row>
    <row r="165" spans="1:33" s="10" customFormat="1" hidden="1">
      <c r="A165" s="38"/>
      <c r="B165" s="82"/>
      <c r="C165" s="83"/>
      <c r="D165" s="83"/>
      <c r="E165" s="83"/>
      <c r="F165" s="83"/>
      <c r="G165" s="83"/>
      <c r="H165" s="83"/>
      <c r="I165" s="95"/>
      <c r="J165" s="91"/>
      <c r="K165" s="120"/>
      <c r="L165" s="84"/>
      <c r="M165" s="85"/>
      <c r="N165" s="85"/>
      <c r="O165" s="86"/>
      <c r="P165" s="86"/>
      <c r="Q165" s="77"/>
      <c r="R165" s="77"/>
      <c r="S165" s="77"/>
      <c r="T165" s="77"/>
      <c r="U165" s="77"/>
      <c r="V165" s="77"/>
      <c r="W165" s="87"/>
      <c r="X165" s="77"/>
      <c r="Y165" s="78"/>
      <c r="Z165" s="62"/>
      <c r="AA165" s="65"/>
      <c r="AB165" s="61"/>
      <c r="AC165" s="94"/>
      <c r="AD165" s="75"/>
      <c r="AE165" s="82"/>
      <c r="AF165" s="88"/>
      <c r="AG165" s="80"/>
    </row>
    <row r="166" spans="1:33" s="10" customFormat="1" hidden="1">
      <c r="A166" s="38"/>
      <c r="B166" s="82"/>
      <c r="C166" s="83"/>
      <c r="D166" s="83"/>
      <c r="E166" s="83"/>
      <c r="F166" s="83"/>
      <c r="G166" s="83"/>
      <c r="H166" s="83"/>
      <c r="I166" s="95"/>
      <c r="J166" s="95"/>
      <c r="K166" s="120"/>
      <c r="L166" s="92"/>
      <c r="M166" s="85"/>
      <c r="N166" s="85"/>
      <c r="O166" s="86"/>
      <c r="P166" s="86"/>
      <c r="Q166" s="77"/>
      <c r="R166" s="77"/>
      <c r="S166" s="77"/>
      <c r="T166" s="77"/>
      <c r="U166" s="77"/>
      <c r="V166" s="77"/>
      <c r="W166" s="87"/>
      <c r="X166" s="77"/>
      <c r="Y166" s="78"/>
      <c r="Z166" s="62"/>
      <c r="AA166" s="65"/>
      <c r="AB166" s="61"/>
      <c r="AC166" s="96"/>
      <c r="AD166" s="75"/>
      <c r="AE166" s="82"/>
      <c r="AF166" s="93"/>
      <c r="AG166" s="80"/>
    </row>
    <row r="167" spans="1:33" s="10" customFormat="1" hidden="1">
      <c r="A167" s="38"/>
      <c r="B167" s="82"/>
      <c r="C167" s="83"/>
      <c r="D167" s="83"/>
      <c r="E167" s="83"/>
      <c r="F167" s="83"/>
      <c r="G167" s="83"/>
      <c r="H167" s="83"/>
      <c r="I167" s="95"/>
      <c r="J167" s="95"/>
      <c r="K167" s="120"/>
      <c r="L167" s="92"/>
      <c r="M167" s="85"/>
      <c r="N167" s="85"/>
      <c r="O167" s="86"/>
      <c r="P167" s="86"/>
      <c r="Q167" s="77"/>
      <c r="R167" s="77"/>
      <c r="S167" s="77"/>
      <c r="T167" s="77"/>
      <c r="U167" s="77"/>
      <c r="V167" s="77"/>
      <c r="W167" s="87"/>
      <c r="X167" s="77"/>
      <c r="Y167" s="78"/>
      <c r="Z167" s="62"/>
      <c r="AA167" s="65"/>
      <c r="AB167" s="61"/>
      <c r="AC167" s="96"/>
      <c r="AD167" s="75"/>
      <c r="AE167" s="82"/>
      <c r="AF167" s="93"/>
      <c r="AG167" s="80"/>
    </row>
    <row r="168" spans="1:33" s="10" customFormat="1" hidden="1">
      <c r="A168" s="38"/>
      <c r="B168" s="82"/>
      <c r="C168" s="83"/>
      <c r="D168" s="83"/>
      <c r="E168" s="83"/>
      <c r="F168" s="83"/>
      <c r="G168" s="83"/>
      <c r="H168" s="83"/>
      <c r="I168" s="95"/>
      <c r="J168" s="95"/>
      <c r="K168" s="120"/>
      <c r="L168" s="92"/>
      <c r="M168" s="85"/>
      <c r="N168" s="85"/>
      <c r="O168" s="86"/>
      <c r="P168" s="86"/>
      <c r="Q168" s="77"/>
      <c r="R168" s="77"/>
      <c r="S168" s="77"/>
      <c r="T168" s="77"/>
      <c r="U168" s="77"/>
      <c r="V168" s="77"/>
      <c r="W168" s="87"/>
      <c r="X168" s="77"/>
      <c r="Y168" s="78"/>
      <c r="Z168" s="62"/>
      <c r="AA168" s="65"/>
      <c r="AB168" s="61"/>
      <c r="AC168" s="96"/>
      <c r="AD168" s="75"/>
      <c r="AE168" s="82"/>
      <c r="AF168" s="93"/>
      <c r="AG168" s="80"/>
    </row>
    <row r="169" spans="1:33" s="10" customFormat="1" hidden="1">
      <c r="A169" s="38"/>
      <c r="B169" s="82"/>
      <c r="C169" s="83"/>
      <c r="D169" s="83"/>
      <c r="E169" s="83"/>
      <c r="F169" s="83"/>
      <c r="G169" s="83"/>
      <c r="H169" s="83"/>
      <c r="I169" s="95"/>
      <c r="J169" s="95"/>
      <c r="K169" s="120"/>
      <c r="L169" s="92"/>
      <c r="M169" s="85"/>
      <c r="N169" s="85"/>
      <c r="O169" s="86"/>
      <c r="P169" s="86"/>
      <c r="Q169" s="77"/>
      <c r="R169" s="77"/>
      <c r="S169" s="77"/>
      <c r="T169" s="77"/>
      <c r="U169" s="77"/>
      <c r="V169" s="77"/>
      <c r="W169" s="87"/>
      <c r="X169" s="77"/>
      <c r="Y169" s="78"/>
      <c r="Z169" s="62"/>
      <c r="AA169" s="65"/>
      <c r="AB169" s="61"/>
      <c r="AC169" s="96"/>
      <c r="AD169" s="75"/>
      <c r="AE169" s="82"/>
      <c r="AF169" s="93"/>
      <c r="AG169" s="80"/>
    </row>
    <row r="170" spans="1:33" s="10" customFormat="1" hidden="1">
      <c r="A170" s="38"/>
      <c r="B170" s="82"/>
      <c r="C170" s="83"/>
      <c r="D170" s="83"/>
      <c r="E170" s="83"/>
      <c r="F170" s="83"/>
      <c r="G170" s="83"/>
      <c r="H170" s="83"/>
      <c r="I170" s="95"/>
      <c r="J170" s="95"/>
      <c r="K170" s="120"/>
      <c r="L170" s="92"/>
      <c r="M170" s="85"/>
      <c r="N170" s="85"/>
      <c r="O170" s="86"/>
      <c r="P170" s="86"/>
      <c r="Q170" s="77"/>
      <c r="R170" s="77"/>
      <c r="S170" s="77"/>
      <c r="T170" s="77"/>
      <c r="U170" s="77"/>
      <c r="V170" s="77"/>
      <c r="W170" s="87"/>
      <c r="X170" s="77"/>
      <c r="Y170" s="78"/>
      <c r="Z170" s="62"/>
      <c r="AA170" s="65"/>
      <c r="AB170" s="61"/>
      <c r="AC170" s="96"/>
      <c r="AD170" s="75"/>
      <c r="AE170" s="82"/>
      <c r="AF170" s="93"/>
      <c r="AG170" s="80"/>
    </row>
    <row r="171" spans="1:33" s="10" customFormat="1" hidden="1">
      <c r="A171" s="38"/>
      <c r="B171" s="82"/>
      <c r="C171" s="83"/>
      <c r="D171" s="83"/>
      <c r="E171" s="83"/>
      <c r="F171" s="83"/>
      <c r="G171" s="83"/>
      <c r="H171" s="83"/>
      <c r="I171" s="95"/>
      <c r="J171" s="95"/>
      <c r="K171" s="120"/>
      <c r="L171" s="92"/>
      <c r="M171" s="85"/>
      <c r="N171" s="85"/>
      <c r="O171" s="86"/>
      <c r="P171" s="86"/>
      <c r="Q171" s="77"/>
      <c r="R171" s="77"/>
      <c r="S171" s="77"/>
      <c r="T171" s="77"/>
      <c r="U171" s="77"/>
      <c r="V171" s="77"/>
      <c r="W171" s="87"/>
      <c r="X171" s="77"/>
      <c r="Y171" s="78"/>
      <c r="Z171" s="62"/>
      <c r="AA171" s="65"/>
      <c r="AB171" s="61"/>
      <c r="AC171" s="96"/>
      <c r="AD171" s="75"/>
      <c r="AE171" s="82"/>
      <c r="AF171" s="93"/>
      <c r="AG171" s="80"/>
    </row>
    <row r="172" spans="1:33" s="10" customFormat="1" hidden="1">
      <c r="A172" s="38"/>
      <c r="B172" s="82"/>
      <c r="C172" s="83"/>
      <c r="D172" s="83"/>
      <c r="E172" s="83"/>
      <c r="F172" s="83"/>
      <c r="G172" s="83"/>
      <c r="H172" s="83"/>
      <c r="I172" s="95"/>
      <c r="J172" s="95"/>
      <c r="K172" s="120"/>
      <c r="L172" s="92"/>
      <c r="M172" s="85"/>
      <c r="N172" s="85"/>
      <c r="O172" s="86"/>
      <c r="P172" s="86"/>
      <c r="Q172" s="77"/>
      <c r="R172" s="77"/>
      <c r="S172" s="77"/>
      <c r="T172" s="77"/>
      <c r="U172" s="77"/>
      <c r="V172" s="77"/>
      <c r="W172" s="87"/>
      <c r="X172" s="77"/>
      <c r="Y172" s="78"/>
      <c r="Z172" s="62"/>
      <c r="AA172" s="65"/>
      <c r="AB172" s="61"/>
      <c r="AC172" s="96"/>
      <c r="AD172" s="75"/>
      <c r="AE172" s="82"/>
      <c r="AF172" s="93"/>
      <c r="AG172" s="80"/>
    </row>
    <row r="173" spans="1:33" s="10" customFormat="1" hidden="1">
      <c r="A173" s="38"/>
      <c r="B173" s="82"/>
      <c r="C173" s="83"/>
      <c r="D173" s="83"/>
      <c r="E173" s="83"/>
      <c r="F173" s="83"/>
      <c r="G173" s="83"/>
      <c r="H173" s="83"/>
      <c r="I173" s="95"/>
      <c r="J173" s="95"/>
      <c r="K173" s="120"/>
      <c r="L173" s="84"/>
      <c r="M173" s="85"/>
      <c r="N173" s="85"/>
      <c r="O173" s="86"/>
      <c r="P173" s="86"/>
      <c r="Q173" s="77"/>
      <c r="R173" s="77"/>
      <c r="S173" s="77"/>
      <c r="T173" s="77"/>
      <c r="U173" s="77"/>
      <c r="V173" s="77"/>
      <c r="W173" s="87"/>
      <c r="X173" s="77"/>
      <c r="Y173" s="78"/>
      <c r="Z173" s="62"/>
      <c r="AA173" s="65"/>
      <c r="AB173" s="61"/>
      <c r="AC173" s="94"/>
      <c r="AD173" s="75"/>
      <c r="AE173" s="82"/>
      <c r="AF173" s="88"/>
      <c r="AG173" s="80"/>
    </row>
    <row r="174" spans="1:33" s="10" customFormat="1" hidden="1">
      <c r="A174" s="38"/>
      <c r="B174" s="82"/>
      <c r="C174" s="83"/>
      <c r="D174" s="83"/>
      <c r="E174" s="83"/>
      <c r="F174" s="83"/>
      <c r="G174" s="83"/>
      <c r="H174" s="83"/>
      <c r="I174" s="95"/>
      <c r="J174" s="95"/>
      <c r="K174" s="120"/>
      <c r="L174" s="84"/>
      <c r="M174" s="85"/>
      <c r="N174" s="85"/>
      <c r="O174" s="86"/>
      <c r="P174" s="86"/>
      <c r="Q174" s="77"/>
      <c r="R174" s="77"/>
      <c r="S174" s="77"/>
      <c r="T174" s="77"/>
      <c r="U174" s="77"/>
      <c r="V174" s="77"/>
      <c r="W174" s="87"/>
      <c r="X174" s="77"/>
      <c r="Y174" s="78"/>
      <c r="Z174" s="62"/>
      <c r="AA174" s="65"/>
      <c r="AB174" s="61"/>
      <c r="AC174" s="94"/>
      <c r="AD174" s="75"/>
      <c r="AE174" s="82"/>
      <c r="AF174" s="88"/>
      <c r="AG174" s="80"/>
    </row>
    <row r="175" spans="1:33" s="10" customFormat="1" hidden="1">
      <c r="A175" s="38"/>
      <c r="B175" s="82"/>
      <c r="C175" s="83"/>
      <c r="D175" s="83"/>
      <c r="E175" s="83"/>
      <c r="F175" s="83"/>
      <c r="G175" s="83"/>
      <c r="H175" s="83"/>
      <c r="I175" s="95"/>
      <c r="J175" s="95"/>
      <c r="K175" s="120"/>
      <c r="L175" s="84"/>
      <c r="M175" s="85"/>
      <c r="N175" s="85"/>
      <c r="O175" s="86"/>
      <c r="P175" s="86"/>
      <c r="Q175" s="77"/>
      <c r="R175" s="77"/>
      <c r="S175" s="77"/>
      <c r="T175" s="77"/>
      <c r="U175" s="77"/>
      <c r="V175" s="77"/>
      <c r="W175" s="87"/>
      <c r="X175" s="77"/>
      <c r="Y175" s="78"/>
      <c r="Z175" s="62"/>
      <c r="AA175" s="65"/>
      <c r="AB175" s="61"/>
      <c r="AC175" s="94"/>
      <c r="AD175" s="75"/>
      <c r="AE175" s="75"/>
      <c r="AF175" s="88"/>
      <c r="AG175" s="80"/>
    </row>
    <row r="176" spans="1:33" s="10" customFormat="1" hidden="1">
      <c r="A176" s="38"/>
      <c r="B176" s="82"/>
      <c r="C176" s="83"/>
      <c r="D176" s="83"/>
      <c r="E176" s="83"/>
      <c r="F176" s="83"/>
      <c r="G176" s="83"/>
      <c r="H176" s="83"/>
      <c r="I176" s="95"/>
      <c r="J176" s="95"/>
      <c r="K176" s="120"/>
      <c r="L176" s="92"/>
      <c r="M176" s="85"/>
      <c r="N176" s="85"/>
      <c r="O176" s="86"/>
      <c r="P176" s="86"/>
      <c r="Q176" s="77"/>
      <c r="R176" s="77"/>
      <c r="S176" s="77"/>
      <c r="T176" s="77"/>
      <c r="U176" s="77"/>
      <c r="V176" s="77"/>
      <c r="W176" s="87"/>
      <c r="X176" s="77"/>
      <c r="Y176" s="78"/>
      <c r="Z176" s="62"/>
      <c r="AA176" s="65"/>
      <c r="AB176" s="61"/>
      <c r="AC176" s="96"/>
      <c r="AD176" s="75"/>
      <c r="AE176" s="75"/>
      <c r="AF176" s="93"/>
      <c r="AG176" s="80"/>
    </row>
    <row r="177" spans="1:33" s="10" customFormat="1" hidden="1">
      <c r="A177" s="38"/>
      <c r="B177" s="82"/>
      <c r="C177" s="83"/>
      <c r="D177" s="83"/>
      <c r="E177" s="83"/>
      <c r="F177" s="83"/>
      <c r="G177" s="83"/>
      <c r="H177" s="83"/>
      <c r="I177" s="95"/>
      <c r="J177" s="95"/>
      <c r="K177" s="120"/>
      <c r="L177" s="92"/>
      <c r="M177" s="85"/>
      <c r="N177" s="85"/>
      <c r="O177" s="86"/>
      <c r="P177" s="86"/>
      <c r="Q177" s="77"/>
      <c r="R177" s="77"/>
      <c r="S177" s="77"/>
      <c r="T177" s="77"/>
      <c r="U177" s="77"/>
      <c r="V177" s="77"/>
      <c r="W177" s="87"/>
      <c r="X177" s="77"/>
      <c r="Y177" s="78"/>
      <c r="Z177" s="62"/>
      <c r="AA177" s="65"/>
      <c r="AB177" s="61"/>
      <c r="AC177" s="96"/>
      <c r="AD177" s="75"/>
      <c r="AE177" s="75"/>
      <c r="AF177" s="93"/>
      <c r="AG177" s="80"/>
    </row>
    <row r="178" spans="1:33" s="10" customFormat="1" hidden="1">
      <c r="A178" s="38"/>
      <c r="B178" s="82"/>
      <c r="C178" s="83"/>
      <c r="D178" s="83"/>
      <c r="E178" s="83"/>
      <c r="F178" s="83"/>
      <c r="G178" s="83"/>
      <c r="H178" s="83"/>
      <c r="I178" s="95"/>
      <c r="J178" s="95"/>
      <c r="K178" s="120"/>
      <c r="L178" s="92"/>
      <c r="M178" s="85"/>
      <c r="N178" s="85"/>
      <c r="O178" s="86"/>
      <c r="P178" s="86"/>
      <c r="Q178" s="77"/>
      <c r="R178" s="77"/>
      <c r="S178" s="77"/>
      <c r="T178" s="77"/>
      <c r="U178" s="77"/>
      <c r="V178" s="77"/>
      <c r="W178" s="87"/>
      <c r="X178" s="77"/>
      <c r="Y178" s="78"/>
      <c r="Z178" s="62"/>
      <c r="AA178" s="65"/>
      <c r="AB178" s="61"/>
      <c r="AC178" s="96"/>
      <c r="AD178" s="75"/>
      <c r="AE178" s="75"/>
      <c r="AF178" s="93"/>
      <c r="AG178" s="80"/>
    </row>
    <row r="179" spans="1:33" s="10" customFormat="1" hidden="1">
      <c r="A179" s="38"/>
      <c r="B179" s="82"/>
      <c r="C179" s="83"/>
      <c r="D179" s="83"/>
      <c r="E179" s="83"/>
      <c r="F179" s="83"/>
      <c r="G179" s="83"/>
      <c r="H179" s="83"/>
      <c r="I179" s="95"/>
      <c r="J179" s="95"/>
      <c r="K179" s="120"/>
      <c r="L179" s="92"/>
      <c r="M179" s="85"/>
      <c r="N179" s="85"/>
      <c r="O179" s="86"/>
      <c r="P179" s="86"/>
      <c r="Q179" s="77"/>
      <c r="R179" s="77"/>
      <c r="S179" s="77"/>
      <c r="T179" s="77"/>
      <c r="U179" s="77"/>
      <c r="V179" s="77"/>
      <c r="W179" s="87"/>
      <c r="X179" s="77"/>
      <c r="Y179" s="78"/>
      <c r="Z179" s="62"/>
      <c r="AA179" s="65"/>
      <c r="AB179" s="61"/>
      <c r="AC179" s="96"/>
      <c r="AD179" s="75"/>
      <c r="AE179" s="75"/>
      <c r="AF179" s="93"/>
      <c r="AG179" s="80"/>
    </row>
    <row r="180" spans="1:33" s="10" customFormat="1" hidden="1">
      <c r="A180" s="38"/>
      <c r="B180" s="82"/>
      <c r="C180" s="83"/>
      <c r="D180" s="83"/>
      <c r="E180" s="83"/>
      <c r="F180" s="83"/>
      <c r="G180" s="83"/>
      <c r="H180" s="83"/>
      <c r="I180" s="95"/>
      <c r="J180" s="95"/>
      <c r="K180" s="120"/>
      <c r="L180" s="92"/>
      <c r="M180" s="85"/>
      <c r="N180" s="85"/>
      <c r="O180" s="86"/>
      <c r="P180" s="86"/>
      <c r="Q180" s="77"/>
      <c r="R180" s="77"/>
      <c r="S180" s="77"/>
      <c r="T180" s="77"/>
      <c r="U180" s="77"/>
      <c r="V180" s="77"/>
      <c r="W180" s="87"/>
      <c r="X180" s="77"/>
      <c r="Y180" s="78"/>
      <c r="Z180" s="62"/>
      <c r="AA180" s="65"/>
      <c r="AB180" s="61"/>
      <c r="AC180" s="96"/>
      <c r="AD180" s="75"/>
      <c r="AE180" s="75"/>
      <c r="AF180" s="93"/>
      <c r="AG180" s="80"/>
    </row>
    <row r="181" spans="1:33" s="10" customFormat="1" hidden="1">
      <c r="A181" s="38"/>
      <c r="B181" s="82"/>
      <c r="C181" s="83"/>
      <c r="D181" s="83"/>
      <c r="E181" s="83"/>
      <c r="F181" s="83"/>
      <c r="G181" s="83"/>
      <c r="H181" s="83"/>
      <c r="I181" s="95"/>
      <c r="J181" s="95"/>
      <c r="K181" s="120"/>
      <c r="L181" s="92"/>
      <c r="M181" s="85"/>
      <c r="N181" s="85"/>
      <c r="O181" s="86"/>
      <c r="P181" s="86"/>
      <c r="Q181" s="77"/>
      <c r="R181" s="77"/>
      <c r="S181" s="77"/>
      <c r="T181" s="77"/>
      <c r="U181" s="77"/>
      <c r="V181" s="77"/>
      <c r="W181" s="87"/>
      <c r="X181" s="77"/>
      <c r="Y181" s="78"/>
      <c r="Z181" s="62"/>
      <c r="AA181" s="65"/>
      <c r="AB181" s="61"/>
      <c r="AC181" s="96"/>
      <c r="AD181" s="75"/>
      <c r="AE181" s="75"/>
      <c r="AF181" s="93"/>
      <c r="AG181" s="80"/>
    </row>
    <row r="182" spans="1:33" s="10" customFormat="1" hidden="1">
      <c r="A182" s="38"/>
      <c r="B182" s="82"/>
      <c r="C182" s="83"/>
      <c r="D182" s="83"/>
      <c r="E182" s="83"/>
      <c r="F182" s="83"/>
      <c r="G182" s="83"/>
      <c r="H182" s="83"/>
      <c r="I182" s="95"/>
      <c r="J182" s="95"/>
      <c r="K182" s="120"/>
      <c r="L182" s="92"/>
      <c r="M182" s="85"/>
      <c r="N182" s="85"/>
      <c r="O182" s="86"/>
      <c r="P182" s="86"/>
      <c r="Q182" s="77"/>
      <c r="R182" s="77"/>
      <c r="S182" s="77"/>
      <c r="T182" s="77"/>
      <c r="U182" s="77"/>
      <c r="V182" s="77"/>
      <c r="W182" s="87"/>
      <c r="X182" s="77"/>
      <c r="Y182" s="78"/>
      <c r="Z182" s="62"/>
      <c r="AA182" s="65"/>
      <c r="AB182" s="61"/>
      <c r="AC182" s="96"/>
      <c r="AD182" s="75"/>
      <c r="AE182" s="75"/>
      <c r="AF182" s="93"/>
      <c r="AG182" s="80"/>
    </row>
    <row r="183" spans="1:33" s="10" customFormat="1">
      <c r="A183" s="97"/>
      <c r="B183" s="97"/>
      <c r="C183" s="98"/>
      <c r="D183" s="98"/>
      <c r="E183" s="98"/>
      <c r="F183" s="98"/>
      <c r="G183" s="98"/>
      <c r="H183" s="98"/>
      <c r="I183" s="98"/>
      <c r="J183" s="98"/>
      <c r="K183" s="121"/>
      <c r="L183" s="17"/>
      <c r="M183" s="17"/>
      <c r="N183" s="17"/>
      <c r="O183" s="80"/>
      <c r="P183" s="80"/>
      <c r="Q183" s="80"/>
      <c r="R183" s="80"/>
      <c r="S183" s="80"/>
      <c r="T183" s="80"/>
      <c r="U183" s="80"/>
      <c r="V183" s="80"/>
      <c r="W183" s="80"/>
      <c r="X183" s="99"/>
      <c r="Y183" s="99"/>
      <c r="Z183" s="12"/>
      <c r="AA183" s="97"/>
      <c r="AB183" s="9"/>
      <c r="AC183" s="9"/>
      <c r="AD183" s="9"/>
      <c r="AE183" s="9"/>
      <c r="AF183" s="9"/>
      <c r="AG183" s="9"/>
    </row>
    <row r="184" spans="1:33" s="10" customFormat="1" ht="16.5" customHeight="1">
      <c r="A184" s="97"/>
      <c r="B184" s="97"/>
      <c r="C184" s="98"/>
      <c r="D184" s="98"/>
      <c r="E184" s="98"/>
      <c r="F184" s="98"/>
      <c r="G184" s="98"/>
      <c r="H184" s="98"/>
      <c r="I184" s="98"/>
      <c r="J184" s="100"/>
      <c r="K184" s="122"/>
      <c r="L184" s="80"/>
      <c r="M184" s="80"/>
      <c r="N184" s="80"/>
      <c r="O184" s="80"/>
      <c r="P184" s="80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</row>
    <row r="185" spans="1:33">
      <c r="C185" s="133"/>
      <c r="D185" s="133"/>
      <c r="E185" s="133"/>
      <c r="F185" s="133"/>
      <c r="G185" s="133"/>
      <c r="H185" s="133"/>
      <c r="I185" s="133"/>
      <c r="J185" s="133"/>
      <c r="K185" s="133"/>
      <c r="L185" s="133"/>
      <c r="M185" s="133"/>
      <c r="N185" s="133"/>
      <c r="O185" s="133"/>
      <c r="P185" s="134"/>
    </row>
  </sheetData>
  <mergeCells count="19">
    <mergeCell ref="D21:H21"/>
    <mergeCell ref="M21:N21"/>
    <mergeCell ref="W21:X21"/>
    <mergeCell ref="A16:B16"/>
    <mergeCell ref="A17:B17"/>
    <mergeCell ref="A18:B18"/>
    <mergeCell ref="A19:B19"/>
    <mergeCell ref="A20:B20"/>
    <mergeCell ref="AB20:AF20"/>
    <mergeCell ref="A1:A2"/>
    <mergeCell ref="B1:B2"/>
    <mergeCell ref="C1:C2"/>
    <mergeCell ref="D1:D2"/>
    <mergeCell ref="N1:N2"/>
    <mergeCell ref="A3:A8"/>
    <mergeCell ref="C3:C7"/>
    <mergeCell ref="B3:B14"/>
    <mergeCell ref="A9:A14"/>
    <mergeCell ref="C9:C13"/>
  </mergeCells>
  <phoneticPr fontId="2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B55F3-5BD9-4C89-B09B-31BEC1617527}">
  <sheetPr codeName="Sheet16"/>
  <dimension ref="A1:AG115"/>
  <sheetViews>
    <sheetView topLeftCell="A21" workbookViewId="0">
      <selection activeCell="J47" sqref="J47"/>
    </sheetView>
  </sheetViews>
  <sheetFormatPr defaultRowHeight="17"/>
  <cols>
    <col min="2" max="2" width="13.33203125" bestFit="1" customWidth="1"/>
    <col min="3" max="3" width="40.58203125" bestFit="1" customWidth="1"/>
    <col min="4" max="4" width="13.75" bestFit="1" customWidth="1"/>
    <col min="6" max="6" width="9.83203125" customWidth="1"/>
    <col min="8" max="8" width="13.75" bestFit="1" customWidth="1"/>
    <col min="10" max="10" width="13" bestFit="1" customWidth="1"/>
    <col min="11" max="11" width="9" style="123"/>
  </cols>
  <sheetData>
    <row r="1" spans="1:33" s="10" customFormat="1">
      <c r="A1" s="243" t="s">
        <v>58</v>
      </c>
      <c r="B1" s="243" t="s">
        <v>59</v>
      </c>
      <c r="C1" s="243" t="s">
        <v>60</v>
      </c>
      <c r="D1" s="243" t="s">
        <v>19</v>
      </c>
      <c r="E1" s="127" t="s">
        <v>40</v>
      </c>
      <c r="F1" s="127" t="s">
        <v>41</v>
      </c>
      <c r="G1" s="127" t="s">
        <v>42</v>
      </c>
      <c r="H1" s="127" t="s">
        <v>43</v>
      </c>
      <c r="I1" s="127" t="s">
        <v>44</v>
      </c>
      <c r="J1" s="127" t="s">
        <v>45</v>
      </c>
      <c r="K1" s="127" t="s">
        <v>61</v>
      </c>
      <c r="L1" s="127" t="s">
        <v>62</v>
      </c>
      <c r="M1" s="127" t="s">
        <v>63</v>
      </c>
      <c r="N1" s="243" t="s">
        <v>64</v>
      </c>
      <c r="O1" s="80"/>
      <c r="P1" s="80"/>
      <c r="Q1" s="97"/>
      <c r="R1" s="97"/>
      <c r="S1" s="97"/>
      <c r="T1" s="97"/>
      <c r="U1" s="97"/>
      <c r="V1" s="97"/>
      <c r="W1" s="97"/>
      <c r="X1" s="9"/>
      <c r="Y1" s="9"/>
      <c r="Z1" s="9"/>
      <c r="AA1" s="9"/>
      <c r="AB1" s="9"/>
      <c r="AC1" s="9"/>
      <c r="AD1" s="9"/>
      <c r="AE1" s="9"/>
      <c r="AF1" s="9"/>
      <c r="AG1" s="9"/>
    </row>
    <row r="2" spans="1:33" s="10" customFormat="1">
      <c r="A2" s="244"/>
      <c r="B2" s="244"/>
      <c r="C2" s="244"/>
      <c r="D2" s="244"/>
      <c r="E2" s="127"/>
      <c r="F2" s="127"/>
      <c r="G2" s="127"/>
      <c r="H2" s="127"/>
      <c r="I2" s="127"/>
      <c r="J2" s="127"/>
      <c r="K2" s="127"/>
      <c r="L2" s="127"/>
      <c r="M2" s="127"/>
      <c r="N2" s="244"/>
      <c r="Q2" s="97"/>
      <c r="R2" s="97"/>
      <c r="S2" s="97"/>
      <c r="T2" s="97"/>
      <c r="U2" s="97"/>
      <c r="V2" s="97"/>
      <c r="W2" s="97"/>
      <c r="X2" s="97"/>
      <c r="Y2" s="9"/>
      <c r="Z2" s="9"/>
      <c r="AA2" s="9"/>
      <c r="AB2" s="9"/>
      <c r="AC2" s="9"/>
      <c r="AD2" s="9"/>
      <c r="AE2" s="9"/>
      <c r="AF2" s="9"/>
      <c r="AG2" s="9"/>
    </row>
    <row r="3" spans="1:33" s="10" customFormat="1">
      <c r="A3" s="198"/>
      <c r="B3" s="198" t="s">
        <v>94</v>
      </c>
      <c r="C3" s="128">
        <v>803853</v>
      </c>
      <c r="D3" s="128" t="s">
        <v>32</v>
      </c>
      <c r="E3" s="129">
        <v>75</v>
      </c>
      <c r="F3" s="129">
        <v>155</v>
      </c>
      <c r="G3" s="129">
        <v>430</v>
      </c>
      <c r="H3" s="129">
        <v>415</v>
      </c>
      <c r="I3" s="129">
        <v>305</v>
      </c>
      <c r="J3" s="129">
        <v>155</v>
      </c>
      <c r="K3" s="129"/>
      <c r="L3" s="129"/>
      <c r="M3" s="129"/>
      <c r="N3" s="128">
        <f>SUM(E3:M3)</f>
        <v>1535</v>
      </c>
      <c r="Q3" s="97"/>
      <c r="R3" s="97"/>
      <c r="S3" s="97"/>
      <c r="T3" s="97"/>
      <c r="U3" s="97"/>
      <c r="V3" s="97"/>
      <c r="W3" s="97"/>
      <c r="X3" s="97"/>
      <c r="Y3" s="9"/>
      <c r="Z3" s="9"/>
      <c r="AA3" s="9"/>
      <c r="AB3" s="9"/>
      <c r="AC3" s="9"/>
      <c r="AD3" s="9"/>
      <c r="AE3" s="9"/>
      <c r="AF3" s="9"/>
      <c r="AG3" s="9"/>
    </row>
    <row r="4" spans="1:33" s="10" customFormat="1">
      <c r="A4" s="198"/>
      <c r="B4" s="198"/>
      <c r="C4" s="128">
        <v>803859</v>
      </c>
      <c r="D4" s="128" t="s">
        <v>80</v>
      </c>
      <c r="E4" s="129">
        <v>90</v>
      </c>
      <c r="F4" s="129">
        <v>185</v>
      </c>
      <c r="G4" s="129">
        <v>515</v>
      </c>
      <c r="H4" s="129">
        <v>495</v>
      </c>
      <c r="I4" s="129">
        <v>365</v>
      </c>
      <c r="J4" s="129">
        <v>185</v>
      </c>
      <c r="K4" s="129"/>
      <c r="L4" s="129"/>
      <c r="M4" s="129"/>
      <c r="N4" s="128">
        <f>SUM(E4:M4)</f>
        <v>1835</v>
      </c>
      <c r="P4" s="129">
        <v>90</v>
      </c>
      <c r="Q4" s="129">
        <v>185</v>
      </c>
      <c r="R4" s="129">
        <v>515</v>
      </c>
      <c r="S4" s="129">
        <v>495</v>
      </c>
      <c r="T4" s="129">
        <v>365</v>
      </c>
      <c r="U4" s="129">
        <v>185</v>
      </c>
      <c r="V4" s="99"/>
      <c r="W4" s="99"/>
      <c r="X4" s="99"/>
      <c r="Y4" s="12"/>
      <c r="Z4" s="97"/>
      <c r="AA4" s="97"/>
      <c r="AB4" s="9"/>
      <c r="AC4" s="9"/>
      <c r="AD4" s="9"/>
      <c r="AE4" s="9"/>
      <c r="AF4" s="9"/>
      <c r="AG4" s="9"/>
    </row>
    <row r="5" spans="1:33" s="10" customFormat="1">
      <c r="A5" s="198"/>
      <c r="B5" s="198"/>
      <c r="C5" s="128">
        <v>803870</v>
      </c>
      <c r="D5" s="128" t="s">
        <v>101</v>
      </c>
      <c r="E5" s="129">
        <v>50</v>
      </c>
      <c r="F5" s="129">
        <v>75</v>
      </c>
      <c r="G5" s="129">
        <v>210</v>
      </c>
      <c r="H5" s="129">
        <v>205</v>
      </c>
      <c r="I5" s="129">
        <v>150</v>
      </c>
      <c r="J5" s="129">
        <v>75</v>
      </c>
      <c r="K5" s="129"/>
      <c r="L5" s="129"/>
      <c r="M5" s="129"/>
      <c r="N5" s="128">
        <f>SUM(E5:M5)</f>
        <v>765</v>
      </c>
      <c r="P5" s="129">
        <v>50</v>
      </c>
      <c r="Q5" s="129">
        <v>75</v>
      </c>
      <c r="R5" s="129">
        <v>210</v>
      </c>
      <c r="S5" s="129">
        <v>205</v>
      </c>
      <c r="T5" s="129">
        <v>150</v>
      </c>
      <c r="U5" s="129">
        <v>75</v>
      </c>
      <c r="V5" s="99"/>
      <c r="W5" s="99"/>
      <c r="X5" s="99"/>
      <c r="Y5" s="12"/>
      <c r="Z5" s="97"/>
      <c r="AA5" s="97"/>
      <c r="AB5" s="9"/>
      <c r="AC5" s="9"/>
      <c r="AD5" s="9"/>
      <c r="AE5" s="9"/>
      <c r="AF5" s="9"/>
      <c r="AG5" s="9"/>
    </row>
    <row r="6" spans="1:33" s="10" customFormat="1">
      <c r="A6" s="9"/>
      <c r="B6" s="9"/>
      <c r="C6" s="9"/>
      <c r="D6" s="128" t="s">
        <v>96</v>
      </c>
      <c r="E6" s="128">
        <f t="shared" ref="E6:N6" si="0">SUM(E3:E5)</f>
        <v>215</v>
      </c>
      <c r="F6" s="128">
        <f t="shared" si="0"/>
        <v>415</v>
      </c>
      <c r="G6" s="128">
        <f t="shared" si="0"/>
        <v>1155</v>
      </c>
      <c r="H6" s="128">
        <f t="shared" si="0"/>
        <v>1115</v>
      </c>
      <c r="I6" s="128">
        <f t="shared" si="0"/>
        <v>820</v>
      </c>
      <c r="J6" s="128">
        <f t="shared" si="0"/>
        <v>415</v>
      </c>
      <c r="K6" s="128">
        <f t="shared" si="0"/>
        <v>0</v>
      </c>
      <c r="L6" s="128">
        <f t="shared" si="0"/>
        <v>0</v>
      </c>
      <c r="M6" s="128">
        <f t="shared" si="0"/>
        <v>0</v>
      </c>
      <c r="N6" s="128">
        <f t="shared" si="0"/>
        <v>4135</v>
      </c>
      <c r="O6" s="103"/>
      <c r="P6" s="103">
        <v>140</v>
      </c>
      <c r="Q6" s="103">
        <v>260</v>
      </c>
      <c r="R6" s="103">
        <v>725</v>
      </c>
      <c r="S6" s="103">
        <v>700</v>
      </c>
      <c r="T6" s="103">
        <v>515</v>
      </c>
      <c r="U6" s="103">
        <v>260</v>
      </c>
      <c r="V6" s="103"/>
      <c r="W6" s="101"/>
      <c r="X6" s="101"/>
      <c r="Y6" s="102"/>
      <c r="Z6" s="9"/>
      <c r="AA6" s="9"/>
      <c r="AB6" s="9"/>
      <c r="AC6" s="9"/>
      <c r="AD6" s="9"/>
      <c r="AE6" s="9"/>
      <c r="AF6" s="9"/>
      <c r="AG6" s="9"/>
    </row>
    <row r="7" spans="1:33" s="10" customFormat="1" ht="19.5" customHeight="1">
      <c r="A7" s="246" t="s">
        <v>0</v>
      </c>
      <c r="B7" s="246"/>
      <c r="C7" s="1" t="s">
        <v>99</v>
      </c>
      <c r="D7" s="1">
        <v>803853</v>
      </c>
      <c r="E7" s="1">
        <v>803859</v>
      </c>
      <c r="F7" s="1">
        <v>803870</v>
      </c>
      <c r="G7" s="1"/>
      <c r="H7" s="1"/>
      <c r="I7" s="1"/>
      <c r="J7" s="2"/>
      <c r="K7" s="104"/>
      <c r="L7" s="3"/>
      <c r="M7" s="3"/>
      <c r="N7" s="3"/>
      <c r="O7" s="3"/>
      <c r="P7" s="3"/>
      <c r="Q7" s="4"/>
      <c r="R7" s="4"/>
      <c r="S7" s="4"/>
      <c r="T7" s="4"/>
      <c r="U7" s="4"/>
      <c r="V7" s="4"/>
      <c r="W7" s="4"/>
      <c r="X7" s="4"/>
      <c r="Y7" s="5"/>
      <c r="Z7" s="6"/>
      <c r="AA7" s="7"/>
      <c r="AB7" s="8"/>
      <c r="AC7" s="8"/>
      <c r="AD7" s="8"/>
      <c r="AE7" s="8"/>
      <c r="AF7" s="9"/>
      <c r="AG7" s="9"/>
    </row>
    <row r="8" spans="1:33" s="10" customFormat="1" ht="20.25" customHeight="1">
      <c r="A8" s="246" t="s">
        <v>1</v>
      </c>
      <c r="B8" s="246"/>
      <c r="C8" s="8" t="s">
        <v>209</v>
      </c>
      <c r="D8" s="8"/>
      <c r="E8" s="8"/>
      <c r="F8" s="8"/>
      <c r="G8" s="8"/>
      <c r="H8" s="8"/>
      <c r="I8" s="8"/>
      <c r="J8" s="8"/>
      <c r="K8" s="105"/>
      <c r="L8" s="11"/>
      <c r="M8" s="11"/>
      <c r="N8" s="11"/>
      <c r="O8" s="3"/>
      <c r="P8" s="3"/>
      <c r="Q8" s="3"/>
      <c r="R8" s="3"/>
      <c r="S8" s="3"/>
      <c r="T8" s="3"/>
      <c r="U8" s="3"/>
      <c r="V8" s="3"/>
      <c r="W8" s="3"/>
      <c r="X8" s="4"/>
      <c r="Y8" s="4"/>
      <c r="Z8" s="12"/>
      <c r="AA8" s="13"/>
      <c r="AB8" s="14"/>
      <c r="AC8" s="14"/>
      <c r="AD8" s="9"/>
      <c r="AE8" s="9"/>
      <c r="AF8" s="9"/>
      <c r="AG8" s="9"/>
    </row>
    <row r="9" spans="1:33" s="10" customFormat="1">
      <c r="A9" s="246" t="s">
        <v>2</v>
      </c>
      <c r="B9" s="246"/>
      <c r="C9" s="15">
        <f>N6</f>
        <v>4135</v>
      </c>
      <c r="D9" s="16"/>
      <c r="E9" s="16"/>
      <c r="F9" s="16"/>
      <c r="G9" s="16"/>
      <c r="H9" s="16"/>
      <c r="I9" s="16"/>
      <c r="J9" s="16"/>
      <c r="K9" s="106"/>
      <c r="L9" s="17"/>
      <c r="M9" s="17"/>
      <c r="N9" s="17"/>
      <c r="O9" s="18" t="s">
        <v>100</v>
      </c>
      <c r="P9" s="18" t="s">
        <v>100</v>
      </c>
      <c r="Q9" s="18" t="s">
        <v>100</v>
      </c>
      <c r="R9" s="18" t="s">
        <v>100</v>
      </c>
      <c r="S9" s="18" t="s">
        <v>100</v>
      </c>
      <c r="T9" s="18" t="s">
        <v>100</v>
      </c>
      <c r="U9" s="18" t="s">
        <v>100</v>
      </c>
      <c r="V9" s="18" t="s">
        <v>100</v>
      </c>
      <c r="W9" s="19"/>
      <c r="X9" s="19"/>
      <c r="Y9" s="12"/>
      <c r="Z9" s="13"/>
      <c r="AA9" s="20"/>
      <c r="AB9" s="20"/>
      <c r="AC9" s="8"/>
      <c r="AD9" s="8"/>
      <c r="AE9" s="8"/>
      <c r="AF9" s="9"/>
      <c r="AG9" s="9"/>
    </row>
    <row r="10" spans="1:33" s="10" customFormat="1">
      <c r="A10" s="246" t="s">
        <v>3</v>
      </c>
      <c r="B10" s="246"/>
      <c r="C10" s="21" t="s">
        <v>4</v>
      </c>
      <c r="D10" s="13"/>
      <c r="E10" s="13"/>
      <c r="F10" s="13"/>
      <c r="G10" s="13"/>
      <c r="H10" s="13"/>
      <c r="I10" s="13"/>
      <c r="J10" s="13"/>
      <c r="K10" s="107"/>
      <c r="L10" s="17"/>
      <c r="M10" s="17"/>
      <c r="N10" s="17"/>
      <c r="O10" s="18" t="s">
        <v>5</v>
      </c>
      <c r="P10" s="18" t="s">
        <v>6</v>
      </c>
      <c r="Q10" s="18" t="s">
        <v>7</v>
      </c>
      <c r="R10" s="18" t="s">
        <v>6</v>
      </c>
      <c r="S10" s="18" t="s">
        <v>7</v>
      </c>
      <c r="T10" s="18" t="s">
        <v>8</v>
      </c>
      <c r="U10" s="18" t="s">
        <v>9</v>
      </c>
      <c r="V10" s="18" t="s">
        <v>10</v>
      </c>
      <c r="W10" s="19"/>
      <c r="X10" s="19"/>
      <c r="Y10" s="12"/>
      <c r="Z10" s="13"/>
      <c r="AA10" s="20"/>
      <c r="AB10" s="20"/>
      <c r="AC10" s="8"/>
      <c r="AD10" s="8"/>
      <c r="AE10" s="8"/>
      <c r="AF10" s="9"/>
      <c r="AG10" s="9"/>
    </row>
    <row r="11" spans="1:33" s="10" customFormat="1">
      <c r="A11" s="247" t="s">
        <v>11</v>
      </c>
      <c r="B11" s="247"/>
      <c r="C11" s="21" t="s">
        <v>46</v>
      </c>
      <c r="D11" s="13"/>
      <c r="E11" s="13"/>
      <c r="F11" s="13"/>
      <c r="G11" s="13"/>
      <c r="H11" s="13"/>
      <c r="I11" s="13"/>
      <c r="J11" s="13"/>
      <c r="K11" s="108"/>
      <c r="L11" s="17"/>
      <c r="M11" s="17"/>
      <c r="N11" s="17"/>
      <c r="O11" s="22" t="s">
        <v>12</v>
      </c>
      <c r="P11" s="22" t="s">
        <v>12</v>
      </c>
      <c r="Q11" s="22" t="s">
        <v>12</v>
      </c>
      <c r="R11" s="22" t="s">
        <v>12</v>
      </c>
      <c r="S11" s="22" t="s">
        <v>13</v>
      </c>
      <c r="T11" s="22" t="s">
        <v>12</v>
      </c>
      <c r="U11" s="22" t="s">
        <v>14</v>
      </c>
      <c r="V11" s="22" t="s">
        <v>15</v>
      </c>
      <c r="W11" s="23"/>
      <c r="X11" s="23"/>
      <c r="Y11" s="12"/>
      <c r="Z11" s="24"/>
      <c r="AA11" s="20"/>
      <c r="AB11" s="240" t="s">
        <v>16</v>
      </c>
      <c r="AC11" s="241"/>
      <c r="AD11" s="241"/>
      <c r="AE11" s="241"/>
      <c r="AF11" s="242"/>
      <c r="AG11" s="9"/>
    </row>
    <row r="12" spans="1:33" s="10" customFormat="1">
      <c r="A12" s="25" t="s">
        <v>17</v>
      </c>
      <c r="B12" s="25" t="s">
        <v>18</v>
      </c>
      <c r="C12" s="26" t="s">
        <v>19</v>
      </c>
      <c r="D12" s="254" t="s">
        <v>20</v>
      </c>
      <c r="E12" s="241"/>
      <c r="F12" s="241"/>
      <c r="G12" s="241"/>
      <c r="H12" s="242"/>
      <c r="I12" s="27" t="s">
        <v>21</v>
      </c>
      <c r="J12" s="28" t="s">
        <v>22</v>
      </c>
      <c r="K12" s="109" t="s">
        <v>23</v>
      </c>
      <c r="L12" s="28" t="s">
        <v>2</v>
      </c>
      <c r="M12" s="248" t="s">
        <v>24</v>
      </c>
      <c r="N12" s="249"/>
      <c r="O12" s="29"/>
      <c r="P12" s="29"/>
      <c r="Q12" s="30"/>
      <c r="R12" s="30"/>
      <c r="S12" s="30"/>
      <c r="T12" s="30"/>
      <c r="U12" s="30"/>
      <c r="V12" s="30"/>
      <c r="W12" s="250" t="s">
        <v>25</v>
      </c>
      <c r="X12" s="249"/>
      <c r="Y12" s="31" t="s">
        <v>26</v>
      </c>
      <c r="Z12" s="32" t="s">
        <v>27</v>
      </c>
      <c r="AA12" s="33" t="s">
        <v>28</v>
      </c>
      <c r="AB12" s="34" t="s">
        <v>24</v>
      </c>
      <c r="AC12" s="35" t="s">
        <v>29</v>
      </c>
      <c r="AD12" s="36"/>
      <c r="AE12" s="36"/>
      <c r="AF12" s="36" t="s">
        <v>30</v>
      </c>
      <c r="AG12" s="37"/>
    </row>
    <row r="13" spans="1:33" s="10" customFormat="1">
      <c r="A13" s="38" t="s">
        <v>31</v>
      </c>
      <c r="B13" s="39" t="s">
        <v>158</v>
      </c>
      <c r="C13" s="155" t="s">
        <v>157</v>
      </c>
      <c r="D13" s="155" t="s">
        <v>32</v>
      </c>
      <c r="E13" s="40" t="s">
        <v>162</v>
      </c>
      <c r="F13" s="40"/>
      <c r="G13" s="41"/>
      <c r="H13" s="155" t="s">
        <v>32</v>
      </c>
      <c r="I13" s="42" t="s">
        <v>156</v>
      </c>
      <c r="J13" s="43">
        <v>1535</v>
      </c>
      <c r="K13" s="169">
        <v>0.56799999999999995</v>
      </c>
      <c r="L13" s="163">
        <f t="shared" ref="L13:L17" si="1">K13*J13</f>
        <v>871.87999999999988</v>
      </c>
      <c r="M13" s="45"/>
      <c r="N13" s="45"/>
      <c r="O13" s="46"/>
      <c r="P13" s="46"/>
      <c r="Q13" s="47"/>
      <c r="R13" s="47"/>
      <c r="S13" s="47"/>
      <c r="T13" s="47"/>
      <c r="U13" s="47"/>
      <c r="V13" s="47"/>
      <c r="W13" s="47">
        <f t="shared" ref="W13:W17" si="2">SUM(N13:U13)</f>
        <v>0</v>
      </c>
      <c r="X13" s="48" t="e">
        <f t="shared" ref="X13:X17" si="3">W13/AC13</f>
        <v>#DIV/0!</v>
      </c>
      <c r="Y13" s="49">
        <f t="shared" ref="Y13:Y17" si="4">W13-L13</f>
        <v>-871.87999999999988</v>
      </c>
      <c r="Z13" s="50"/>
      <c r="AA13" s="51"/>
      <c r="AB13" s="52"/>
      <c r="AC13" s="53"/>
      <c r="AD13" s="54"/>
      <c r="AE13" s="54"/>
      <c r="AF13" s="55">
        <f>AC13+AD13</f>
        <v>0</v>
      </c>
      <c r="AG13" s="37"/>
    </row>
    <row r="14" spans="1:33" s="10" customFormat="1">
      <c r="A14" s="38" t="s">
        <v>47</v>
      </c>
      <c r="B14" s="39" t="s">
        <v>158</v>
      </c>
      <c r="C14" s="155" t="s">
        <v>157</v>
      </c>
      <c r="D14" s="155" t="s">
        <v>80</v>
      </c>
      <c r="E14" s="40" t="s">
        <v>164</v>
      </c>
      <c r="F14" s="40"/>
      <c r="G14" s="41"/>
      <c r="H14" s="155" t="s">
        <v>80</v>
      </c>
      <c r="I14" s="42" t="s">
        <v>156</v>
      </c>
      <c r="J14" s="43">
        <v>1835</v>
      </c>
      <c r="K14" s="174">
        <v>0.97</v>
      </c>
      <c r="L14" s="163">
        <f t="shared" si="1"/>
        <v>1779.95</v>
      </c>
      <c r="M14" s="45"/>
      <c r="N14" s="45"/>
      <c r="O14" s="46"/>
      <c r="P14" s="46"/>
      <c r="Q14" s="47"/>
      <c r="R14" s="47"/>
      <c r="S14" s="47"/>
      <c r="T14" s="47"/>
      <c r="U14" s="47"/>
      <c r="V14" s="47"/>
      <c r="W14" s="47">
        <f t="shared" si="2"/>
        <v>0</v>
      </c>
      <c r="X14" s="48" t="e">
        <f t="shared" si="3"/>
        <v>#DIV/0!</v>
      </c>
      <c r="Y14" s="49">
        <f t="shared" si="4"/>
        <v>-1779.95</v>
      </c>
      <c r="Z14" s="50"/>
      <c r="AA14" s="51"/>
      <c r="AB14" s="52"/>
      <c r="AC14" s="53"/>
      <c r="AD14" s="54"/>
      <c r="AE14" s="54"/>
      <c r="AF14" s="55">
        <f t="shared" ref="AF14:AF70" si="5">AC14+AD14</f>
        <v>0</v>
      </c>
      <c r="AG14" s="37"/>
    </row>
    <row r="15" spans="1:33" s="10" customFormat="1">
      <c r="A15" s="38"/>
      <c r="B15" s="39"/>
      <c r="C15" s="155" t="s">
        <v>157</v>
      </c>
      <c r="D15" s="155" t="s">
        <v>101</v>
      </c>
      <c r="E15" s="40" t="s">
        <v>164</v>
      </c>
      <c r="F15" s="40"/>
      <c r="G15" s="41"/>
      <c r="H15" s="155" t="s">
        <v>257</v>
      </c>
      <c r="I15" s="42" t="s">
        <v>156</v>
      </c>
      <c r="J15" s="43">
        <v>765</v>
      </c>
      <c r="K15" s="169">
        <v>0.56799999999999995</v>
      </c>
      <c r="L15" s="163">
        <f t="shared" si="1"/>
        <v>434.52</v>
      </c>
      <c r="M15" s="45"/>
      <c r="N15" s="45"/>
      <c r="O15" s="46"/>
      <c r="P15" s="46"/>
      <c r="Q15" s="47"/>
      <c r="R15" s="47"/>
      <c r="S15" s="47"/>
      <c r="T15" s="47"/>
      <c r="U15" s="47"/>
      <c r="V15" s="47"/>
      <c r="W15" s="47">
        <f t="shared" si="2"/>
        <v>0</v>
      </c>
      <c r="X15" s="48" t="e">
        <f t="shared" si="3"/>
        <v>#DIV/0!</v>
      </c>
      <c r="Y15" s="49">
        <f t="shared" si="4"/>
        <v>-434.52</v>
      </c>
      <c r="Z15" s="50"/>
      <c r="AA15" s="51"/>
      <c r="AB15" s="52"/>
      <c r="AC15" s="53"/>
      <c r="AD15" s="54"/>
      <c r="AE15" s="54"/>
      <c r="AF15" s="55">
        <f t="shared" si="5"/>
        <v>0</v>
      </c>
      <c r="AG15" s="37"/>
    </row>
    <row r="16" spans="1:33" s="10" customFormat="1">
      <c r="A16" s="38" t="s">
        <v>33</v>
      </c>
      <c r="B16" s="39" t="s">
        <v>166</v>
      </c>
      <c r="C16" s="155" t="s">
        <v>167</v>
      </c>
      <c r="D16" s="155" t="s">
        <v>49</v>
      </c>
      <c r="E16" s="40" t="s">
        <v>165</v>
      </c>
      <c r="F16" s="40"/>
      <c r="G16" s="41"/>
      <c r="H16" s="155" t="s">
        <v>49</v>
      </c>
      <c r="I16" s="42" t="s">
        <v>168</v>
      </c>
      <c r="J16" s="43">
        <v>1535</v>
      </c>
      <c r="K16" s="169">
        <v>0.51400000000000001</v>
      </c>
      <c r="L16" s="163">
        <f t="shared" si="1"/>
        <v>788.99</v>
      </c>
      <c r="M16" s="45"/>
      <c r="N16" s="45"/>
      <c r="O16" s="46"/>
      <c r="P16" s="46"/>
      <c r="Q16" s="47"/>
      <c r="R16" s="47"/>
      <c r="S16" s="47"/>
      <c r="T16" s="47"/>
      <c r="U16" s="47"/>
      <c r="V16" s="47"/>
      <c r="W16" s="47">
        <f t="shared" si="2"/>
        <v>0</v>
      </c>
      <c r="X16" s="48" t="e">
        <f t="shared" si="3"/>
        <v>#DIV/0!</v>
      </c>
      <c r="Y16" s="49">
        <f t="shared" si="4"/>
        <v>-788.99</v>
      </c>
      <c r="Z16" s="50"/>
      <c r="AA16" s="51"/>
      <c r="AB16" s="52"/>
      <c r="AC16" s="53"/>
      <c r="AD16" s="54"/>
      <c r="AE16" s="54"/>
      <c r="AF16" s="55">
        <f t="shared" si="5"/>
        <v>0</v>
      </c>
      <c r="AG16" s="37"/>
    </row>
    <row r="17" spans="1:33" s="10" customFormat="1">
      <c r="A17" s="38"/>
      <c r="B17" s="39"/>
      <c r="C17" s="155"/>
      <c r="D17" s="155" t="s">
        <v>48</v>
      </c>
      <c r="E17" s="40" t="s">
        <v>165</v>
      </c>
      <c r="F17" s="40"/>
      <c r="G17" s="41"/>
      <c r="H17" s="155" t="s">
        <v>48</v>
      </c>
      <c r="I17" s="42" t="s">
        <v>168</v>
      </c>
      <c r="J17" s="43">
        <v>2600</v>
      </c>
      <c r="K17" s="169">
        <v>0.51400000000000001</v>
      </c>
      <c r="L17" s="163">
        <f t="shared" si="1"/>
        <v>1336.4</v>
      </c>
      <c r="M17" s="45"/>
      <c r="N17" s="45"/>
      <c r="O17" s="46"/>
      <c r="P17" s="46"/>
      <c r="Q17" s="47"/>
      <c r="R17" s="47"/>
      <c r="S17" s="47"/>
      <c r="T17" s="47"/>
      <c r="U17" s="47"/>
      <c r="V17" s="47"/>
      <c r="W17" s="47">
        <f t="shared" si="2"/>
        <v>0</v>
      </c>
      <c r="X17" s="48" t="e">
        <f t="shared" si="3"/>
        <v>#DIV/0!</v>
      </c>
      <c r="Y17" s="49">
        <f t="shared" si="4"/>
        <v>-1336.4</v>
      </c>
      <c r="Z17" s="50"/>
      <c r="AA17" s="51"/>
      <c r="AB17" s="52"/>
      <c r="AC17" s="53"/>
      <c r="AD17" s="54"/>
      <c r="AE17" s="54"/>
      <c r="AF17" s="55">
        <f t="shared" si="5"/>
        <v>0</v>
      </c>
      <c r="AG17" s="37"/>
    </row>
    <row r="18" spans="1:33" s="10" customFormat="1">
      <c r="A18" s="38"/>
      <c r="B18" s="57"/>
      <c r="C18" s="155"/>
      <c r="D18" s="155"/>
      <c r="E18" s="40"/>
      <c r="F18" s="40"/>
      <c r="G18" s="41"/>
      <c r="H18" s="41"/>
      <c r="I18" s="42"/>
      <c r="J18" s="43"/>
      <c r="K18" s="110"/>
      <c r="L18" s="44"/>
      <c r="M18" s="45"/>
      <c r="N18" s="45"/>
      <c r="O18" s="46"/>
      <c r="P18" s="46"/>
      <c r="Q18" s="47"/>
      <c r="R18" s="47"/>
      <c r="S18" s="47"/>
      <c r="T18" s="47"/>
      <c r="U18" s="47"/>
      <c r="V18" s="47"/>
      <c r="W18" s="47"/>
      <c r="X18" s="48"/>
      <c r="Y18" s="49"/>
      <c r="Z18" s="50"/>
      <c r="AA18" s="51"/>
      <c r="AB18" s="52"/>
      <c r="AC18" s="53"/>
      <c r="AD18" s="54"/>
      <c r="AE18" s="54"/>
      <c r="AF18" s="55">
        <f t="shared" si="5"/>
        <v>0</v>
      </c>
      <c r="AG18" s="37"/>
    </row>
    <row r="19" spans="1:33" s="10" customFormat="1">
      <c r="A19" s="38" t="s">
        <v>34</v>
      </c>
      <c r="B19" s="57"/>
      <c r="C19" s="155" t="s">
        <v>36</v>
      </c>
      <c r="D19" s="155" t="s">
        <v>32</v>
      </c>
      <c r="E19" s="40"/>
      <c r="F19" s="40"/>
      <c r="G19" s="41"/>
      <c r="H19" s="155" t="s">
        <v>32</v>
      </c>
      <c r="I19" s="42"/>
      <c r="J19" s="43">
        <v>1535</v>
      </c>
      <c r="K19" s="152">
        <v>160</v>
      </c>
      <c r="L19" s="166">
        <f>K19*J19/5000</f>
        <v>49.12</v>
      </c>
      <c r="M19" s="45"/>
      <c r="N19" s="45"/>
      <c r="O19" s="46"/>
      <c r="P19" s="46"/>
      <c r="Q19" s="47"/>
      <c r="R19" s="47"/>
      <c r="S19" s="47"/>
      <c r="T19" s="47"/>
      <c r="U19" s="47"/>
      <c r="V19" s="47"/>
      <c r="W19" s="47">
        <f>SUM(N19:U19)</f>
        <v>0</v>
      </c>
      <c r="X19" s="48" t="e">
        <f>W19/AC19</f>
        <v>#DIV/0!</v>
      </c>
      <c r="Y19" s="49">
        <f>W19-L19</f>
        <v>-49.12</v>
      </c>
      <c r="Z19" s="50"/>
      <c r="AA19" s="51"/>
      <c r="AB19" s="52"/>
      <c r="AC19" s="53"/>
      <c r="AD19" s="54"/>
      <c r="AE19" s="54"/>
      <c r="AF19" s="55">
        <f t="shared" si="5"/>
        <v>0</v>
      </c>
      <c r="AG19" s="37"/>
    </row>
    <row r="20" spans="1:33" s="10" customFormat="1">
      <c r="A20" s="38"/>
      <c r="B20" s="57"/>
      <c r="C20" s="155" t="s">
        <v>35</v>
      </c>
      <c r="D20" s="155" t="s">
        <v>32</v>
      </c>
      <c r="E20" s="40"/>
      <c r="F20" s="40"/>
      <c r="G20" s="41"/>
      <c r="H20" s="155" t="s">
        <v>32</v>
      </c>
      <c r="I20" s="42"/>
      <c r="J20" s="43">
        <v>1535</v>
      </c>
      <c r="K20" s="152">
        <v>295</v>
      </c>
      <c r="L20" s="166">
        <f t="shared" ref="L20:L24" si="6">K20*J20/5000</f>
        <v>90.564999999999998</v>
      </c>
      <c r="M20" s="45"/>
      <c r="N20" s="45"/>
      <c r="O20" s="46"/>
      <c r="P20" s="46"/>
      <c r="Q20" s="47"/>
      <c r="R20" s="47"/>
      <c r="S20" s="47"/>
      <c r="T20" s="47"/>
      <c r="U20" s="47"/>
      <c r="V20" s="47"/>
      <c r="W20" s="47">
        <f t="shared" ref="W20:W24" si="7">SUM(N20:U20)</f>
        <v>0</v>
      </c>
      <c r="X20" s="48" t="e">
        <f t="shared" ref="X20:X24" si="8">W20/AC20</f>
        <v>#DIV/0!</v>
      </c>
      <c r="Y20" s="49">
        <f t="shared" ref="Y20:Y24" si="9">W20-L20</f>
        <v>-90.564999999999998</v>
      </c>
      <c r="Z20" s="50"/>
      <c r="AA20" s="51"/>
      <c r="AB20" s="52"/>
      <c r="AC20" s="53"/>
      <c r="AD20" s="54"/>
      <c r="AE20" s="54"/>
      <c r="AF20" s="55">
        <f t="shared" si="5"/>
        <v>0</v>
      </c>
      <c r="AG20" s="37"/>
    </row>
    <row r="21" spans="1:33" s="10" customFormat="1">
      <c r="A21" s="38"/>
      <c r="B21" s="57"/>
      <c r="C21" s="155" t="s">
        <v>36</v>
      </c>
      <c r="D21" s="155" t="s">
        <v>80</v>
      </c>
      <c r="E21" s="40"/>
      <c r="F21" s="40"/>
      <c r="G21" s="41"/>
      <c r="H21" s="155" t="s">
        <v>263</v>
      </c>
      <c r="I21" s="57"/>
      <c r="J21" s="43">
        <v>1835</v>
      </c>
      <c r="K21" s="152">
        <v>160</v>
      </c>
      <c r="L21" s="166">
        <f t="shared" si="6"/>
        <v>58.72</v>
      </c>
      <c r="M21" s="45"/>
      <c r="N21" s="45"/>
      <c r="O21" s="46"/>
      <c r="P21" s="46"/>
      <c r="Q21" s="47"/>
      <c r="R21" s="47"/>
      <c r="S21" s="47"/>
      <c r="T21" s="47"/>
      <c r="U21" s="47"/>
      <c r="V21" s="47"/>
      <c r="W21" s="47">
        <f t="shared" si="7"/>
        <v>0</v>
      </c>
      <c r="X21" s="48" t="e">
        <f t="shared" si="8"/>
        <v>#DIV/0!</v>
      </c>
      <c r="Y21" s="49">
        <f t="shared" si="9"/>
        <v>-58.72</v>
      </c>
      <c r="Z21" s="50"/>
      <c r="AA21" s="51"/>
      <c r="AB21" s="52"/>
      <c r="AC21" s="53"/>
      <c r="AD21" s="54"/>
      <c r="AE21" s="54"/>
      <c r="AF21" s="55">
        <f t="shared" si="5"/>
        <v>0</v>
      </c>
      <c r="AG21" s="37"/>
    </row>
    <row r="22" spans="1:33" s="10" customFormat="1">
      <c r="A22" s="38"/>
      <c r="B22" s="58"/>
      <c r="C22" s="155" t="s">
        <v>35</v>
      </c>
      <c r="D22" s="155" t="s">
        <v>80</v>
      </c>
      <c r="E22" s="40"/>
      <c r="F22" s="40"/>
      <c r="G22" s="41"/>
      <c r="H22" s="155" t="s">
        <v>263</v>
      </c>
      <c r="I22" s="59"/>
      <c r="J22" s="43">
        <v>1835</v>
      </c>
      <c r="K22" s="152">
        <v>295</v>
      </c>
      <c r="L22" s="166">
        <f t="shared" si="6"/>
        <v>108.265</v>
      </c>
      <c r="M22" s="45"/>
      <c r="N22" s="45"/>
      <c r="O22" s="46"/>
      <c r="P22" s="46"/>
      <c r="Q22" s="47"/>
      <c r="R22" s="47"/>
      <c r="S22" s="47"/>
      <c r="T22" s="47"/>
      <c r="U22" s="47"/>
      <c r="V22" s="47"/>
      <c r="W22" s="47">
        <f t="shared" si="7"/>
        <v>0</v>
      </c>
      <c r="X22" s="48" t="e">
        <f t="shared" si="8"/>
        <v>#DIV/0!</v>
      </c>
      <c r="Y22" s="49">
        <f t="shared" si="9"/>
        <v>-108.265</v>
      </c>
      <c r="Z22" s="50"/>
      <c r="AA22" s="51"/>
      <c r="AB22" s="52"/>
      <c r="AC22" s="53"/>
      <c r="AD22" s="54"/>
      <c r="AE22" s="54"/>
      <c r="AF22" s="55">
        <f t="shared" si="5"/>
        <v>0</v>
      </c>
      <c r="AG22" s="37"/>
    </row>
    <row r="23" spans="1:33" s="10" customFormat="1">
      <c r="A23" s="38"/>
      <c r="B23" s="57"/>
      <c r="C23" s="155" t="s">
        <v>36</v>
      </c>
      <c r="D23" s="155" t="s">
        <v>101</v>
      </c>
      <c r="E23" s="40"/>
      <c r="F23" s="40"/>
      <c r="G23" s="41"/>
      <c r="H23" s="155" t="s">
        <v>261</v>
      </c>
      <c r="I23" s="57"/>
      <c r="J23" s="43">
        <v>765</v>
      </c>
      <c r="K23" s="152">
        <v>160</v>
      </c>
      <c r="L23" s="166">
        <f t="shared" si="6"/>
        <v>24.48</v>
      </c>
      <c r="M23" s="45"/>
      <c r="N23" s="45"/>
      <c r="O23" s="46"/>
      <c r="P23" s="46"/>
      <c r="Q23" s="47"/>
      <c r="R23" s="47"/>
      <c r="S23" s="47"/>
      <c r="T23" s="47"/>
      <c r="U23" s="47"/>
      <c r="V23" s="47"/>
      <c r="W23" s="47">
        <f t="shared" si="7"/>
        <v>0</v>
      </c>
      <c r="X23" s="48" t="e">
        <f t="shared" si="8"/>
        <v>#DIV/0!</v>
      </c>
      <c r="Y23" s="49">
        <f t="shared" si="9"/>
        <v>-24.48</v>
      </c>
      <c r="Z23" s="50"/>
      <c r="AA23" s="51"/>
      <c r="AB23" s="52"/>
      <c r="AC23" s="53"/>
      <c r="AD23" s="54"/>
      <c r="AE23" s="54"/>
      <c r="AF23" s="55">
        <f t="shared" si="5"/>
        <v>0</v>
      </c>
      <c r="AG23" s="37"/>
    </row>
    <row r="24" spans="1:33" s="10" customFormat="1">
      <c r="A24" s="38"/>
      <c r="B24" s="58"/>
      <c r="C24" s="155" t="s">
        <v>189</v>
      </c>
      <c r="D24" s="155" t="s">
        <v>101</v>
      </c>
      <c r="E24" s="40"/>
      <c r="F24" s="40"/>
      <c r="G24" s="41"/>
      <c r="H24" s="155" t="s">
        <v>261</v>
      </c>
      <c r="I24" s="59"/>
      <c r="J24" s="43">
        <v>765</v>
      </c>
      <c r="K24" s="152">
        <v>295</v>
      </c>
      <c r="L24" s="166">
        <f t="shared" si="6"/>
        <v>45.134999999999998</v>
      </c>
      <c r="M24" s="45"/>
      <c r="N24" s="45"/>
      <c r="O24" s="46"/>
      <c r="P24" s="46"/>
      <c r="Q24" s="47"/>
      <c r="R24" s="47"/>
      <c r="S24" s="47"/>
      <c r="T24" s="47"/>
      <c r="U24" s="47"/>
      <c r="V24" s="47"/>
      <c r="W24" s="47">
        <f t="shared" si="7"/>
        <v>0</v>
      </c>
      <c r="X24" s="48" t="e">
        <f t="shared" si="8"/>
        <v>#DIV/0!</v>
      </c>
      <c r="Y24" s="49">
        <f t="shared" si="9"/>
        <v>-45.134999999999998</v>
      </c>
      <c r="Z24" s="50"/>
      <c r="AA24" s="51"/>
      <c r="AB24" s="52"/>
      <c r="AC24" s="53"/>
      <c r="AD24" s="54"/>
      <c r="AE24" s="54"/>
      <c r="AF24" s="55">
        <f t="shared" si="5"/>
        <v>0</v>
      </c>
      <c r="AG24" s="37"/>
    </row>
    <row r="25" spans="1:33" s="10" customFormat="1">
      <c r="A25" s="38"/>
      <c r="B25" s="58"/>
      <c r="C25" s="155"/>
      <c r="D25" s="155"/>
      <c r="E25" s="40"/>
      <c r="F25" s="40"/>
      <c r="G25" s="41"/>
      <c r="H25" s="41"/>
      <c r="I25" s="59"/>
      <c r="J25" s="43"/>
      <c r="K25" s="111"/>
      <c r="L25" s="44"/>
      <c r="M25" s="45"/>
      <c r="N25" s="45"/>
      <c r="O25" s="46"/>
      <c r="P25" s="46"/>
      <c r="Q25" s="47"/>
      <c r="R25" s="47"/>
      <c r="S25" s="47"/>
      <c r="T25" s="47"/>
      <c r="U25" s="47"/>
      <c r="V25" s="47"/>
      <c r="W25" s="47"/>
      <c r="X25" s="48"/>
      <c r="Y25" s="49"/>
      <c r="Z25" s="50"/>
      <c r="AA25" s="51"/>
      <c r="AB25" s="52"/>
      <c r="AC25" s="53"/>
      <c r="AD25" s="54"/>
      <c r="AE25" s="54"/>
      <c r="AF25" s="55">
        <f t="shared" si="5"/>
        <v>0</v>
      </c>
      <c r="AG25" s="37"/>
    </row>
    <row r="26" spans="1:33" s="10" customFormat="1">
      <c r="A26" s="38" t="s">
        <v>38</v>
      </c>
      <c r="B26" s="57"/>
      <c r="C26" s="155" t="s">
        <v>219</v>
      </c>
      <c r="D26" s="155" t="s">
        <v>49</v>
      </c>
      <c r="E26" s="40"/>
      <c r="F26" s="40"/>
      <c r="G26" s="41"/>
      <c r="H26" s="155" t="s">
        <v>49</v>
      </c>
      <c r="I26" s="51" t="s">
        <v>181</v>
      </c>
      <c r="J26" s="43">
        <v>1535</v>
      </c>
      <c r="K26" s="163">
        <v>2.42</v>
      </c>
      <c r="L26" s="163">
        <f>K26*J26</f>
        <v>3714.7</v>
      </c>
      <c r="M26" s="45"/>
      <c r="N26" s="45"/>
      <c r="O26" s="46"/>
      <c r="P26" s="46"/>
      <c r="Q26" s="47"/>
      <c r="R26" s="47"/>
      <c r="S26" s="47"/>
      <c r="T26" s="47"/>
      <c r="U26" s="47"/>
      <c r="V26" s="47"/>
      <c r="W26" s="47">
        <f>SUM(N26:U26)</f>
        <v>0</v>
      </c>
      <c r="X26" s="48" t="e">
        <f>W26/AC26</f>
        <v>#DIV/0!</v>
      </c>
      <c r="Y26" s="49">
        <f>W26-L26</f>
        <v>-3714.7</v>
      </c>
      <c r="Z26" s="50"/>
      <c r="AA26" s="51"/>
      <c r="AB26" s="52"/>
      <c r="AC26" s="53"/>
      <c r="AD26" s="54"/>
      <c r="AE26" s="54"/>
      <c r="AF26" s="55">
        <f t="shared" si="5"/>
        <v>0</v>
      </c>
      <c r="AG26" s="37"/>
    </row>
    <row r="27" spans="1:33" s="10" customFormat="1">
      <c r="A27" s="38"/>
      <c r="B27" s="57"/>
      <c r="C27" s="155" t="s">
        <v>219</v>
      </c>
      <c r="D27" s="155" t="s">
        <v>49</v>
      </c>
      <c r="E27" s="40"/>
      <c r="F27" s="40"/>
      <c r="G27" s="41"/>
      <c r="H27" s="155" t="s">
        <v>49</v>
      </c>
      <c r="I27" s="51" t="s">
        <v>241</v>
      </c>
      <c r="J27" s="43">
        <v>1535</v>
      </c>
      <c r="K27" s="163">
        <v>1.22</v>
      </c>
      <c r="L27" s="163">
        <f>K27*J27</f>
        <v>1872.7</v>
      </c>
      <c r="M27" s="45"/>
      <c r="N27" s="45"/>
      <c r="O27" s="46"/>
      <c r="P27" s="46"/>
      <c r="Q27" s="47"/>
      <c r="R27" s="47"/>
      <c r="S27" s="47"/>
      <c r="T27" s="47"/>
      <c r="U27" s="47"/>
      <c r="V27" s="47"/>
      <c r="W27" s="47">
        <f>SUM(N27:U27)</f>
        <v>0</v>
      </c>
      <c r="X27" s="48" t="e">
        <f>W27/AC27</f>
        <v>#DIV/0!</v>
      </c>
      <c r="Y27" s="49">
        <f>W27-L27</f>
        <v>-1872.7</v>
      </c>
      <c r="Z27" s="50"/>
      <c r="AA27" s="51"/>
      <c r="AB27" s="52"/>
      <c r="AC27" s="53"/>
      <c r="AD27" s="54"/>
      <c r="AE27" s="54"/>
      <c r="AF27" s="55">
        <f t="shared" si="5"/>
        <v>0</v>
      </c>
      <c r="AG27" s="37"/>
    </row>
    <row r="28" spans="1:33" s="10" customFormat="1">
      <c r="A28" s="38"/>
      <c r="B28" s="57"/>
      <c r="C28" s="155" t="s">
        <v>219</v>
      </c>
      <c r="D28" s="155" t="s">
        <v>48</v>
      </c>
      <c r="E28" s="40"/>
      <c r="F28" s="40"/>
      <c r="G28" s="41"/>
      <c r="H28" s="155" t="s">
        <v>48</v>
      </c>
      <c r="I28" s="51" t="s">
        <v>181</v>
      </c>
      <c r="J28" s="43">
        <v>2600</v>
      </c>
      <c r="K28" s="163">
        <v>2.41</v>
      </c>
      <c r="L28" s="163">
        <f>K28*J28</f>
        <v>6266</v>
      </c>
      <c r="M28" s="45"/>
      <c r="N28" s="45"/>
      <c r="O28" s="46"/>
      <c r="P28" s="46"/>
      <c r="Q28" s="63"/>
      <c r="R28" s="63"/>
      <c r="S28" s="63"/>
      <c r="T28" s="63"/>
      <c r="U28" s="47"/>
      <c r="V28" s="47"/>
      <c r="W28" s="47">
        <f>SUM(N28:U28)</f>
        <v>0</v>
      </c>
      <c r="X28" s="48" t="e">
        <f>W28/AC28</f>
        <v>#DIV/0!</v>
      </c>
      <c r="Y28" s="49">
        <f>W28-L28</f>
        <v>-6266</v>
      </c>
      <c r="Z28" s="50"/>
      <c r="AA28" s="51"/>
      <c r="AB28" s="52"/>
      <c r="AC28" s="53"/>
      <c r="AD28" s="54"/>
      <c r="AE28" s="54"/>
      <c r="AF28" s="55">
        <f t="shared" si="5"/>
        <v>0</v>
      </c>
      <c r="AG28" s="37"/>
    </row>
    <row r="29" spans="1:33" s="10" customFormat="1">
      <c r="A29" s="38"/>
      <c r="B29" s="57"/>
      <c r="C29" s="155" t="s">
        <v>219</v>
      </c>
      <c r="D29" s="155" t="s">
        <v>48</v>
      </c>
      <c r="E29" s="40"/>
      <c r="F29" s="40"/>
      <c r="G29" s="41"/>
      <c r="H29" s="155" t="s">
        <v>48</v>
      </c>
      <c r="I29" s="51" t="s">
        <v>241</v>
      </c>
      <c r="J29" s="43">
        <v>2600</v>
      </c>
      <c r="K29" s="163">
        <v>1.22</v>
      </c>
      <c r="L29" s="163">
        <f>K29*J29</f>
        <v>3172</v>
      </c>
      <c r="M29" s="45"/>
      <c r="N29" s="45"/>
      <c r="O29" s="46"/>
      <c r="P29" s="46"/>
      <c r="Q29" s="47"/>
      <c r="R29" s="47"/>
      <c r="S29" s="47"/>
      <c r="T29" s="47"/>
      <c r="U29" s="47"/>
      <c r="V29" s="47"/>
      <c r="W29" s="47">
        <f>SUM(N29:U29)</f>
        <v>0</v>
      </c>
      <c r="X29" s="48" t="e">
        <f>W29/AC29</f>
        <v>#DIV/0!</v>
      </c>
      <c r="Y29" s="49">
        <f>W29-L29</f>
        <v>-3172</v>
      </c>
      <c r="Z29" s="50"/>
      <c r="AA29" s="51"/>
      <c r="AB29" s="52"/>
      <c r="AC29" s="53"/>
      <c r="AD29" s="54"/>
      <c r="AE29" s="54"/>
      <c r="AF29" s="55">
        <f t="shared" si="5"/>
        <v>0</v>
      </c>
      <c r="AG29" s="37"/>
    </row>
    <row r="30" spans="1:33" s="10" customFormat="1">
      <c r="A30" s="38"/>
      <c r="B30" s="57"/>
      <c r="C30" s="155"/>
      <c r="D30" s="155"/>
      <c r="E30" s="40"/>
      <c r="F30" s="40"/>
      <c r="G30" s="41"/>
      <c r="H30" s="41"/>
      <c r="I30" s="42"/>
      <c r="J30" s="66"/>
      <c r="K30" s="114"/>
      <c r="L30" s="44"/>
      <c r="M30" s="45"/>
      <c r="N30" s="45"/>
      <c r="O30" s="46"/>
      <c r="P30" s="46"/>
      <c r="Q30" s="63"/>
      <c r="R30" s="63"/>
      <c r="S30" s="63"/>
      <c r="T30" s="63"/>
      <c r="U30" s="47"/>
      <c r="V30" s="47"/>
      <c r="W30" s="47"/>
      <c r="X30" s="48"/>
      <c r="Y30" s="49"/>
      <c r="Z30" s="50"/>
      <c r="AA30" s="51"/>
      <c r="AB30" s="52"/>
      <c r="AC30" s="53"/>
      <c r="AD30" s="54"/>
      <c r="AE30" s="54"/>
      <c r="AF30" s="55">
        <f t="shared" si="5"/>
        <v>0</v>
      </c>
      <c r="AG30" s="37"/>
    </row>
    <row r="31" spans="1:33" s="10" customFormat="1">
      <c r="A31" s="38" t="s">
        <v>37</v>
      </c>
      <c r="B31" s="58"/>
      <c r="C31" s="155" t="s">
        <v>242</v>
      </c>
      <c r="D31" s="155" t="s">
        <v>40</v>
      </c>
      <c r="E31" s="40"/>
      <c r="F31" s="40"/>
      <c r="G31" s="41"/>
      <c r="H31" s="155" t="s">
        <v>49</v>
      </c>
      <c r="I31" s="59"/>
      <c r="J31" s="129">
        <v>75</v>
      </c>
      <c r="K31" s="112">
        <v>1.03</v>
      </c>
      <c r="L31" s="44">
        <f t="shared" ref="L31:L36" si="10">K31*J31</f>
        <v>77.25</v>
      </c>
      <c r="M31" s="45"/>
      <c r="N31" s="45"/>
      <c r="O31" s="46"/>
      <c r="P31" s="46"/>
      <c r="Q31" s="47"/>
      <c r="R31" s="47"/>
      <c r="S31" s="47"/>
      <c r="T31" s="47"/>
      <c r="U31" s="47"/>
      <c r="V31" s="47"/>
      <c r="W31" s="47">
        <f t="shared" ref="W31:W36" si="11">SUM(N31:U31)</f>
        <v>0</v>
      </c>
      <c r="X31" s="48" t="e">
        <f t="shared" ref="X31:X36" si="12">W31/AC31</f>
        <v>#DIV/0!</v>
      </c>
      <c r="Y31" s="49">
        <f t="shared" ref="Y31:Y36" si="13">W31-L31</f>
        <v>-77.25</v>
      </c>
      <c r="Z31" s="50"/>
      <c r="AA31" s="51"/>
      <c r="AB31" s="52"/>
      <c r="AC31" s="53"/>
      <c r="AD31" s="54"/>
      <c r="AE31" s="54"/>
      <c r="AF31" s="55">
        <f t="shared" si="5"/>
        <v>0</v>
      </c>
      <c r="AG31" s="37"/>
    </row>
    <row r="32" spans="1:33" s="10" customFormat="1">
      <c r="A32" s="38"/>
      <c r="B32" s="57"/>
      <c r="C32" s="155" t="s">
        <v>243</v>
      </c>
      <c r="D32" s="155" t="s">
        <v>41</v>
      </c>
      <c r="E32" s="40"/>
      <c r="F32" s="40"/>
      <c r="G32" s="41"/>
      <c r="H32" s="155" t="s">
        <v>49</v>
      </c>
      <c r="I32" s="57"/>
      <c r="J32" s="129">
        <v>155</v>
      </c>
      <c r="K32" s="112">
        <v>1.03</v>
      </c>
      <c r="L32" s="44">
        <f t="shared" si="10"/>
        <v>159.65</v>
      </c>
      <c r="M32" s="45"/>
      <c r="N32" s="45"/>
      <c r="O32" s="46"/>
      <c r="P32" s="46"/>
      <c r="Q32" s="47"/>
      <c r="R32" s="47"/>
      <c r="S32" s="47"/>
      <c r="T32" s="47"/>
      <c r="U32" s="47"/>
      <c r="V32" s="47"/>
      <c r="W32" s="47">
        <f t="shared" si="11"/>
        <v>0</v>
      </c>
      <c r="X32" s="48" t="e">
        <f t="shared" si="12"/>
        <v>#DIV/0!</v>
      </c>
      <c r="Y32" s="49">
        <f t="shared" si="13"/>
        <v>-159.65</v>
      </c>
      <c r="Z32" s="50"/>
      <c r="AA32" s="51"/>
      <c r="AB32" s="52"/>
      <c r="AC32" s="53"/>
      <c r="AD32" s="54"/>
      <c r="AE32" s="54"/>
      <c r="AF32" s="55">
        <f t="shared" si="5"/>
        <v>0</v>
      </c>
      <c r="AG32" s="37"/>
    </row>
    <row r="33" spans="1:33" s="10" customFormat="1">
      <c r="A33" s="38"/>
      <c r="B33" s="57"/>
      <c r="C33" s="155" t="s">
        <v>244</v>
      </c>
      <c r="D33" s="155" t="s">
        <v>42</v>
      </c>
      <c r="E33" s="40"/>
      <c r="F33" s="40"/>
      <c r="G33" s="41"/>
      <c r="H33" s="155" t="s">
        <v>49</v>
      </c>
      <c r="I33" s="57"/>
      <c r="J33" s="129">
        <v>430</v>
      </c>
      <c r="K33" s="113">
        <v>1.03</v>
      </c>
      <c r="L33" s="44">
        <f t="shared" si="10"/>
        <v>442.90000000000003</v>
      </c>
      <c r="M33" s="45"/>
      <c r="N33" s="45"/>
      <c r="O33" s="46"/>
      <c r="P33" s="46"/>
      <c r="Q33" s="47"/>
      <c r="R33" s="47"/>
      <c r="S33" s="47"/>
      <c r="T33" s="47"/>
      <c r="U33" s="47"/>
      <c r="V33" s="47"/>
      <c r="W33" s="47">
        <f t="shared" si="11"/>
        <v>0</v>
      </c>
      <c r="X33" s="48" t="e">
        <f t="shared" si="12"/>
        <v>#DIV/0!</v>
      </c>
      <c r="Y33" s="49">
        <f t="shared" si="13"/>
        <v>-442.90000000000003</v>
      </c>
      <c r="Z33" s="50"/>
      <c r="AA33" s="51"/>
      <c r="AB33" s="52"/>
      <c r="AC33" s="53"/>
      <c r="AD33" s="54"/>
      <c r="AE33" s="54"/>
      <c r="AF33" s="55">
        <f t="shared" si="5"/>
        <v>0</v>
      </c>
      <c r="AG33" s="37"/>
    </row>
    <row r="34" spans="1:33" s="10" customFormat="1">
      <c r="A34" s="38"/>
      <c r="B34" s="58"/>
      <c r="C34" s="155" t="s">
        <v>245</v>
      </c>
      <c r="D34" s="155" t="s">
        <v>43</v>
      </c>
      <c r="E34" s="40"/>
      <c r="F34" s="40"/>
      <c r="G34" s="41"/>
      <c r="H34" s="155" t="s">
        <v>49</v>
      </c>
      <c r="I34" s="59"/>
      <c r="J34" s="129">
        <v>415</v>
      </c>
      <c r="K34" s="112">
        <v>1.03</v>
      </c>
      <c r="L34" s="44">
        <f t="shared" si="10"/>
        <v>427.45</v>
      </c>
      <c r="M34" s="45"/>
      <c r="N34" s="45"/>
      <c r="O34" s="46"/>
      <c r="P34" s="46"/>
      <c r="Q34" s="47"/>
      <c r="R34" s="47"/>
      <c r="S34" s="47"/>
      <c r="T34" s="47"/>
      <c r="U34" s="47"/>
      <c r="V34" s="47"/>
      <c r="W34" s="47">
        <f t="shared" si="11"/>
        <v>0</v>
      </c>
      <c r="X34" s="48" t="e">
        <f t="shared" si="12"/>
        <v>#DIV/0!</v>
      </c>
      <c r="Y34" s="49">
        <f t="shared" si="13"/>
        <v>-427.45</v>
      </c>
      <c r="Z34" s="50"/>
      <c r="AA34" s="51"/>
      <c r="AB34" s="52"/>
      <c r="AC34" s="53"/>
      <c r="AD34" s="54"/>
      <c r="AE34" s="54"/>
      <c r="AF34" s="55">
        <f t="shared" si="5"/>
        <v>0</v>
      </c>
      <c r="AG34" s="37"/>
    </row>
    <row r="35" spans="1:33" s="10" customFormat="1">
      <c r="A35" s="38"/>
      <c r="B35" s="58"/>
      <c r="C35" s="155" t="s">
        <v>246</v>
      </c>
      <c r="D35" s="155" t="s">
        <v>44</v>
      </c>
      <c r="E35" s="40"/>
      <c r="F35" s="40"/>
      <c r="G35" s="41"/>
      <c r="H35" s="155" t="s">
        <v>49</v>
      </c>
      <c r="I35" s="59"/>
      <c r="J35" s="129">
        <v>305</v>
      </c>
      <c r="K35" s="112">
        <v>1.03</v>
      </c>
      <c r="L35" s="44">
        <f t="shared" si="10"/>
        <v>314.15000000000003</v>
      </c>
      <c r="M35" s="45"/>
      <c r="N35" s="45"/>
      <c r="O35" s="46"/>
      <c r="P35" s="46"/>
      <c r="Q35" s="47"/>
      <c r="R35" s="47"/>
      <c r="S35" s="47"/>
      <c r="T35" s="47"/>
      <c r="U35" s="47"/>
      <c r="V35" s="47"/>
      <c r="W35" s="47">
        <f t="shared" si="11"/>
        <v>0</v>
      </c>
      <c r="X35" s="48" t="e">
        <f t="shared" si="12"/>
        <v>#DIV/0!</v>
      </c>
      <c r="Y35" s="49">
        <f t="shared" si="13"/>
        <v>-314.15000000000003</v>
      </c>
      <c r="Z35" s="50"/>
      <c r="AA35" s="51"/>
      <c r="AB35" s="52"/>
      <c r="AC35" s="53"/>
      <c r="AD35" s="54"/>
      <c r="AE35" s="54"/>
      <c r="AF35" s="55">
        <f t="shared" si="5"/>
        <v>0</v>
      </c>
      <c r="AG35" s="37"/>
    </row>
    <row r="36" spans="1:33" s="10" customFormat="1">
      <c r="A36" s="38"/>
      <c r="B36" s="58"/>
      <c r="C36" s="155" t="s">
        <v>247</v>
      </c>
      <c r="D36" s="155" t="s">
        <v>45</v>
      </c>
      <c r="E36" s="40"/>
      <c r="F36" s="40"/>
      <c r="G36" s="41"/>
      <c r="H36" s="155" t="s">
        <v>49</v>
      </c>
      <c r="I36" s="59"/>
      <c r="J36" s="129">
        <v>155</v>
      </c>
      <c r="K36" s="112">
        <v>1.03</v>
      </c>
      <c r="L36" s="44">
        <f t="shared" si="10"/>
        <v>159.65</v>
      </c>
      <c r="M36" s="45"/>
      <c r="N36" s="45"/>
      <c r="O36" s="46"/>
      <c r="P36" s="46"/>
      <c r="Q36" s="47"/>
      <c r="R36" s="47"/>
      <c r="S36" s="47"/>
      <c r="T36" s="47"/>
      <c r="U36" s="47"/>
      <c r="V36" s="47"/>
      <c r="W36" s="47">
        <f t="shared" si="11"/>
        <v>0</v>
      </c>
      <c r="X36" s="48" t="e">
        <f t="shared" si="12"/>
        <v>#DIV/0!</v>
      </c>
      <c r="Y36" s="49">
        <f t="shared" si="13"/>
        <v>-159.65</v>
      </c>
      <c r="Z36" s="50"/>
      <c r="AA36" s="51"/>
      <c r="AB36" s="52"/>
      <c r="AC36" s="53"/>
      <c r="AD36" s="54"/>
      <c r="AE36" s="54"/>
      <c r="AF36" s="55">
        <f t="shared" si="5"/>
        <v>0</v>
      </c>
      <c r="AG36" s="37"/>
    </row>
    <row r="37" spans="1:33" s="10" customFormat="1">
      <c r="A37" s="38"/>
      <c r="B37" s="58"/>
      <c r="C37" s="155"/>
      <c r="D37" s="155"/>
      <c r="E37" s="40"/>
      <c r="F37" s="40"/>
      <c r="G37" s="41"/>
      <c r="H37" s="155"/>
      <c r="I37" s="59"/>
      <c r="J37" s="43"/>
      <c r="K37" s="112"/>
      <c r="L37" s="44"/>
      <c r="M37" s="45"/>
      <c r="N37" s="45"/>
      <c r="O37" s="46"/>
      <c r="P37" s="46"/>
      <c r="Q37" s="47"/>
      <c r="R37" s="47"/>
      <c r="S37" s="47"/>
      <c r="T37" s="47"/>
      <c r="U37" s="47"/>
      <c r="V37" s="47"/>
      <c r="W37" s="47"/>
      <c r="X37" s="48"/>
      <c r="Y37" s="49"/>
      <c r="Z37" s="50"/>
      <c r="AA37" s="51"/>
      <c r="AB37" s="52"/>
      <c r="AC37" s="53"/>
      <c r="AD37" s="54"/>
      <c r="AE37" s="54"/>
      <c r="AF37" s="55"/>
      <c r="AG37" s="37"/>
    </row>
    <row r="38" spans="1:33" s="10" customFormat="1">
      <c r="A38" s="38" t="s">
        <v>37</v>
      </c>
      <c r="B38" s="58"/>
      <c r="C38" s="155" t="s">
        <v>281</v>
      </c>
      <c r="D38" s="155" t="s">
        <v>40</v>
      </c>
      <c r="E38" s="40"/>
      <c r="F38" s="40"/>
      <c r="G38" s="41"/>
      <c r="H38" s="155" t="s">
        <v>48</v>
      </c>
      <c r="I38" s="59"/>
      <c r="J38" s="129">
        <v>140</v>
      </c>
      <c r="K38" s="112">
        <v>1.03</v>
      </c>
      <c r="L38" s="44">
        <f t="shared" ref="L38:L43" si="14">K38*J38</f>
        <v>144.20000000000002</v>
      </c>
      <c r="M38" s="45"/>
      <c r="N38" s="45"/>
      <c r="O38" s="46"/>
      <c r="P38" s="46"/>
      <c r="Q38" s="47"/>
      <c r="R38" s="47"/>
      <c r="S38" s="47"/>
      <c r="T38" s="47"/>
      <c r="U38" s="47"/>
      <c r="V38" s="47"/>
      <c r="W38" s="47">
        <f t="shared" ref="W38:W43" si="15">SUM(N38:U38)</f>
        <v>0</v>
      </c>
      <c r="X38" s="48" t="e">
        <f t="shared" ref="X38:X43" si="16">W38/AC38</f>
        <v>#DIV/0!</v>
      </c>
      <c r="Y38" s="49">
        <f t="shared" ref="Y38:Y43" si="17">W38-L38</f>
        <v>-144.20000000000002</v>
      </c>
      <c r="Z38" s="50"/>
      <c r="AA38" s="51"/>
      <c r="AB38" s="52"/>
      <c r="AC38" s="53"/>
      <c r="AD38" s="54"/>
      <c r="AE38" s="54"/>
      <c r="AF38" s="55">
        <f t="shared" ref="AF38:AF44" si="18">AC38+AD38</f>
        <v>0</v>
      </c>
      <c r="AG38" s="37"/>
    </row>
    <row r="39" spans="1:33" s="10" customFormat="1">
      <c r="A39" s="38"/>
      <c r="B39" s="57"/>
      <c r="C39" s="155" t="s">
        <v>282</v>
      </c>
      <c r="D39" s="155" t="s">
        <v>41</v>
      </c>
      <c r="E39" s="40"/>
      <c r="F39" s="40"/>
      <c r="G39" s="41"/>
      <c r="H39" s="155" t="s">
        <v>48</v>
      </c>
      <c r="I39" s="57"/>
      <c r="J39" s="129">
        <v>260</v>
      </c>
      <c r="K39" s="112">
        <v>1.03</v>
      </c>
      <c r="L39" s="44">
        <f t="shared" si="14"/>
        <v>267.8</v>
      </c>
      <c r="M39" s="45"/>
      <c r="N39" s="45"/>
      <c r="O39" s="46"/>
      <c r="P39" s="46"/>
      <c r="Q39" s="47"/>
      <c r="R39" s="47"/>
      <c r="S39" s="47"/>
      <c r="T39" s="47"/>
      <c r="U39" s="47"/>
      <c r="V39" s="47"/>
      <c r="W39" s="47">
        <f t="shared" si="15"/>
        <v>0</v>
      </c>
      <c r="X39" s="48" t="e">
        <f t="shared" si="16"/>
        <v>#DIV/0!</v>
      </c>
      <c r="Y39" s="49">
        <f t="shared" si="17"/>
        <v>-267.8</v>
      </c>
      <c r="Z39" s="50"/>
      <c r="AA39" s="51"/>
      <c r="AB39" s="52"/>
      <c r="AC39" s="53"/>
      <c r="AD39" s="54"/>
      <c r="AE39" s="54"/>
      <c r="AF39" s="55">
        <f t="shared" si="18"/>
        <v>0</v>
      </c>
      <c r="AG39" s="37"/>
    </row>
    <row r="40" spans="1:33" s="10" customFormat="1">
      <c r="A40" s="38"/>
      <c r="B40" s="57"/>
      <c r="C40" s="155" t="s">
        <v>283</v>
      </c>
      <c r="D40" s="155" t="s">
        <v>42</v>
      </c>
      <c r="E40" s="40"/>
      <c r="F40" s="40"/>
      <c r="G40" s="41"/>
      <c r="H40" s="155" t="s">
        <v>48</v>
      </c>
      <c r="I40" s="57"/>
      <c r="J40" s="129">
        <v>725</v>
      </c>
      <c r="K40" s="113">
        <v>1.03</v>
      </c>
      <c r="L40" s="44">
        <f t="shared" si="14"/>
        <v>746.75</v>
      </c>
      <c r="M40" s="45"/>
      <c r="N40" s="45"/>
      <c r="O40" s="46"/>
      <c r="P40" s="46"/>
      <c r="Q40" s="47"/>
      <c r="R40" s="47"/>
      <c r="S40" s="47"/>
      <c r="T40" s="47"/>
      <c r="U40" s="47"/>
      <c r="V40" s="47"/>
      <c r="W40" s="47">
        <f t="shared" si="15"/>
        <v>0</v>
      </c>
      <c r="X40" s="48" t="e">
        <f t="shared" si="16"/>
        <v>#DIV/0!</v>
      </c>
      <c r="Y40" s="49">
        <f t="shared" si="17"/>
        <v>-746.75</v>
      </c>
      <c r="Z40" s="50"/>
      <c r="AA40" s="51"/>
      <c r="AB40" s="52"/>
      <c r="AC40" s="53"/>
      <c r="AD40" s="54"/>
      <c r="AE40" s="54"/>
      <c r="AF40" s="55">
        <f t="shared" si="18"/>
        <v>0</v>
      </c>
      <c r="AG40" s="37"/>
    </row>
    <row r="41" spans="1:33" s="10" customFormat="1">
      <c r="A41" s="38"/>
      <c r="B41" s="58"/>
      <c r="C41" s="155" t="s">
        <v>284</v>
      </c>
      <c r="D41" s="155" t="s">
        <v>43</v>
      </c>
      <c r="E41" s="40"/>
      <c r="F41" s="40"/>
      <c r="G41" s="41"/>
      <c r="H41" s="155" t="s">
        <v>48</v>
      </c>
      <c r="I41" s="59"/>
      <c r="J41" s="129">
        <v>700</v>
      </c>
      <c r="K41" s="112">
        <v>1.03</v>
      </c>
      <c r="L41" s="44">
        <f t="shared" si="14"/>
        <v>721</v>
      </c>
      <c r="M41" s="45"/>
      <c r="N41" s="45"/>
      <c r="O41" s="46"/>
      <c r="P41" s="46"/>
      <c r="Q41" s="47"/>
      <c r="R41" s="47"/>
      <c r="S41" s="47"/>
      <c r="T41" s="47"/>
      <c r="U41" s="47"/>
      <c r="V41" s="47"/>
      <c r="W41" s="47">
        <f t="shared" si="15"/>
        <v>0</v>
      </c>
      <c r="X41" s="48" t="e">
        <f t="shared" si="16"/>
        <v>#DIV/0!</v>
      </c>
      <c r="Y41" s="49">
        <f t="shared" si="17"/>
        <v>-721</v>
      </c>
      <c r="Z41" s="50"/>
      <c r="AA41" s="51"/>
      <c r="AB41" s="52"/>
      <c r="AC41" s="53"/>
      <c r="AD41" s="54"/>
      <c r="AE41" s="54"/>
      <c r="AF41" s="55">
        <f t="shared" si="18"/>
        <v>0</v>
      </c>
      <c r="AG41" s="37"/>
    </row>
    <row r="42" spans="1:33" s="10" customFormat="1">
      <c r="A42" s="38"/>
      <c r="B42" s="58"/>
      <c r="C42" s="155" t="s">
        <v>285</v>
      </c>
      <c r="D42" s="155" t="s">
        <v>44</v>
      </c>
      <c r="E42" s="40"/>
      <c r="F42" s="40"/>
      <c r="G42" s="41"/>
      <c r="H42" s="155" t="s">
        <v>48</v>
      </c>
      <c r="I42" s="59"/>
      <c r="J42" s="129">
        <v>515</v>
      </c>
      <c r="K42" s="112">
        <v>1.03</v>
      </c>
      <c r="L42" s="44">
        <f t="shared" si="14"/>
        <v>530.45000000000005</v>
      </c>
      <c r="M42" s="45"/>
      <c r="N42" s="45"/>
      <c r="O42" s="46"/>
      <c r="P42" s="46"/>
      <c r="Q42" s="47"/>
      <c r="R42" s="47"/>
      <c r="S42" s="47"/>
      <c r="T42" s="47"/>
      <c r="U42" s="47"/>
      <c r="V42" s="47"/>
      <c r="W42" s="47">
        <f t="shared" si="15"/>
        <v>0</v>
      </c>
      <c r="X42" s="48" t="e">
        <f t="shared" si="16"/>
        <v>#DIV/0!</v>
      </c>
      <c r="Y42" s="49">
        <f t="shared" si="17"/>
        <v>-530.45000000000005</v>
      </c>
      <c r="Z42" s="50"/>
      <c r="AA42" s="51"/>
      <c r="AB42" s="52"/>
      <c r="AC42" s="53"/>
      <c r="AD42" s="54"/>
      <c r="AE42" s="54"/>
      <c r="AF42" s="55">
        <f t="shared" si="18"/>
        <v>0</v>
      </c>
      <c r="AG42" s="37"/>
    </row>
    <row r="43" spans="1:33" s="10" customFormat="1">
      <c r="A43" s="38"/>
      <c r="B43" s="58"/>
      <c r="C43" s="155" t="s">
        <v>286</v>
      </c>
      <c r="D43" s="155" t="s">
        <v>45</v>
      </c>
      <c r="E43" s="40"/>
      <c r="F43" s="40"/>
      <c r="G43" s="41"/>
      <c r="H43" s="155" t="s">
        <v>48</v>
      </c>
      <c r="I43" s="59"/>
      <c r="J43" s="129">
        <v>260</v>
      </c>
      <c r="K43" s="112">
        <v>1.03</v>
      </c>
      <c r="L43" s="44">
        <f t="shared" si="14"/>
        <v>267.8</v>
      </c>
      <c r="M43" s="45"/>
      <c r="N43" s="45"/>
      <c r="O43" s="46"/>
      <c r="P43" s="46"/>
      <c r="Q43" s="47"/>
      <c r="R43" s="47"/>
      <c r="S43" s="47"/>
      <c r="T43" s="47"/>
      <c r="U43" s="47"/>
      <c r="V43" s="47"/>
      <c r="W43" s="47">
        <f t="shared" si="15"/>
        <v>0</v>
      </c>
      <c r="X43" s="48" t="e">
        <f t="shared" si="16"/>
        <v>#DIV/0!</v>
      </c>
      <c r="Y43" s="49">
        <f t="shared" si="17"/>
        <v>-267.8</v>
      </c>
      <c r="Z43" s="50"/>
      <c r="AA43" s="51"/>
      <c r="AB43" s="52"/>
      <c r="AC43" s="53"/>
      <c r="AD43" s="54"/>
      <c r="AE43" s="54"/>
      <c r="AF43" s="55">
        <f t="shared" si="18"/>
        <v>0</v>
      </c>
      <c r="AG43" s="37"/>
    </row>
    <row r="44" spans="1:33" s="10" customFormat="1">
      <c r="A44" s="38"/>
      <c r="B44" s="58"/>
      <c r="C44" s="155"/>
      <c r="D44" s="155"/>
      <c r="E44" s="40"/>
      <c r="F44" s="40"/>
      <c r="G44" s="41"/>
      <c r="H44" s="41"/>
      <c r="I44" s="59"/>
      <c r="J44" s="43"/>
      <c r="K44" s="112"/>
      <c r="L44" s="44">
        <f>K44*J44</f>
        <v>0</v>
      </c>
      <c r="M44" s="45"/>
      <c r="N44" s="45"/>
      <c r="O44" s="46"/>
      <c r="P44" s="46"/>
      <c r="Q44" s="47"/>
      <c r="R44" s="47"/>
      <c r="S44" s="47"/>
      <c r="T44" s="47"/>
      <c r="U44" s="47"/>
      <c r="V44" s="47"/>
      <c r="W44" s="47"/>
      <c r="X44" s="48"/>
      <c r="Y44" s="49"/>
      <c r="Z44" s="50"/>
      <c r="AA44" s="51"/>
      <c r="AB44" s="52"/>
      <c r="AC44" s="53"/>
      <c r="AD44" s="54"/>
      <c r="AE44" s="54"/>
      <c r="AF44" s="55">
        <f t="shared" si="18"/>
        <v>0</v>
      </c>
      <c r="AG44" s="37"/>
    </row>
    <row r="45" spans="1:33" s="10" customFormat="1">
      <c r="A45" s="38" t="s">
        <v>232</v>
      </c>
      <c r="B45" s="57"/>
      <c r="C45" s="68" t="s">
        <v>237</v>
      </c>
      <c r="D45" s="155" t="s">
        <v>234</v>
      </c>
      <c r="E45" s="40"/>
      <c r="F45" s="40"/>
      <c r="G45" s="41"/>
      <c r="H45" s="155" t="s">
        <v>49</v>
      </c>
      <c r="I45" s="42"/>
      <c r="J45" s="43">
        <v>1535</v>
      </c>
      <c r="K45" s="163">
        <v>0.04</v>
      </c>
      <c r="L45" s="163">
        <f>K45*J45</f>
        <v>61.4</v>
      </c>
      <c r="M45" s="45"/>
      <c r="N45" s="45"/>
      <c r="O45" s="46"/>
      <c r="P45" s="46"/>
      <c r="Q45" s="47"/>
      <c r="R45" s="47"/>
      <c r="S45" s="47"/>
      <c r="T45" s="47"/>
      <c r="U45" s="47"/>
      <c r="V45" s="47"/>
      <c r="W45" s="47">
        <f>SUM(N45:U45)</f>
        <v>0</v>
      </c>
      <c r="X45" s="48" t="e">
        <f>W45/AC45</f>
        <v>#DIV/0!</v>
      </c>
      <c r="Y45" s="49">
        <f>W45-L45</f>
        <v>-61.4</v>
      </c>
      <c r="Z45" s="50"/>
      <c r="AA45" s="51"/>
      <c r="AB45" s="52"/>
      <c r="AC45" s="53"/>
      <c r="AD45" s="54"/>
      <c r="AE45" s="54"/>
      <c r="AF45" s="55">
        <f>AC45+AD45</f>
        <v>0</v>
      </c>
      <c r="AG45" s="37"/>
    </row>
    <row r="46" spans="1:33" s="10" customFormat="1">
      <c r="A46" s="38"/>
      <c r="B46" s="57"/>
      <c r="C46" s="68" t="s">
        <v>237</v>
      </c>
      <c r="D46" s="155" t="s">
        <v>234</v>
      </c>
      <c r="E46" s="40"/>
      <c r="F46" s="40"/>
      <c r="G46" s="41"/>
      <c r="H46" s="155" t="s">
        <v>48</v>
      </c>
      <c r="I46" s="42"/>
      <c r="J46" s="43">
        <v>2600</v>
      </c>
      <c r="K46" s="163">
        <v>0.04</v>
      </c>
      <c r="L46" s="163">
        <f>K46*J46</f>
        <v>104</v>
      </c>
      <c r="M46" s="45"/>
      <c r="N46" s="45"/>
      <c r="O46" s="46"/>
      <c r="P46" s="46"/>
      <c r="Q46" s="47"/>
      <c r="R46" s="47"/>
      <c r="S46" s="47"/>
      <c r="T46" s="47"/>
      <c r="U46" s="47"/>
      <c r="V46" s="47"/>
      <c r="W46" s="47">
        <f>SUM(N46:U46)</f>
        <v>0</v>
      </c>
      <c r="X46" s="48" t="e">
        <f>W46/AC46</f>
        <v>#DIV/0!</v>
      </c>
      <c r="Y46" s="49">
        <f>W46-L46</f>
        <v>-104</v>
      </c>
      <c r="Z46" s="50"/>
      <c r="AA46" s="51"/>
      <c r="AB46" s="52"/>
      <c r="AC46" s="53"/>
      <c r="AD46" s="54"/>
      <c r="AE46" s="54"/>
      <c r="AF46" s="55">
        <f>AC46+AD46</f>
        <v>0</v>
      </c>
      <c r="AG46" s="37"/>
    </row>
    <row r="47" spans="1:33" s="10" customFormat="1">
      <c r="A47" s="38"/>
      <c r="B47" s="57"/>
      <c r="C47" s="155"/>
      <c r="D47" s="155"/>
      <c r="E47" s="40"/>
      <c r="F47" s="40"/>
      <c r="G47" s="41"/>
      <c r="H47" s="155"/>
      <c r="I47" s="42"/>
      <c r="J47" s="66"/>
      <c r="K47" s="163"/>
      <c r="L47" s="163"/>
      <c r="M47" s="45"/>
      <c r="N47" s="45"/>
      <c r="O47" s="46"/>
      <c r="P47" s="46"/>
      <c r="Q47" s="47"/>
      <c r="R47" s="47"/>
      <c r="S47" s="47"/>
      <c r="T47" s="47"/>
      <c r="U47" s="47"/>
      <c r="V47" s="47"/>
      <c r="W47" s="47"/>
      <c r="X47" s="48"/>
      <c r="Y47" s="49"/>
      <c r="Z47" s="50"/>
      <c r="AA47" s="51"/>
      <c r="AB47" s="52"/>
      <c r="AC47" s="53"/>
      <c r="AD47" s="54"/>
      <c r="AE47" s="54"/>
      <c r="AF47" s="55"/>
      <c r="AG47" s="37"/>
    </row>
    <row r="48" spans="1:33" s="10" customFormat="1">
      <c r="A48" s="38"/>
      <c r="B48" s="58"/>
      <c r="C48" s="155"/>
      <c r="D48" s="155"/>
      <c r="E48" s="40"/>
      <c r="F48" s="40"/>
      <c r="G48" s="41"/>
      <c r="H48" s="155"/>
      <c r="I48" s="59"/>
      <c r="J48" s="43"/>
      <c r="K48" s="112"/>
      <c r="L48" s="44"/>
      <c r="M48" s="45"/>
      <c r="N48" s="45"/>
      <c r="O48" s="46"/>
      <c r="P48" s="46"/>
      <c r="Q48" s="47"/>
      <c r="R48" s="47"/>
      <c r="S48" s="47"/>
      <c r="T48" s="47"/>
      <c r="U48" s="47"/>
      <c r="V48" s="47"/>
      <c r="W48" s="47"/>
      <c r="X48" s="48"/>
      <c r="Y48" s="49"/>
      <c r="Z48" s="50"/>
      <c r="AA48" s="51"/>
      <c r="AB48" s="52"/>
      <c r="AC48" s="53"/>
      <c r="AD48" s="54"/>
      <c r="AE48" s="54"/>
      <c r="AF48" s="55"/>
      <c r="AG48" s="37"/>
    </row>
    <row r="49" spans="1:33" s="10" customFormat="1">
      <c r="A49" s="38" t="s">
        <v>290</v>
      </c>
      <c r="B49" s="57"/>
      <c r="C49" s="68" t="s">
        <v>291</v>
      </c>
      <c r="D49" s="155" t="s">
        <v>319</v>
      </c>
      <c r="E49" s="40"/>
      <c r="F49" s="40"/>
      <c r="G49" s="41"/>
      <c r="H49" s="155" t="s">
        <v>49</v>
      </c>
      <c r="I49" s="42"/>
      <c r="J49" s="43">
        <v>1535</v>
      </c>
      <c r="K49" s="163">
        <f>0.9*1.1</f>
        <v>0.9900000000000001</v>
      </c>
      <c r="L49" s="163">
        <f>K49*J49</f>
        <v>1519.65</v>
      </c>
      <c r="M49" s="45"/>
      <c r="N49" s="45"/>
      <c r="O49" s="46"/>
      <c r="P49" s="46"/>
      <c r="Q49" s="47"/>
      <c r="R49" s="47"/>
      <c r="S49" s="47"/>
      <c r="T49" s="47"/>
      <c r="U49" s="47"/>
      <c r="V49" s="47"/>
      <c r="W49" s="47">
        <f>SUM(N49:U49)</f>
        <v>0</v>
      </c>
      <c r="X49" s="48" t="e">
        <f>W49/AC49</f>
        <v>#DIV/0!</v>
      </c>
      <c r="Y49" s="49">
        <f>W49-L49</f>
        <v>-1519.65</v>
      </c>
      <c r="Z49" s="50"/>
      <c r="AA49" s="51"/>
      <c r="AB49" s="52"/>
      <c r="AC49" s="53"/>
      <c r="AD49" s="54"/>
      <c r="AE49" s="54"/>
      <c r="AF49" s="55">
        <f>AC49+AD49</f>
        <v>0</v>
      </c>
      <c r="AG49" s="37"/>
    </row>
    <row r="50" spans="1:33" s="10" customFormat="1">
      <c r="A50" s="38"/>
      <c r="B50" s="57"/>
      <c r="C50" s="68" t="s">
        <v>291</v>
      </c>
      <c r="D50" s="155" t="s">
        <v>319</v>
      </c>
      <c r="E50" s="40"/>
      <c r="F50" s="40"/>
      <c r="G50" s="41"/>
      <c r="H50" s="155" t="s">
        <v>48</v>
      </c>
      <c r="I50" s="42"/>
      <c r="J50" s="43">
        <v>2600</v>
      </c>
      <c r="K50" s="163">
        <f>0.9*1.1</f>
        <v>0.9900000000000001</v>
      </c>
      <c r="L50" s="163">
        <f>K50*J50</f>
        <v>2574.0000000000005</v>
      </c>
      <c r="M50" s="45"/>
      <c r="N50" s="45"/>
      <c r="O50" s="46"/>
      <c r="P50" s="46"/>
      <c r="Q50" s="47"/>
      <c r="R50" s="47"/>
      <c r="S50" s="47"/>
      <c r="T50" s="47"/>
      <c r="U50" s="47"/>
      <c r="V50" s="47"/>
      <c r="W50" s="47">
        <f>SUM(N50:U50)</f>
        <v>0</v>
      </c>
      <c r="X50" s="48" t="e">
        <f>W50/AC50</f>
        <v>#DIV/0!</v>
      </c>
      <c r="Y50" s="49">
        <f>W50-L50</f>
        <v>-2574.0000000000005</v>
      </c>
      <c r="Z50" s="50"/>
      <c r="AA50" s="51"/>
      <c r="AB50" s="52"/>
      <c r="AC50" s="53"/>
      <c r="AD50" s="54"/>
      <c r="AE50" s="54"/>
      <c r="AF50" s="55">
        <f>AC50+AD50</f>
        <v>0</v>
      </c>
      <c r="AG50" s="37"/>
    </row>
    <row r="51" spans="1:33" s="10" customFormat="1">
      <c r="A51" s="38"/>
      <c r="B51" s="58"/>
      <c r="C51" s="155"/>
      <c r="D51" s="155"/>
      <c r="E51" s="40"/>
      <c r="F51" s="40"/>
      <c r="G51" s="41"/>
      <c r="H51" s="155"/>
      <c r="I51" s="59"/>
      <c r="J51" s="43"/>
      <c r="K51" s="112"/>
      <c r="L51" s="44"/>
      <c r="M51" s="45"/>
      <c r="N51" s="45"/>
      <c r="O51" s="46"/>
      <c r="P51" s="46"/>
      <c r="Q51" s="47"/>
      <c r="R51" s="47"/>
      <c r="S51" s="47"/>
      <c r="T51" s="47"/>
      <c r="U51" s="47"/>
      <c r="V51" s="47"/>
      <c r="W51" s="47"/>
      <c r="X51" s="48"/>
      <c r="Y51" s="49"/>
      <c r="Z51" s="50"/>
      <c r="AA51" s="51"/>
      <c r="AB51" s="52"/>
      <c r="AC51" s="53"/>
      <c r="AD51" s="54"/>
      <c r="AE51" s="54"/>
      <c r="AF51" s="55"/>
      <c r="AG51" s="37"/>
    </row>
    <row r="52" spans="1:33" s="10" customFormat="1">
      <c r="A52" s="38" t="s">
        <v>233</v>
      </c>
      <c r="B52" s="57"/>
      <c r="C52" s="68" t="s">
        <v>235</v>
      </c>
      <c r="D52" s="155" t="s">
        <v>236</v>
      </c>
      <c r="E52" s="40"/>
      <c r="F52" s="40" t="s">
        <v>238</v>
      </c>
      <c r="G52" s="41"/>
      <c r="H52" s="155" t="s">
        <v>49</v>
      </c>
      <c r="I52" s="42"/>
      <c r="J52" s="43">
        <v>1535</v>
      </c>
      <c r="K52" s="169">
        <v>4.0000000000000001E-3</v>
      </c>
      <c r="L52" s="163">
        <f>K52*J52</f>
        <v>6.1400000000000006</v>
      </c>
      <c r="M52" s="45"/>
      <c r="N52" s="45"/>
      <c r="O52" s="46"/>
      <c r="P52" s="46"/>
      <c r="Q52" s="47"/>
      <c r="R52" s="47"/>
      <c r="S52" s="47"/>
      <c r="T52" s="47"/>
      <c r="U52" s="47"/>
      <c r="V52" s="47"/>
      <c r="W52" s="47">
        <f>SUM(N52:U52)</f>
        <v>0</v>
      </c>
      <c r="X52" s="48" t="e">
        <f>W52/AC52</f>
        <v>#DIV/0!</v>
      </c>
      <c r="Y52" s="49">
        <f>W52-L52</f>
        <v>-6.1400000000000006</v>
      </c>
      <c r="Z52" s="50"/>
      <c r="AA52" s="51"/>
      <c r="AB52" s="52"/>
      <c r="AC52" s="53"/>
      <c r="AD52" s="54"/>
      <c r="AE52" s="54"/>
      <c r="AF52" s="55">
        <f>AC52+AD52</f>
        <v>0</v>
      </c>
      <c r="AG52" s="37"/>
    </row>
    <row r="53" spans="1:33" s="10" customFormat="1">
      <c r="A53" s="38"/>
      <c r="B53" s="57"/>
      <c r="C53" s="68" t="s">
        <v>235</v>
      </c>
      <c r="D53" s="155" t="s">
        <v>236</v>
      </c>
      <c r="E53" s="40"/>
      <c r="F53" s="40" t="s">
        <v>238</v>
      </c>
      <c r="G53" s="41"/>
      <c r="H53" s="155" t="s">
        <v>48</v>
      </c>
      <c r="I53" s="42"/>
      <c r="J53" s="43">
        <v>2600</v>
      </c>
      <c r="K53" s="169">
        <v>4.0000000000000001E-3</v>
      </c>
      <c r="L53" s="163">
        <f>K53*J53</f>
        <v>10.4</v>
      </c>
      <c r="M53" s="45"/>
      <c r="N53" s="45"/>
      <c r="O53" s="46"/>
      <c r="P53" s="46"/>
      <c r="Q53" s="47"/>
      <c r="R53" s="47"/>
      <c r="S53" s="47"/>
      <c r="T53" s="47"/>
      <c r="U53" s="47"/>
      <c r="V53" s="47"/>
      <c r="W53" s="47">
        <f>SUM(N53:U53)</f>
        <v>0</v>
      </c>
      <c r="X53" s="48" t="e">
        <f>W53/AC53</f>
        <v>#DIV/0!</v>
      </c>
      <c r="Y53" s="49">
        <f>W53-L53</f>
        <v>-10.4</v>
      </c>
      <c r="Z53" s="50"/>
      <c r="AA53" s="51"/>
      <c r="AB53" s="52"/>
      <c r="AC53" s="53"/>
      <c r="AD53" s="54"/>
      <c r="AE53" s="54"/>
      <c r="AF53" s="55">
        <f>AC53+AD53</f>
        <v>0</v>
      </c>
      <c r="AG53" s="37"/>
    </row>
    <row r="54" spans="1:33" s="10" customFormat="1">
      <c r="A54" s="38"/>
      <c r="B54" s="58"/>
      <c r="C54" s="155"/>
      <c r="D54" s="155"/>
      <c r="E54" s="40"/>
      <c r="F54" s="40"/>
      <c r="G54" s="41"/>
      <c r="H54" s="41"/>
      <c r="I54" s="59"/>
      <c r="J54" s="43"/>
      <c r="K54" s="112"/>
      <c r="L54" s="44">
        <f>K54*J54</f>
        <v>0</v>
      </c>
      <c r="M54" s="45"/>
      <c r="N54" s="45"/>
      <c r="O54" s="46"/>
      <c r="P54" s="46"/>
      <c r="Q54" s="47"/>
      <c r="R54" s="47"/>
      <c r="S54" s="47"/>
      <c r="T54" s="47"/>
      <c r="U54" s="47"/>
      <c r="V54" s="47"/>
      <c r="W54" s="47"/>
      <c r="X54" s="48"/>
      <c r="Y54" s="49"/>
      <c r="Z54" s="50"/>
      <c r="AA54" s="51"/>
      <c r="AB54" s="52"/>
      <c r="AC54" s="53"/>
      <c r="AD54" s="54"/>
      <c r="AE54" s="54"/>
      <c r="AF54" s="55">
        <f t="shared" si="5"/>
        <v>0</v>
      </c>
      <c r="AG54" s="37"/>
    </row>
    <row r="55" spans="1:33" s="10" customFormat="1">
      <c r="A55" s="38" t="s">
        <v>218</v>
      </c>
      <c r="B55" s="57"/>
      <c r="C55" s="155" t="s">
        <v>251</v>
      </c>
      <c r="D55" s="155" t="s">
        <v>222</v>
      </c>
      <c r="E55" s="40" t="s">
        <v>313</v>
      </c>
      <c r="F55" s="40" t="s">
        <v>238</v>
      </c>
      <c r="G55" s="41"/>
      <c r="H55" s="41" t="s">
        <v>231</v>
      </c>
      <c r="I55" s="42"/>
      <c r="J55" s="43">
        <v>4135</v>
      </c>
      <c r="K55" s="115">
        <v>2.06</v>
      </c>
      <c r="L55" s="44">
        <f t="shared" ref="L55:L56" si="19">K55*J55</f>
        <v>8518.1</v>
      </c>
      <c r="M55" s="45"/>
      <c r="N55" s="45"/>
      <c r="O55" s="46"/>
      <c r="P55" s="46"/>
      <c r="Q55" s="47"/>
      <c r="R55" s="47"/>
      <c r="S55" s="67"/>
      <c r="T55" s="47"/>
      <c r="U55" s="47"/>
      <c r="V55" s="47"/>
      <c r="W55" s="47">
        <f t="shared" ref="W55:W56" si="20">SUM(N55:U55)</f>
        <v>0</v>
      </c>
      <c r="X55" s="48" t="e">
        <f t="shared" ref="X55:X56" si="21">W55/AC55</f>
        <v>#DIV/0!</v>
      </c>
      <c r="Y55" s="49">
        <f t="shared" ref="Y55:Y56" si="22">W55-L55</f>
        <v>-8518.1</v>
      </c>
      <c r="Z55" s="50"/>
      <c r="AA55" s="51"/>
      <c r="AB55" s="52"/>
      <c r="AC55" s="53"/>
      <c r="AD55" s="54"/>
      <c r="AE55" s="54"/>
      <c r="AF55" s="55">
        <f t="shared" ref="AF55:AF56" si="23">AC55+AD55</f>
        <v>0</v>
      </c>
      <c r="AG55" s="56">
        <f t="shared" ref="AG55:AG56" si="24">AF55-L55</f>
        <v>-8518.1</v>
      </c>
    </row>
    <row r="56" spans="1:33" s="10" customFormat="1">
      <c r="A56" s="38"/>
      <c r="B56" s="57"/>
      <c r="C56" s="155" t="s">
        <v>223</v>
      </c>
      <c r="D56" s="155" t="s">
        <v>222</v>
      </c>
      <c r="E56" s="40" t="s">
        <v>313</v>
      </c>
      <c r="F56" s="40" t="s">
        <v>238</v>
      </c>
      <c r="G56" s="71"/>
      <c r="H56" s="41" t="s">
        <v>231</v>
      </c>
      <c r="I56" s="42"/>
      <c r="J56" s="43">
        <v>4135</v>
      </c>
      <c r="K56" s="115">
        <v>2.06</v>
      </c>
      <c r="L56" s="44">
        <f t="shared" si="19"/>
        <v>8518.1</v>
      </c>
      <c r="M56" s="45"/>
      <c r="N56" s="45"/>
      <c r="O56" s="46"/>
      <c r="P56" s="46"/>
      <c r="Q56" s="47"/>
      <c r="R56" s="47"/>
      <c r="S56" s="67"/>
      <c r="T56" s="47"/>
      <c r="U56" s="47"/>
      <c r="V56" s="47"/>
      <c r="W56" s="47">
        <f t="shared" si="20"/>
        <v>0</v>
      </c>
      <c r="X56" s="48" t="e">
        <f t="shared" si="21"/>
        <v>#DIV/0!</v>
      </c>
      <c r="Y56" s="49">
        <f t="shared" si="22"/>
        <v>-8518.1</v>
      </c>
      <c r="Z56" s="50"/>
      <c r="AA56" s="51"/>
      <c r="AB56" s="52"/>
      <c r="AC56" s="53"/>
      <c r="AD56" s="54"/>
      <c r="AE56" s="54"/>
      <c r="AF56" s="55">
        <f t="shared" si="23"/>
        <v>0</v>
      </c>
      <c r="AG56" s="56">
        <f t="shared" si="24"/>
        <v>-8518.1</v>
      </c>
    </row>
    <row r="57" spans="1:33" s="10" customFormat="1">
      <c r="A57" s="38"/>
      <c r="B57" s="58"/>
      <c r="C57" s="155"/>
      <c r="D57" s="155"/>
      <c r="E57" s="40"/>
      <c r="F57" s="40"/>
      <c r="G57" s="41"/>
      <c r="H57" s="41"/>
      <c r="I57" s="59"/>
      <c r="J57" s="43"/>
      <c r="K57" s="112"/>
      <c r="L57" s="44">
        <f>K57*J57</f>
        <v>0</v>
      </c>
      <c r="M57" s="45"/>
      <c r="N57" s="45"/>
      <c r="O57" s="46"/>
      <c r="P57" s="46"/>
      <c r="Q57" s="47"/>
      <c r="R57" s="47"/>
      <c r="S57" s="47"/>
      <c r="T57" s="47"/>
      <c r="U57" s="47"/>
      <c r="V57" s="47"/>
      <c r="W57" s="47"/>
      <c r="X57" s="48"/>
      <c r="Y57" s="49"/>
      <c r="Z57" s="50"/>
      <c r="AA57" s="51"/>
      <c r="AB57" s="52"/>
      <c r="AC57" s="53"/>
      <c r="AD57" s="54"/>
      <c r="AE57" s="54"/>
      <c r="AF57" s="55">
        <f>AC57+AD57</f>
        <v>0</v>
      </c>
      <c r="AG57" s="37"/>
    </row>
    <row r="58" spans="1:33" s="10" customFormat="1">
      <c r="A58" s="38" t="s">
        <v>53</v>
      </c>
      <c r="B58" s="57"/>
      <c r="C58" s="68" t="s">
        <v>56</v>
      </c>
      <c r="D58" s="155" t="s">
        <v>52</v>
      </c>
      <c r="E58" s="40"/>
      <c r="F58" s="40"/>
      <c r="G58" s="41"/>
      <c r="H58" s="155" t="s">
        <v>52</v>
      </c>
      <c r="I58" s="42"/>
      <c r="J58" s="43">
        <v>4135</v>
      </c>
      <c r="K58" s="163">
        <v>0.88</v>
      </c>
      <c r="L58" s="163">
        <f>K58*J58</f>
        <v>3638.8</v>
      </c>
      <c r="M58" s="45"/>
      <c r="N58" s="45"/>
      <c r="O58" s="46"/>
      <c r="P58" s="46"/>
      <c r="Q58" s="47"/>
      <c r="R58" s="47"/>
      <c r="S58" s="47"/>
      <c r="T58" s="47"/>
      <c r="U58" s="47"/>
      <c r="V58" s="47"/>
      <c r="W58" s="47">
        <f>SUM(N58:U58)</f>
        <v>0</v>
      </c>
      <c r="X58" s="48" t="e">
        <f>W58/AC58</f>
        <v>#DIV/0!</v>
      </c>
      <c r="Y58" s="49">
        <f>W58-L58</f>
        <v>-3638.8</v>
      </c>
      <c r="Z58" s="50"/>
      <c r="AA58" s="51"/>
      <c r="AB58" s="52"/>
      <c r="AC58" s="53"/>
      <c r="AD58" s="54"/>
      <c r="AE58" s="54"/>
      <c r="AF58" s="55">
        <f>AC58+AD58</f>
        <v>0</v>
      </c>
      <c r="AG58" s="37"/>
    </row>
    <row r="59" spans="1:33" s="10" customFormat="1">
      <c r="A59" s="38"/>
      <c r="B59" s="58"/>
      <c r="C59" s="155"/>
      <c r="D59" s="153"/>
      <c r="E59" s="40"/>
      <c r="F59" s="40"/>
      <c r="G59" s="41"/>
      <c r="H59" s="40"/>
      <c r="I59" s="59"/>
      <c r="J59" s="43"/>
      <c r="K59" s="112"/>
      <c r="L59" s="44"/>
      <c r="M59" s="45"/>
      <c r="N59" s="45"/>
      <c r="O59" s="46"/>
      <c r="P59" s="46"/>
      <c r="Q59" s="47"/>
      <c r="R59" s="47"/>
      <c r="S59" s="47"/>
      <c r="T59" s="47"/>
      <c r="U59" s="47"/>
      <c r="V59" s="47"/>
      <c r="W59" s="47"/>
      <c r="X59" s="48"/>
      <c r="Y59" s="49"/>
      <c r="Z59" s="50"/>
      <c r="AA59" s="51"/>
      <c r="AB59" s="52"/>
      <c r="AC59" s="53"/>
      <c r="AD59" s="54"/>
      <c r="AE59" s="54"/>
      <c r="AF59" s="55"/>
      <c r="AG59" s="37"/>
    </row>
    <row r="60" spans="1:33" s="10" customFormat="1">
      <c r="A60" s="38" t="s">
        <v>39</v>
      </c>
      <c r="B60" s="57"/>
      <c r="C60" s="155" t="s">
        <v>182</v>
      </c>
      <c r="D60" s="155" t="s">
        <v>40</v>
      </c>
      <c r="E60" s="40"/>
      <c r="F60" s="40"/>
      <c r="G60" s="41"/>
      <c r="H60" s="41"/>
      <c r="I60" s="42" t="s">
        <v>40</v>
      </c>
      <c r="J60" s="43">
        <v>215</v>
      </c>
      <c r="K60" s="115">
        <v>1.03</v>
      </c>
      <c r="L60" s="44">
        <f t="shared" ref="L60:L67" si="25">K60*J60</f>
        <v>221.45000000000002</v>
      </c>
      <c r="M60" s="45"/>
      <c r="N60" s="45"/>
      <c r="O60" s="46"/>
      <c r="P60" s="46"/>
      <c r="Q60" s="47"/>
      <c r="R60" s="47"/>
      <c r="S60" s="67"/>
      <c r="T60" s="47"/>
      <c r="U60" s="47"/>
      <c r="V60" s="47"/>
      <c r="W60" s="47">
        <f t="shared" ref="W60:W65" si="26">SUM(N60:U60)</f>
        <v>0</v>
      </c>
      <c r="X60" s="48" t="e">
        <f t="shared" ref="X60:X65" si="27">W60/AC60</f>
        <v>#DIV/0!</v>
      </c>
      <c r="Y60" s="49">
        <f t="shared" ref="Y60:Y65" si="28">W60-L60</f>
        <v>-221.45000000000002</v>
      </c>
      <c r="Z60" s="50"/>
      <c r="AA60" s="51"/>
      <c r="AB60" s="52"/>
      <c r="AC60" s="53"/>
      <c r="AD60" s="54"/>
      <c r="AE60" s="54"/>
      <c r="AF60" s="55">
        <f t="shared" si="5"/>
        <v>0</v>
      </c>
      <c r="AG60" s="37"/>
    </row>
    <row r="61" spans="1:33" s="10" customFormat="1">
      <c r="A61" s="38"/>
      <c r="B61" s="57"/>
      <c r="C61" s="155" t="s">
        <v>182</v>
      </c>
      <c r="D61" s="69" t="s">
        <v>41</v>
      </c>
      <c r="E61" s="70"/>
      <c r="F61" s="70"/>
      <c r="G61" s="71"/>
      <c r="H61" s="68"/>
      <c r="I61" s="42" t="s">
        <v>41</v>
      </c>
      <c r="J61" s="43">
        <v>415</v>
      </c>
      <c r="K61" s="115">
        <v>1.03</v>
      </c>
      <c r="L61" s="44">
        <f t="shared" si="25"/>
        <v>427.45</v>
      </c>
      <c r="M61" s="45"/>
      <c r="N61" s="45"/>
      <c r="O61" s="46"/>
      <c r="P61" s="46"/>
      <c r="Q61" s="47"/>
      <c r="R61" s="47"/>
      <c r="S61" s="67"/>
      <c r="T61" s="47"/>
      <c r="U61" s="47"/>
      <c r="V61" s="47"/>
      <c r="W61" s="47">
        <f t="shared" si="26"/>
        <v>0</v>
      </c>
      <c r="X61" s="48" t="e">
        <f t="shared" si="27"/>
        <v>#DIV/0!</v>
      </c>
      <c r="Y61" s="49">
        <f t="shared" si="28"/>
        <v>-427.45</v>
      </c>
      <c r="Z61" s="50"/>
      <c r="AA61" s="51"/>
      <c r="AB61" s="52"/>
      <c r="AC61" s="53"/>
      <c r="AD61" s="54"/>
      <c r="AE61" s="54"/>
      <c r="AF61" s="55">
        <f t="shared" si="5"/>
        <v>0</v>
      </c>
      <c r="AG61" s="37"/>
    </row>
    <row r="62" spans="1:33" s="10" customFormat="1">
      <c r="A62" s="38"/>
      <c r="B62" s="57"/>
      <c r="C62" s="155" t="s">
        <v>182</v>
      </c>
      <c r="D62" s="155" t="s">
        <v>42</v>
      </c>
      <c r="E62" s="40"/>
      <c r="F62" s="40"/>
      <c r="G62" s="41"/>
      <c r="H62" s="68"/>
      <c r="I62" s="42" t="s">
        <v>42</v>
      </c>
      <c r="J62" s="43">
        <v>1155</v>
      </c>
      <c r="K62" s="115">
        <v>1.03</v>
      </c>
      <c r="L62" s="44">
        <f t="shared" si="25"/>
        <v>1189.6500000000001</v>
      </c>
      <c r="M62" s="45"/>
      <c r="N62" s="45"/>
      <c r="O62" s="46"/>
      <c r="P62" s="46"/>
      <c r="Q62" s="63"/>
      <c r="R62" s="63"/>
      <c r="S62" s="72"/>
      <c r="T62" s="63"/>
      <c r="U62" s="47"/>
      <c r="V62" s="47"/>
      <c r="W62" s="47">
        <f t="shared" si="26"/>
        <v>0</v>
      </c>
      <c r="X62" s="48" t="e">
        <f t="shared" si="27"/>
        <v>#DIV/0!</v>
      </c>
      <c r="Y62" s="49">
        <f t="shared" si="28"/>
        <v>-1189.6500000000001</v>
      </c>
      <c r="Z62" s="50"/>
      <c r="AA62" s="51"/>
      <c r="AB62" s="52"/>
      <c r="AC62" s="53"/>
      <c r="AD62" s="54"/>
      <c r="AE62" s="54"/>
      <c r="AF62" s="55">
        <f t="shared" si="5"/>
        <v>0</v>
      </c>
      <c r="AG62" s="37"/>
    </row>
    <row r="63" spans="1:33" s="10" customFormat="1">
      <c r="A63" s="38"/>
      <c r="B63" s="57"/>
      <c r="C63" s="155" t="s">
        <v>182</v>
      </c>
      <c r="D63" s="155" t="s">
        <v>43</v>
      </c>
      <c r="E63" s="40"/>
      <c r="F63" s="40"/>
      <c r="G63" s="41"/>
      <c r="H63" s="68"/>
      <c r="I63" s="42" t="s">
        <v>43</v>
      </c>
      <c r="J63" s="43">
        <v>1115</v>
      </c>
      <c r="K63" s="115">
        <v>1.03</v>
      </c>
      <c r="L63" s="44">
        <f t="shared" si="25"/>
        <v>1148.45</v>
      </c>
      <c r="M63" s="45"/>
      <c r="N63" s="45"/>
      <c r="O63" s="46"/>
      <c r="P63" s="46"/>
      <c r="Q63" s="63"/>
      <c r="R63" s="63"/>
      <c r="S63" s="72"/>
      <c r="T63" s="63"/>
      <c r="U63" s="47"/>
      <c r="V63" s="47"/>
      <c r="W63" s="47">
        <f t="shared" si="26"/>
        <v>0</v>
      </c>
      <c r="X63" s="48" t="e">
        <f t="shared" si="27"/>
        <v>#DIV/0!</v>
      </c>
      <c r="Y63" s="49">
        <f t="shared" si="28"/>
        <v>-1148.45</v>
      </c>
      <c r="Z63" s="50"/>
      <c r="AA63" s="51"/>
      <c r="AB63" s="52"/>
      <c r="AC63" s="53"/>
      <c r="AD63" s="54"/>
      <c r="AE63" s="54"/>
      <c r="AF63" s="55">
        <f t="shared" si="5"/>
        <v>0</v>
      </c>
      <c r="AG63" s="37"/>
    </row>
    <row r="64" spans="1:33" s="10" customFormat="1">
      <c r="A64" s="38"/>
      <c r="B64" s="57"/>
      <c r="C64" s="155" t="s">
        <v>182</v>
      </c>
      <c r="D64" s="155" t="s">
        <v>44</v>
      </c>
      <c r="E64" s="40"/>
      <c r="F64" s="40"/>
      <c r="G64" s="41"/>
      <c r="H64" s="68"/>
      <c r="I64" s="42" t="s">
        <v>44</v>
      </c>
      <c r="J64" s="43">
        <v>820</v>
      </c>
      <c r="K64" s="115">
        <v>1.03</v>
      </c>
      <c r="L64" s="44">
        <f t="shared" si="25"/>
        <v>844.6</v>
      </c>
      <c r="M64" s="45"/>
      <c r="N64" s="45"/>
      <c r="O64" s="46"/>
      <c r="P64" s="46"/>
      <c r="Q64" s="47"/>
      <c r="R64" s="47"/>
      <c r="S64" s="67"/>
      <c r="T64" s="47"/>
      <c r="U64" s="47"/>
      <c r="V64" s="47"/>
      <c r="W64" s="47">
        <f t="shared" si="26"/>
        <v>0</v>
      </c>
      <c r="X64" s="48" t="e">
        <f t="shared" si="27"/>
        <v>#DIV/0!</v>
      </c>
      <c r="Y64" s="49">
        <f t="shared" si="28"/>
        <v>-844.6</v>
      </c>
      <c r="Z64" s="50"/>
      <c r="AA64" s="51"/>
      <c r="AB64" s="52"/>
      <c r="AC64" s="53"/>
      <c r="AD64" s="54"/>
      <c r="AE64" s="54"/>
      <c r="AF64" s="55">
        <f t="shared" si="5"/>
        <v>0</v>
      </c>
      <c r="AG64" s="37"/>
    </row>
    <row r="65" spans="1:33" s="10" customFormat="1">
      <c r="A65" s="38"/>
      <c r="B65" s="57"/>
      <c r="C65" s="155" t="s">
        <v>182</v>
      </c>
      <c r="D65" s="155" t="s">
        <v>45</v>
      </c>
      <c r="E65" s="40"/>
      <c r="F65" s="40"/>
      <c r="G65" s="41"/>
      <c r="H65" s="68"/>
      <c r="I65" s="42" t="s">
        <v>45</v>
      </c>
      <c r="J65" s="43">
        <v>415</v>
      </c>
      <c r="K65" s="115">
        <v>1.03</v>
      </c>
      <c r="L65" s="44">
        <f t="shared" si="25"/>
        <v>427.45</v>
      </c>
      <c r="M65" s="45"/>
      <c r="N65" s="45"/>
      <c r="O65" s="46"/>
      <c r="P65" s="46"/>
      <c r="Q65" s="47"/>
      <c r="R65" s="47"/>
      <c r="S65" s="67"/>
      <c r="T65" s="47"/>
      <c r="U65" s="47"/>
      <c r="V65" s="47"/>
      <c r="W65" s="47">
        <f t="shared" si="26"/>
        <v>0</v>
      </c>
      <c r="X65" s="48" t="e">
        <f t="shared" si="27"/>
        <v>#DIV/0!</v>
      </c>
      <c r="Y65" s="49">
        <f t="shared" si="28"/>
        <v>-427.45</v>
      </c>
      <c r="Z65" s="50"/>
      <c r="AA65" s="51"/>
      <c r="AB65" s="52"/>
      <c r="AC65" s="53"/>
      <c r="AD65" s="54"/>
      <c r="AE65" s="54"/>
      <c r="AF65" s="55">
        <f t="shared" si="5"/>
        <v>0</v>
      </c>
      <c r="AG65" s="37"/>
    </row>
    <row r="66" spans="1:33" s="10" customFormat="1">
      <c r="A66" s="38"/>
      <c r="B66" s="57"/>
      <c r="C66" s="68"/>
      <c r="D66" s="155"/>
      <c r="E66" s="40"/>
      <c r="F66" s="40"/>
      <c r="G66" s="41"/>
      <c r="H66" s="68"/>
      <c r="I66" s="42"/>
      <c r="J66" s="66"/>
      <c r="K66" s="116"/>
      <c r="L66" s="76"/>
      <c r="M66" s="45"/>
      <c r="N66" s="45"/>
      <c r="O66" s="46"/>
      <c r="P66" s="46"/>
      <c r="Q66" s="47"/>
      <c r="R66" s="47"/>
      <c r="S66" s="47"/>
      <c r="T66" s="47"/>
      <c r="U66" s="47"/>
      <c r="V66" s="47"/>
      <c r="W66" s="47"/>
      <c r="X66" s="48"/>
      <c r="Y66" s="49"/>
      <c r="Z66" s="50"/>
      <c r="AA66" s="51"/>
      <c r="AB66" s="52"/>
      <c r="AC66" s="53"/>
      <c r="AD66" s="54"/>
      <c r="AE66" s="54"/>
      <c r="AF66" s="55">
        <f>AC66+AD66</f>
        <v>0</v>
      </c>
      <c r="AG66" s="37"/>
    </row>
    <row r="67" spans="1:33" s="10" customFormat="1">
      <c r="A67" s="38" t="s">
        <v>193</v>
      </c>
      <c r="B67" s="57"/>
      <c r="C67" s="155" t="s">
        <v>194</v>
      </c>
      <c r="D67" s="155"/>
      <c r="E67" s="40"/>
      <c r="F67" s="40"/>
      <c r="G67" s="41"/>
      <c r="H67" s="41"/>
      <c r="I67" s="42"/>
      <c r="J67" s="43">
        <v>4135</v>
      </c>
      <c r="K67" s="115">
        <v>1.05</v>
      </c>
      <c r="L67" s="44">
        <f t="shared" si="25"/>
        <v>4341.75</v>
      </c>
      <c r="M67" s="45"/>
      <c r="N67" s="45"/>
      <c r="O67" s="46"/>
      <c r="P67" s="46"/>
      <c r="Q67" s="47"/>
      <c r="R67" s="47"/>
      <c r="S67" s="67"/>
      <c r="T67" s="47"/>
      <c r="U67" s="47"/>
      <c r="V67" s="47"/>
      <c r="W67" s="47">
        <f>SUM(N67:U67)</f>
        <v>0</v>
      </c>
      <c r="X67" s="48" t="e">
        <f>W67/AC67</f>
        <v>#DIV/0!</v>
      </c>
      <c r="Y67" s="49">
        <f>W67-L67</f>
        <v>-4341.75</v>
      </c>
      <c r="Z67" s="50"/>
      <c r="AA67" s="51"/>
      <c r="AB67" s="52"/>
      <c r="AC67" s="53"/>
      <c r="AD67" s="54"/>
      <c r="AE67" s="54"/>
      <c r="AF67" s="55">
        <f t="shared" si="5"/>
        <v>0</v>
      </c>
      <c r="AG67" s="37"/>
    </row>
    <row r="68" spans="1:33" s="10" customFormat="1">
      <c r="A68" s="38"/>
      <c r="B68" s="57"/>
      <c r="C68" s="68"/>
      <c r="D68" s="155"/>
      <c r="E68" s="40"/>
      <c r="F68" s="40"/>
      <c r="G68" s="41"/>
      <c r="H68" s="68"/>
      <c r="I68" s="42"/>
      <c r="J68" s="66"/>
      <c r="K68" s="114"/>
      <c r="L68" s="73"/>
      <c r="M68" s="45"/>
      <c r="N68" s="45"/>
      <c r="O68" s="46"/>
      <c r="P68" s="46"/>
      <c r="Q68" s="47"/>
      <c r="R68" s="47"/>
      <c r="S68" s="47"/>
      <c r="T68" s="47"/>
      <c r="U68" s="47"/>
      <c r="V68" s="47"/>
      <c r="W68" s="47"/>
      <c r="X68" s="48"/>
      <c r="Y68" s="49"/>
      <c r="Z68" s="50"/>
      <c r="AA68" s="51"/>
      <c r="AB68" s="52"/>
      <c r="AC68" s="53"/>
      <c r="AD68" s="54"/>
      <c r="AE68" s="54"/>
      <c r="AF68" s="55">
        <f t="shared" si="5"/>
        <v>0</v>
      </c>
      <c r="AG68" s="37"/>
    </row>
    <row r="69" spans="1:33" s="10" customFormat="1">
      <c r="A69" s="38" t="s">
        <v>305</v>
      </c>
      <c r="B69" s="57"/>
      <c r="C69" s="68" t="s">
        <v>306</v>
      </c>
      <c r="D69" s="155"/>
      <c r="E69" s="40"/>
      <c r="F69" s="40"/>
      <c r="G69" s="41"/>
      <c r="H69" s="155"/>
      <c r="I69" s="42"/>
      <c r="J69" s="43">
        <v>4135</v>
      </c>
      <c r="K69" s="116">
        <v>1.03</v>
      </c>
      <c r="L69" s="44">
        <f>K69*J69</f>
        <v>4259.05</v>
      </c>
      <c r="M69" s="45"/>
      <c r="N69" s="45"/>
      <c r="O69" s="46"/>
      <c r="P69" s="46"/>
      <c r="Q69" s="47"/>
      <c r="R69" s="47"/>
      <c r="S69" s="47"/>
      <c r="T69" s="47"/>
      <c r="U69" s="47"/>
      <c r="V69" s="47"/>
      <c r="W69" s="47">
        <f>SUM(N69:U69)</f>
        <v>0</v>
      </c>
      <c r="X69" s="48" t="e">
        <f>W69/AC69</f>
        <v>#DIV/0!</v>
      </c>
      <c r="Y69" s="49">
        <f>W69-L69</f>
        <v>-4259.05</v>
      </c>
      <c r="Z69" s="50"/>
      <c r="AA69" s="51"/>
      <c r="AB69" s="52"/>
      <c r="AC69" s="53"/>
      <c r="AD69" s="54"/>
      <c r="AE69" s="54"/>
      <c r="AF69" s="55">
        <f t="shared" si="5"/>
        <v>0</v>
      </c>
      <c r="AG69" s="37"/>
    </row>
    <row r="70" spans="1:33" s="10" customFormat="1">
      <c r="A70" s="38"/>
      <c r="B70" s="57"/>
      <c r="C70" s="68"/>
      <c r="D70" s="155"/>
      <c r="E70" s="40"/>
      <c r="F70" s="40"/>
      <c r="G70" s="41"/>
      <c r="H70" s="68"/>
      <c r="I70" s="42"/>
      <c r="J70" s="66"/>
      <c r="K70" s="114"/>
      <c r="L70" s="73"/>
      <c r="M70" s="45"/>
      <c r="N70" s="45"/>
      <c r="O70" s="46"/>
      <c r="P70" s="46"/>
      <c r="Q70" s="47"/>
      <c r="R70" s="47"/>
      <c r="S70" s="47"/>
      <c r="T70" s="47"/>
      <c r="U70" s="47"/>
      <c r="V70" s="47"/>
      <c r="W70" s="47"/>
      <c r="X70" s="48"/>
      <c r="Y70" s="49"/>
      <c r="Z70" s="50"/>
      <c r="AA70" s="51"/>
      <c r="AB70" s="52"/>
      <c r="AC70" s="53"/>
      <c r="AD70" s="54"/>
      <c r="AE70" s="54"/>
      <c r="AF70" s="55">
        <f t="shared" si="5"/>
        <v>0</v>
      </c>
      <c r="AG70" s="37"/>
    </row>
    <row r="71" spans="1:33" s="10" customFormat="1">
      <c r="A71" s="38" t="s">
        <v>50</v>
      </c>
      <c r="B71" s="57"/>
      <c r="C71" s="68" t="s">
        <v>51</v>
      </c>
      <c r="D71" s="155" t="s">
        <v>52</v>
      </c>
      <c r="E71" s="40"/>
      <c r="F71" s="40"/>
      <c r="G71" s="41"/>
      <c r="H71" s="155" t="s">
        <v>52</v>
      </c>
      <c r="I71" s="42" t="s">
        <v>54</v>
      </c>
      <c r="J71" s="43">
        <v>4135</v>
      </c>
      <c r="K71" s="116">
        <v>1.03</v>
      </c>
      <c r="L71" s="44">
        <f>K71*J71</f>
        <v>4259.05</v>
      </c>
      <c r="M71" s="45"/>
      <c r="N71" s="45"/>
      <c r="O71" s="46"/>
      <c r="P71" s="46"/>
      <c r="Q71" s="47"/>
      <c r="R71" s="47"/>
      <c r="S71" s="47"/>
      <c r="T71" s="47"/>
      <c r="U71" s="47"/>
      <c r="V71" s="47"/>
      <c r="W71" s="47">
        <f>SUM(N71:U71)</f>
        <v>0</v>
      </c>
      <c r="X71" s="48" t="e">
        <f>W71/AC71</f>
        <v>#DIV/0!</v>
      </c>
      <c r="Y71" s="49">
        <f>W71-L71</f>
        <v>-4259.05</v>
      </c>
      <c r="Z71" s="50"/>
      <c r="AA71" s="51"/>
      <c r="AB71" s="52"/>
      <c r="AC71" s="53"/>
      <c r="AD71" s="54"/>
      <c r="AE71" s="54"/>
      <c r="AF71" s="55">
        <f t="shared" ref="AF71:AF88" si="29">AC71+AD71</f>
        <v>0</v>
      </c>
      <c r="AG71" s="37"/>
    </row>
    <row r="72" spans="1:33" s="10" customFormat="1">
      <c r="A72" s="38"/>
      <c r="B72" s="57"/>
      <c r="C72" s="68"/>
      <c r="D72" s="155"/>
      <c r="E72" s="40"/>
      <c r="F72" s="40"/>
      <c r="G72" s="41"/>
      <c r="H72" s="68"/>
      <c r="I72" s="42"/>
      <c r="J72" s="66"/>
      <c r="K72" s="116"/>
      <c r="L72" s="76"/>
      <c r="M72" s="45"/>
      <c r="N72" s="45"/>
      <c r="O72" s="46"/>
      <c r="P72" s="46"/>
      <c r="Q72" s="47"/>
      <c r="R72" s="47"/>
      <c r="S72" s="47"/>
      <c r="T72" s="47"/>
      <c r="U72" s="47"/>
      <c r="V72" s="47"/>
      <c r="W72" s="47"/>
      <c r="X72" s="48"/>
      <c r="Y72" s="49"/>
      <c r="Z72" s="50"/>
      <c r="AA72" s="51"/>
      <c r="AB72" s="52"/>
      <c r="AC72" s="53"/>
      <c r="AD72" s="54"/>
      <c r="AE72" s="54"/>
      <c r="AF72" s="55">
        <f t="shared" si="29"/>
        <v>0</v>
      </c>
      <c r="AG72" s="37"/>
    </row>
    <row r="73" spans="1:33" s="10" customFormat="1">
      <c r="A73" s="38" t="s">
        <v>183</v>
      </c>
      <c r="B73" s="57"/>
      <c r="C73" s="68" t="s">
        <v>217</v>
      </c>
      <c r="D73" s="155" t="s">
        <v>40</v>
      </c>
      <c r="E73" s="40"/>
      <c r="F73" s="40"/>
      <c r="G73" s="41"/>
      <c r="H73" s="68"/>
      <c r="I73" s="42" t="s">
        <v>40</v>
      </c>
      <c r="J73" s="43">
        <v>215</v>
      </c>
      <c r="K73" s="115">
        <v>1.05</v>
      </c>
      <c r="L73" s="44">
        <f t="shared" ref="L73:L78" si="30">K73*J73</f>
        <v>225.75</v>
      </c>
      <c r="M73" s="45"/>
      <c r="N73" s="45"/>
      <c r="O73" s="46"/>
      <c r="P73" s="46"/>
      <c r="Q73" s="47"/>
      <c r="R73" s="47"/>
      <c r="S73" s="67"/>
      <c r="T73" s="47"/>
      <c r="U73" s="47"/>
      <c r="V73" s="47"/>
      <c r="W73" s="47">
        <f t="shared" ref="W73:W78" si="31">SUM(N73:U73)</f>
        <v>0</v>
      </c>
      <c r="X73" s="48" t="e">
        <f t="shared" ref="X73:X78" si="32">W73/AC73</f>
        <v>#DIV/0!</v>
      </c>
      <c r="Y73" s="49">
        <f t="shared" ref="Y73:Y78" si="33">W73-L73</f>
        <v>-225.75</v>
      </c>
      <c r="Z73" s="50"/>
      <c r="AA73" s="51"/>
      <c r="AB73" s="52"/>
      <c r="AC73" s="53"/>
      <c r="AD73" s="54"/>
      <c r="AE73" s="54"/>
      <c r="AF73" s="55">
        <f t="shared" si="29"/>
        <v>0</v>
      </c>
      <c r="AG73" s="37"/>
    </row>
    <row r="74" spans="1:33" s="10" customFormat="1">
      <c r="A74" s="38"/>
      <c r="B74" s="57"/>
      <c r="C74" s="68"/>
      <c r="D74" s="155" t="s">
        <v>41</v>
      </c>
      <c r="E74" s="40"/>
      <c r="F74" s="40"/>
      <c r="G74" s="41"/>
      <c r="H74" s="68"/>
      <c r="I74" s="42" t="s">
        <v>57</v>
      </c>
      <c r="J74" s="43">
        <v>415</v>
      </c>
      <c r="K74" s="115">
        <v>1.05</v>
      </c>
      <c r="L74" s="44">
        <f t="shared" si="30"/>
        <v>435.75</v>
      </c>
      <c r="M74" s="45"/>
      <c r="N74" s="45"/>
      <c r="O74" s="46"/>
      <c r="P74" s="46"/>
      <c r="Q74" s="47"/>
      <c r="R74" s="47"/>
      <c r="S74" s="67"/>
      <c r="T74" s="47"/>
      <c r="U74" s="47"/>
      <c r="V74" s="47"/>
      <c r="W74" s="47">
        <f t="shared" si="31"/>
        <v>0</v>
      </c>
      <c r="X74" s="48" t="e">
        <f t="shared" si="32"/>
        <v>#DIV/0!</v>
      </c>
      <c r="Y74" s="49">
        <f t="shared" si="33"/>
        <v>-435.75</v>
      </c>
      <c r="Z74" s="50"/>
      <c r="AA74" s="51"/>
      <c r="AB74" s="52"/>
      <c r="AC74" s="53"/>
      <c r="AD74" s="54"/>
      <c r="AE74" s="54"/>
      <c r="AF74" s="55">
        <f t="shared" si="29"/>
        <v>0</v>
      </c>
      <c r="AG74" s="37"/>
    </row>
    <row r="75" spans="1:33" s="10" customFormat="1">
      <c r="A75" s="38"/>
      <c r="B75" s="57"/>
      <c r="C75" s="68"/>
      <c r="D75" s="155" t="s">
        <v>42</v>
      </c>
      <c r="E75" s="40"/>
      <c r="F75" s="40"/>
      <c r="G75" s="41"/>
      <c r="H75" s="68"/>
      <c r="I75" s="42" t="s">
        <v>42</v>
      </c>
      <c r="J75" s="43">
        <v>1155</v>
      </c>
      <c r="K75" s="115">
        <v>1.05</v>
      </c>
      <c r="L75" s="44">
        <f t="shared" si="30"/>
        <v>1212.75</v>
      </c>
      <c r="M75" s="45"/>
      <c r="N75" s="45"/>
      <c r="O75" s="46"/>
      <c r="P75" s="46"/>
      <c r="Q75" s="47"/>
      <c r="R75" s="47"/>
      <c r="S75" s="67"/>
      <c r="T75" s="47"/>
      <c r="U75" s="47"/>
      <c r="V75" s="47"/>
      <c r="W75" s="47">
        <f t="shared" si="31"/>
        <v>0</v>
      </c>
      <c r="X75" s="48" t="e">
        <f t="shared" si="32"/>
        <v>#DIV/0!</v>
      </c>
      <c r="Y75" s="49">
        <f t="shared" si="33"/>
        <v>-1212.75</v>
      </c>
      <c r="Z75" s="50"/>
      <c r="AA75" s="51"/>
      <c r="AB75" s="52"/>
      <c r="AC75" s="53"/>
      <c r="AD75" s="54"/>
      <c r="AE75" s="54"/>
      <c r="AF75" s="55">
        <f t="shared" si="29"/>
        <v>0</v>
      </c>
      <c r="AG75" s="37"/>
    </row>
    <row r="76" spans="1:33" s="10" customFormat="1">
      <c r="A76" s="38"/>
      <c r="B76" s="57"/>
      <c r="C76" s="68"/>
      <c r="D76" s="155" t="s">
        <v>43</v>
      </c>
      <c r="E76" s="40"/>
      <c r="F76" s="40"/>
      <c r="G76" s="41"/>
      <c r="H76" s="68"/>
      <c r="I76" s="42" t="s">
        <v>43</v>
      </c>
      <c r="J76" s="43">
        <v>1115</v>
      </c>
      <c r="K76" s="115">
        <v>1.05</v>
      </c>
      <c r="L76" s="44">
        <f t="shared" si="30"/>
        <v>1170.75</v>
      </c>
      <c r="M76" s="45"/>
      <c r="N76" s="45"/>
      <c r="O76" s="46"/>
      <c r="P76" s="46"/>
      <c r="Q76" s="47"/>
      <c r="R76" s="47"/>
      <c r="S76" s="67"/>
      <c r="T76" s="47"/>
      <c r="U76" s="47"/>
      <c r="V76" s="47"/>
      <c r="W76" s="47">
        <f t="shared" si="31"/>
        <v>0</v>
      </c>
      <c r="X76" s="48" t="e">
        <f t="shared" si="32"/>
        <v>#DIV/0!</v>
      </c>
      <c r="Y76" s="49">
        <f t="shared" si="33"/>
        <v>-1170.75</v>
      </c>
      <c r="Z76" s="50"/>
      <c r="AA76" s="51"/>
      <c r="AB76" s="52"/>
      <c r="AC76" s="53"/>
      <c r="AD76" s="54"/>
      <c r="AE76" s="54"/>
      <c r="AF76" s="55">
        <f t="shared" si="29"/>
        <v>0</v>
      </c>
      <c r="AG76" s="37"/>
    </row>
    <row r="77" spans="1:33" s="10" customFormat="1">
      <c r="A77" s="38"/>
      <c r="B77" s="57"/>
      <c r="C77" s="68"/>
      <c r="D77" s="155" t="s">
        <v>44</v>
      </c>
      <c r="E77" s="40"/>
      <c r="F77" s="40"/>
      <c r="G77" s="41"/>
      <c r="H77" s="68"/>
      <c r="I77" s="42" t="s">
        <v>44</v>
      </c>
      <c r="J77" s="43">
        <v>820</v>
      </c>
      <c r="K77" s="115">
        <v>1.05</v>
      </c>
      <c r="L77" s="44">
        <f t="shared" si="30"/>
        <v>861</v>
      </c>
      <c r="M77" s="45"/>
      <c r="N77" s="45"/>
      <c r="O77" s="46"/>
      <c r="P77" s="46"/>
      <c r="Q77" s="47"/>
      <c r="R77" s="47"/>
      <c r="S77" s="67"/>
      <c r="T77" s="47"/>
      <c r="U77" s="47"/>
      <c r="V77" s="47"/>
      <c r="W77" s="47">
        <f t="shared" si="31"/>
        <v>0</v>
      </c>
      <c r="X77" s="48" t="e">
        <f t="shared" si="32"/>
        <v>#DIV/0!</v>
      </c>
      <c r="Y77" s="49">
        <f t="shared" si="33"/>
        <v>-861</v>
      </c>
      <c r="Z77" s="50"/>
      <c r="AA77" s="51"/>
      <c r="AB77" s="52"/>
      <c r="AC77" s="53"/>
      <c r="AD77" s="54"/>
      <c r="AE77" s="54"/>
      <c r="AF77" s="55">
        <f t="shared" si="29"/>
        <v>0</v>
      </c>
      <c r="AG77" s="37"/>
    </row>
    <row r="78" spans="1:33" s="10" customFormat="1">
      <c r="A78" s="38"/>
      <c r="B78" s="57"/>
      <c r="C78" s="68"/>
      <c r="D78" s="155" t="s">
        <v>45</v>
      </c>
      <c r="E78" s="40"/>
      <c r="F78" s="40"/>
      <c r="G78" s="41"/>
      <c r="H78" s="68"/>
      <c r="I78" s="42" t="s">
        <v>45</v>
      </c>
      <c r="J78" s="43">
        <v>415</v>
      </c>
      <c r="K78" s="115">
        <v>1.05</v>
      </c>
      <c r="L78" s="44">
        <f t="shared" si="30"/>
        <v>435.75</v>
      </c>
      <c r="M78" s="45"/>
      <c r="N78" s="45"/>
      <c r="O78" s="46"/>
      <c r="P78" s="46"/>
      <c r="Q78" s="47"/>
      <c r="R78" s="47"/>
      <c r="S78" s="67"/>
      <c r="T78" s="47"/>
      <c r="U78" s="47"/>
      <c r="V78" s="47"/>
      <c r="W78" s="47">
        <f t="shared" si="31"/>
        <v>0</v>
      </c>
      <c r="X78" s="48" t="e">
        <f t="shared" si="32"/>
        <v>#DIV/0!</v>
      </c>
      <c r="Y78" s="49">
        <f t="shared" si="33"/>
        <v>-435.75</v>
      </c>
      <c r="Z78" s="50"/>
      <c r="AA78" s="51"/>
      <c r="AB78" s="52"/>
      <c r="AC78" s="53"/>
      <c r="AD78" s="54"/>
      <c r="AE78" s="54"/>
      <c r="AF78" s="55">
        <f t="shared" si="29"/>
        <v>0</v>
      </c>
      <c r="AG78" s="37"/>
    </row>
    <row r="79" spans="1:33" s="10" customFormat="1">
      <c r="A79" s="38"/>
      <c r="B79" s="57"/>
      <c r="C79" s="68"/>
      <c r="D79" s="155"/>
      <c r="E79" s="40"/>
      <c r="F79" s="40"/>
      <c r="G79" s="41"/>
      <c r="H79" s="68"/>
      <c r="I79" s="42"/>
      <c r="J79" s="43"/>
      <c r="K79" s="115"/>
      <c r="L79" s="44"/>
      <c r="M79" s="45"/>
      <c r="N79" s="45"/>
      <c r="O79" s="46"/>
      <c r="P79" s="46"/>
      <c r="Q79" s="47"/>
      <c r="R79" s="47"/>
      <c r="S79" s="67"/>
      <c r="T79" s="47"/>
      <c r="U79" s="47"/>
      <c r="V79" s="47"/>
      <c r="W79" s="47"/>
      <c r="X79" s="48"/>
      <c r="Y79" s="49"/>
      <c r="Z79" s="50"/>
      <c r="AA79" s="51"/>
      <c r="AB79" s="52"/>
      <c r="AC79" s="53"/>
      <c r="AD79" s="54"/>
      <c r="AE79" s="54"/>
      <c r="AF79" s="55">
        <f t="shared" si="29"/>
        <v>0</v>
      </c>
      <c r="AG79" s="37"/>
    </row>
    <row r="80" spans="1:33" s="10" customFormat="1">
      <c r="A80" s="38" t="s">
        <v>185</v>
      </c>
      <c r="B80" s="57"/>
      <c r="C80" s="68" t="s">
        <v>191</v>
      </c>
      <c r="D80" s="155"/>
      <c r="E80" s="40"/>
      <c r="F80" s="40"/>
      <c r="G80" s="41"/>
      <c r="H80" s="68"/>
      <c r="I80" s="42"/>
      <c r="J80" s="43">
        <v>4135</v>
      </c>
      <c r="K80" s="115">
        <v>1.03</v>
      </c>
      <c r="L80" s="44">
        <f>K80*J80</f>
        <v>4259.05</v>
      </c>
      <c r="M80" s="45"/>
      <c r="N80" s="45"/>
      <c r="O80" s="46"/>
      <c r="P80" s="46"/>
      <c r="Q80" s="47"/>
      <c r="R80" s="47"/>
      <c r="S80" s="67"/>
      <c r="T80" s="47"/>
      <c r="U80" s="47"/>
      <c r="V80" s="47"/>
      <c r="W80" s="47">
        <f>SUM(N80:U80)</f>
        <v>0</v>
      </c>
      <c r="X80" s="48" t="e">
        <f>W80/AC80</f>
        <v>#DIV/0!</v>
      </c>
      <c r="Y80" s="49">
        <f>W80-L80</f>
        <v>-4259.05</v>
      </c>
      <c r="Z80" s="50"/>
      <c r="AA80" s="51"/>
      <c r="AB80" s="52"/>
      <c r="AC80" s="53"/>
      <c r="AD80" s="54"/>
      <c r="AE80" s="54"/>
      <c r="AF80" s="55">
        <f t="shared" si="29"/>
        <v>0</v>
      </c>
      <c r="AG80" s="37"/>
    </row>
    <row r="81" spans="1:33" s="10" customFormat="1">
      <c r="A81" s="38" t="s">
        <v>184</v>
      </c>
      <c r="B81" s="57"/>
      <c r="C81" s="68" t="s">
        <v>192</v>
      </c>
      <c r="D81" s="155"/>
      <c r="E81" s="40"/>
      <c r="F81" s="40"/>
      <c r="G81" s="41"/>
      <c r="H81" s="68"/>
      <c r="I81" s="42"/>
      <c r="J81" s="43">
        <v>4135</v>
      </c>
      <c r="K81" s="115">
        <v>1.03</v>
      </c>
      <c r="L81" s="44">
        <f>K81*J81</f>
        <v>4259.05</v>
      </c>
      <c r="M81" s="45"/>
      <c r="N81" s="45"/>
      <c r="O81" s="46"/>
      <c r="P81" s="46"/>
      <c r="Q81" s="47"/>
      <c r="R81" s="47"/>
      <c r="S81" s="67"/>
      <c r="T81" s="47"/>
      <c r="U81" s="47"/>
      <c r="V81" s="47"/>
      <c r="W81" s="47">
        <f>SUM(N81:U81)</f>
        <v>0</v>
      </c>
      <c r="X81" s="48" t="e">
        <f>W81/AC81</f>
        <v>#DIV/0!</v>
      </c>
      <c r="Y81" s="49">
        <f>W81-L81</f>
        <v>-4259.05</v>
      </c>
      <c r="Z81" s="50"/>
      <c r="AA81" s="51"/>
      <c r="AB81" s="52"/>
      <c r="AC81" s="53"/>
      <c r="AD81" s="54"/>
      <c r="AE81" s="54"/>
      <c r="AF81" s="55">
        <f t="shared" si="29"/>
        <v>0</v>
      </c>
      <c r="AG81" s="37"/>
    </row>
    <row r="82" spans="1:33" s="10" customFormat="1">
      <c r="A82" s="38"/>
      <c r="B82" s="57"/>
      <c r="C82" s="68"/>
      <c r="D82" s="155"/>
      <c r="E82" s="40"/>
      <c r="F82" s="40"/>
      <c r="G82" s="41"/>
      <c r="H82" s="68"/>
      <c r="I82" s="42"/>
      <c r="J82" s="66"/>
      <c r="K82" s="116"/>
      <c r="L82" s="44"/>
      <c r="M82" s="45"/>
      <c r="N82" s="45"/>
      <c r="O82" s="46"/>
      <c r="P82" s="46"/>
      <c r="Q82" s="47"/>
      <c r="R82" s="47"/>
      <c r="S82" s="47"/>
      <c r="T82" s="47"/>
      <c r="U82" s="47"/>
      <c r="V82" s="47"/>
      <c r="W82" s="47"/>
      <c r="X82" s="48"/>
      <c r="Y82" s="49"/>
      <c r="Z82" s="50"/>
      <c r="AA82" s="51"/>
      <c r="AB82" s="52"/>
      <c r="AC82" s="53"/>
      <c r="AD82" s="54"/>
      <c r="AE82" s="54"/>
      <c r="AF82" s="55">
        <f t="shared" si="29"/>
        <v>0</v>
      </c>
      <c r="AG82" s="37"/>
    </row>
    <row r="83" spans="1:33" s="10" customFormat="1">
      <c r="A83" s="38" t="s">
        <v>186</v>
      </c>
      <c r="B83" s="57"/>
      <c r="C83" s="68" t="s">
        <v>187</v>
      </c>
      <c r="D83" s="155" t="s">
        <v>40</v>
      </c>
      <c r="E83" s="40"/>
      <c r="F83" s="40"/>
      <c r="G83" s="41"/>
      <c r="H83" s="68"/>
      <c r="I83" s="42" t="s">
        <v>40</v>
      </c>
      <c r="J83" s="43">
        <v>215</v>
      </c>
      <c r="K83" s="115">
        <v>1.05</v>
      </c>
      <c r="L83" s="44">
        <f t="shared" ref="L83:L88" si="34">J83*K83</f>
        <v>225.75</v>
      </c>
      <c r="M83" s="45"/>
      <c r="N83" s="45"/>
      <c r="O83" s="46"/>
      <c r="P83" s="46"/>
      <c r="Q83" s="47"/>
      <c r="R83" s="47"/>
      <c r="S83" s="47"/>
      <c r="T83" s="47"/>
      <c r="U83" s="47"/>
      <c r="V83" s="47"/>
      <c r="W83" s="47">
        <f t="shared" ref="W83:W88" si="35">SUM(N83:V83)</f>
        <v>0</v>
      </c>
      <c r="X83" s="48" t="e">
        <f t="shared" ref="X83:X88" si="36">W83/AC83</f>
        <v>#DIV/0!</v>
      </c>
      <c r="Y83" s="49">
        <f t="shared" ref="Y83:Y88" si="37">W83-L83</f>
        <v>-225.75</v>
      </c>
      <c r="Z83" s="50"/>
      <c r="AA83" s="51"/>
      <c r="AB83" s="52"/>
      <c r="AC83" s="53"/>
      <c r="AD83" s="54"/>
      <c r="AE83" s="54"/>
      <c r="AF83" s="55">
        <f t="shared" si="29"/>
        <v>0</v>
      </c>
      <c r="AG83" s="37"/>
    </row>
    <row r="84" spans="1:33" s="10" customFormat="1">
      <c r="A84" s="38"/>
      <c r="B84" s="57"/>
      <c r="C84" s="68"/>
      <c r="D84" s="155" t="s">
        <v>41</v>
      </c>
      <c r="E84" s="40"/>
      <c r="F84" s="40"/>
      <c r="G84" s="41"/>
      <c r="H84" s="68"/>
      <c r="I84" s="42" t="s">
        <v>41</v>
      </c>
      <c r="J84" s="43">
        <v>415</v>
      </c>
      <c r="K84" s="115">
        <v>1.05</v>
      </c>
      <c r="L84" s="44">
        <f t="shared" si="34"/>
        <v>435.75</v>
      </c>
      <c r="M84" s="45"/>
      <c r="N84" s="45"/>
      <c r="O84" s="46"/>
      <c r="P84" s="46"/>
      <c r="Q84" s="47"/>
      <c r="R84" s="47"/>
      <c r="S84" s="47"/>
      <c r="T84" s="47"/>
      <c r="U84" s="47"/>
      <c r="V84" s="47"/>
      <c r="W84" s="47">
        <f t="shared" si="35"/>
        <v>0</v>
      </c>
      <c r="X84" s="48" t="e">
        <f t="shared" si="36"/>
        <v>#DIV/0!</v>
      </c>
      <c r="Y84" s="49">
        <f t="shared" si="37"/>
        <v>-435.75</v>
      </c>
      <c r="Z84" s="50"/>
      <c r="AA84" s="51"/>
      <c r="AB84" s="52"/>
      <c r="AC84" s="53"/>
      <c r="AD84" s="54"/>
      <c r="AE84" s="54"/>
      <c r="AF84" s="55">
        <f t="shared" si="29"/>
        <v>0</v>
      </c>
      <c r="AG84" s="37"/>
    </row>
    <row r="85" spans="1:33" s="10" customFormat="1">
      <c r="A85" s="38"/>
      <c r="B85" s="57"/>
      <c r="C85" s="68"/>
      <c r="D85" s="155" t="s">
        <v>42</v>
      </c>
      <c r="E85" s="40"/>
      <c r="F85" s="40"/>
      <c r="G85" s="41"/>
      <c r="H85" s="68"/>
      <c r="I85" s="42" t="s">
        <v>42</v>
      </c>
      <c r="J85" s="43">
        <v>1155</v>
      </c>
      <c r="K85" s="115">
        <v>1.05</v>
      </c>
      <c r="L85" s="44">
        <f t="shared" si="34"/>
        <v>1212.75</v>
      </c>
      <c r="M85" s="45"/>
      <c r="N85" s="45"/>
      <c r="O85" s="46"/>
      <c r="P85" s="46"/>
      <c r="Q85" s="47"/>
      <c r="R85" s="47"/>
      <c r="S85" s="47"/>
      <c r="T85" s="47"/>
      <c r="U85" s="47"/>
      <c r="V85" s="47"/>
      <c r="W85" s="47">
        <f t="shared" si="35"/>
        <v>0</v>
      </c>
      <c r="X85" s="48" t="e">
        <f t="shared" si="36"/>
        <v>#DIV/0!</v>
      </c>
      <c r="Y85" s="49">
        <f t="shared" si="37"/>
        <v>-1212.75</v>
      </c>
      <c r="Z85" s="50"/>
      <c r="AA85" s="51"/>
      <c r="AB85" s="52"/>
      <c r="AC85" s="53"/>
      <c r="AD85" s="54"/>
      <c r="AE85" s="54"/>
      <c r="AF85" s="55">
        <f t="shared" si="29"/>
        <v>0</v>
      </c>
      <c r="AG85" s="37"/>
    </row>
    <row r="86" spans="1:33" s="10" customFormat="1">
      <c r="A86" s="38"/>
      <c r="B86" s="57"/>
      <c r="C86" s="68"/>
      <c r="D86" s="155" t="s">
        <v>43</v>
      </c>
      <c r="E86" s="40"/>
      <c r="F86" s="40"/>
      <c r="G86" s="41"/>
      <c r="H86" s="68"/>
      <c r="I86" s="42" t="s">
        <v>43</v>
      </c>
      <c r="J86" s="43">
        <v>1115</v>
      </c>
      <c r="K86" s="115">
        <v>1.05</v>
      </c>
      <c r="L86" s="44">
        <f t="shared" si="34"/>
        <v>1170.75</v>
      </c>
      <c r="M86" s="45"/>
      <c r="N86" s="45"/>
      <c r="O86" s="46"/>
      <c r="P86" s="46"/>
      <c r="Q86" s="47"/>
      <c r="R86" s="47"/>
      <c r="S86" s="47"/>
      <c r="T86" s="47"/>
      <c r="U86" s="47"/>
      <c r="V86" s="47"/>
      <c r="W86" s="47">
        <f t="shared" si="35"/>
        <v>0</v>
      </c>
      <c r="X86" s="48" t="e">
        <f t="shared" si="36"/>
        <v>#DIV/0!</v>
      </c>
      <c r="Y86" s="49">
        <f t="shared" si="37"/>
        <v>-1170.75</v>
      </c>
      <c r="Z86" s="50"/>
      <c r="AA86" s="51"/>
      <c r="AB86" s="52"/>
      <c r="AC86" s="53"/>
      <c r="AD86" s="54"/>
      <c r="AE86" s="54"/>
      <c r="AF86" s="55">
        <f t="shared" si="29"/>
        <v>0</v>
      </c>
      <c r="AG86" s="37"/>
    </row>
    <row r="87" spans="1:33" s="10" customFormat="1">
      <c r="A87" s="38"/>
      <c r="B87" s="57"/>
      <c r="C87" s="68"/>
      <c r="D87" s="155" t="s">
        <v>44</v>
      </c>
      <c r="E87" s="40"/>
      <c r="F87" s="40"/>
      <c r="G87" s="41"/>
      <c r="H87" s="68"/>
      <c r="I87" s="42" t="s">
        <v>44</v>
      </c>
      <c r="J87" s="43">
        <v>820</v>
      </c>
      <c r="K87" s="115">
        <v>1.05</v>
      </c>
      <c r="L87" s="44">
        <f t="shared" si="34"/>
        <v>861</v>
      </c>
      <c r="M87" s="45"/>
      <c r="N87" s="45"/>
      <c r="O87" s="46"/>
      <c r="P87" s="46"/>
      <c r="Q87" s="47"/>
      <c r="R87" s="47"/>
      <c r="S87" s="47"/>
      <c r="T87" s="47"/>
      <c r="U87" s="47"/>
      <c r="V87" s="47"/>
      <c r="W87" s="47">
        <f t="shared" si="35"/>
        <v>0</v>
      </c>
      <c r="X87" s="48" t="e">
        <f t="shared" si="36"/>
        <v>#DIV/0!</v>
      </c>
      <c r="Y87" s="49">
        <f t="shared" si="37"/>
        <v>-861</v>
      </c>
      <c r="Z87" s="50"/>
      <c r="AA87" s="51"/>
      <c r="AB87" s="52"/>
      <c r="AC87" s="53"/>
      <c r="AD87" s="54"/>
      <c r="AE87" s="54"/>
      <c r="AF87" s="55">
        <f t="shared" si="29"/>
        <v>0</v>
      </c>
      <c r="AG87" s="37"/>
    </row>
    <row r="88" spans="1:33" s="10" customFormat="1">
      <c r="A88" s="38"/>
      <c r="B88" s="57"/>
      <c r="C88" s="68"/>
      <c r="D88" s="155" t="s">
        <v>45</v>
      </c>
      <c r="E88" s="40"/>
      <c r="F88" s="40"/>
      <c r="G88" s="41"/>
      <c r="H88" s="68"/>
      <c r="I88" s="42" t="s">
        <v>45</v>
      </c>
      <c r="J88" s="43">
        <v>415</v>
      </c>
      <c r="K88" s="115">
        <v>1.05</v>
      </c>
      <c r="L88" s="44">
        <f t="shared" si="34"/>
        <v>435.75</v>
      </c>
      <c r="M88" s="45"/>
      <c r="N88" s="45"/>
      <c r="O88" s="46"/>
      <c r="P88" s="46"/>
      <c r="Q88" s="47"/>
      <c r="R88" s="47"/>
      <c r="S88" s="47"/>
      <c r="T88" s="47"/>
      <c r="U88" s="47"/>
      <c r="V88" s="47"/>
      <c r="W88" s="47">
        <f t="shared" si="35"/>
        <v>0</v>
      </c>
      <c r="X88" s="48" t="e">
        <f t="shared" si="36"/>
        <v>#DIV/0!</v>
      </c>
      <c r="Y88" s="49">
        <f t="shared" si="37"/>
        <v>-435.75</v>
      </c>
      <c r="Z88" s="50"/>
      <c r="AA88" s="51"/>
      <c r="AB88" s="52"/>
      <c r="AC88" s="53"/>
      <c r="AD88" s="54"/>
      <c r="AE88" s="54"/>
      <c r="AF88" s="55">
        <f t="shared" si="29"/>
        <v>0</v>
      </c>
      <c r="AG88" s="37"/>
    </row>
    <row r="89" spans="1:33" s="10" customFormat="1" hidden="1">
      <c r="A89" s="38"/>
      <c r="B89" s="82"/>
      <c r="C89" s="83"/>
      <c r="D89" s="81"/>
      <c r="E89" s="81"/>
      <c r="F89" s="81"/>
      <c r="G89" s="81"/>
      <c r="H89" s="81"/>
      <c r="I89" s="42"/>
      <c r="J89" s="95"/>
      <c r="K89" s="120"/>
      <c r="L89" s="92"/>
      <c r="M89" s="85"/>
      <c r="N89" s="85"/>
      <c r="O89" s="86"/>
      <c r="P89" s="86"/>
      <c r="Q89" s="77"/>
      <c r="R89" s="77"/>
      <c r="S89" s="77"/>
      <c r="T89" s="77"/>
      <c r="U89" s="77"/>
      <c r="V89" s="77"/>
      <c r="W89" s="87"/>
      <c r="X89" s="77"/>
      <c r="Y89" s="78"/>
      <c r="Z89" s="62"/>
      <c r="AA89" s="65"/>
      <c r="AB89" s="61"/>
      <c r="AC89" s="96"/>
      <c r="AD89" s="75"/>
      <c r="AE89" s="82"/>
      <c r="AF89" s="93"/>
      <c r="AG89" s="80"/>
    </row>
    <row r="90" spans="1:33" s="10" customFormat="1" hidden="1">
      <c r="A90" s="38"/>
      <c r="B90" s="82"/>
      <c r="C90" s="83"/>
      <c r="D90" s="81"/>
      <c r="E90" s="81"/>
      <c r="F90" s="81"/>
      <c r="G90" s="81"/>
      <c r="H90" s="81"/>
      <c r="I90" s="42"/>
      <c r="J90" s="95"/>
      <c r="K90" s="120"/>
      <c r="L90" s="92"/>
      <c r="M90" s="85"/>
      <c r="N90" s="85"/>
      <c r="O90" s="86"/>
      <c r="P90" s="86"/>
      <c r="Q90" s="77"/>
      <c r="R90" s="77"/>
      <c r="S90" s="77"/>
      <c r="T90" s="77"/>
      <c r="U90" s="77"/>
      <c r="V90" s="77"/>
      <c r="W90" s="87"/>
      <c r="X90" s="77"/>
      <c r="Y90" s="78"/>
      <c r="Z90" s="62"/>
      <c r="AA90" s="65"/>
      <c r="AB90" s="61"/>
      <c r="AC90" s="96"/>
      <c r="AD90" s="75"/>
      <c r="AE90" s="82"/>
      <c r="AF90" s="93"/>
      <c r="AG90" s="80"/>
    </row>
    <row r="91" spans="1:33" s="10" customFormat="1" hidden="1">
      <c r="A91" s="38"/>
      <c r="B91" s="82"/>
      <c r="C91" s="83"/>
      <c r="D91" s="81"/>
      <c r="E91" s="81"/>
      <c r="F91" s="81"/>
      <c r="G91" s="81"/>
      <c r="H91" s="81"/>
      <c r="I91" s="42"/>
      <c r="J91" s="91"/>
      <c r="K91" s="120"/>
      <c r="L91" s="84"/>
      <c r="M91" s="85"/>
      <c r="N91" s="85"/>
      <c r="O91" s="86"/>
      <c r="P91" s="86"/>
      <c r="Q91" s="77"/>
      <c r="R91" s="77"/>
      <c r="S91" s="77"/>
      <c r="T91" s="77"/>
      <c r="U91" s="77"/>
      <c r="V91" s="77"/>
      <c r="W91" s="87"/>
      <c r="X91" s="77"/>
      <c r="Y91" s="78"/>
      <c r="Z91" s="62"/>
      <c r="AA91" s="65"/>
      <c r="AB91" s="61"/>
      <c r="AC91" s="94"/>
      <c r="AD91" s="75"/>
      <c r="AE91" s="82"/>
      <c r="AF91" s="88"/>
      <c r="AG91" s="56"/>
    </row>
    <row r="92" spans="1:33" s="10" customFormat="1" hidden="1">
      <c r="A92" s="38"/>
      <c r="B92" s="82"/>
      <c r="C92" s="83"/>
      <c r="D92" s="81"/>
      <c r="E92" s="81"/>
      <c r="F92" s="81"/>
      <c r="G92" s="81"/>
      <c r="H92" s="81"/>
      <c r="I92" s="42"/>
      <c r="J92" s="91"/>
      <c r="K92" s="120"/>
      <c r="L92" s="84"/>
      <c r="M92" s="85"/>
      <c r="N92" s="85"/>
      <c r="O92" s="86"/>
      <c r="P92" s="86"/>
      <c r="Q92" s="77"/>
      <c r="R92" s="77"/>
      <c r="S92" s="77"/>
      <c r="T92" s="77"/>
      <c r="U92" s="77"/>
      <c r="V92" s="77"/>
      <c r="W92" s="87"/>
      <c r="X92" s="77"/>
      <c r="Y92" s="78"/>
      <c r="Z92" s="62"/>
      <c r="AA92" s="65"/>
      <c r="AB92" s="61"/>
      <c r="AC92" s="94"/>
      <c r="AD92" s="75"/>
      <c r="AE92" s="82"/>
      <c r="AF92" s="88"/>
      <c r="AG92" s="80"/>
    </row>
    <row r="93" spans="1:33" s="10" customFormat="1" hidden="1">
      <c r="A93" s="38"/>
      <c r="B93" s="82"/>
      <c r="C93" s="83"/>
      <c r="D93" s="83"/>
      <c r="E93" s="83"/>
      <c r="F93" s="83"/>
      <c r="G93" s="83"/>
      <c r="H93" s="83"/>
      <c r="I93" s="95"/>
      <c r="J93" s="91"/>
      <c r="K93" s="120"/>
      <c r="L93" s="84"/>
      <c r="M93" s="85"/>
      <c r="N93" s="85"/>
      <c r="O93" s="86"/>
      <c r="P93" s="86"/>
      <c r="Q93" s="77"/>
      <c r="R93" s="77"/>
      <c r="S93" s="77"/>
      <c r="T93" s="77"/>
      <c r="U93" s="77"/>
      <c r="V93" s="77"/>
      <c r="W93" s="87"/>
      <c r="X93" s="77"/>
      <c r="Y93" s="78"/>
      <c r="Z93" s="62"/>
      <c r="AA93" s="65"/>
      <c r="AB93" s="61"/>
      <c r="AC93" s="94"/>
      <c r="AD93" s="75"/>
      <c r="AE93" s="82"/>
      <c r="AF93" s="88"/>
      <c r="AG93" s="56"/>
    </row>
    <row r="94" spans="1:33" s="10" customFormat="1" hidden="1">
      <c r="A94" s="38"/>
      <c r="B94" s="82"/>
      <c r="C94" s="83"/>
      <c r="D94" s="83"/>
      <c r="E94" s="83"/>
      <c r="F94" s="83"/>
      <c r="G94" s="83"/>
      <c r="H94" s="83"/>
      <c r="I94" s="95"/>
      <c r="J94" s="91"/>
      <c r="K94" s="120"/>
      <c r="L94" s="84"/>
      <c r="M94" s="85"/>
      <c r="N94" s="85"/>
      <c r="O94" s="86"/>
      <c r="P94" s="86"/>
      <c r="Q94" s="77"/>
      <c r="R94" s="77"/>
      <c r="S94" s="77"/>
      <c r="T94" s="77"/>
      <c r="U94" s="77"/>
      <c r="V94" s="77"/>
      <c r="W94" s="87"/>
      <c r="X94" s="77"/>
      <c r="Y94" s="78"/>
      <c r="Z94" s="62"/>
      <c r="AA94" s="65"/>
      <c r="AB94" s="61"/>
      <c r="AC94" s="94"/>
      <c r="AD94" s="75"/>
      <c r="AE94" s="82"/>
      <c r="AF94" s="88"/>
      <c r="AG94" s="80"/>
    </row>
    <row r="95" spans="1:33" s="10" customFormat="1" hidden="1">
      <c r="A95" s="38"/>
      <c r="B95" s="82"/>
      <c r="C95" s="83"/>
      <c r="D95" s="83"/>
      <c r="E95" s="83"/>
      <c r="F95" s="83"/>
      <c r="G95" s="83"/>
      <c r="H95" s="83"/>
      <c r="I95" s="95"/>
      <c r="J95" s="91"/>
      <c r="K95" s="120"/>
      <c r="L95" s="84"/>
      <c r="M95" s="85"/>
      <c r="N95" s="85"/>
      <c r="O95" s="86"/>
      <c r="P95" s="86"/>
      <c r="Q95" s="77"/>
      <c r="R95" s="77"/>
      <c r="S95" s="77"/>
      <c r="T95" s="77"/>
      <c r="U95" s="77"/>
      <c r="V95" s="77"/>
      <c r="W95" s="87"/>
      <c r="X95" s="77"/>
      <c r="Y95" s="78"/>
      <c r="Z95" s="62"/>
      <c r="AA95" s="65"/>
      <c r="AB95" s="61"/>
      <c r="AC95" s="94"/>
      <c r="AD95" s="75"/>
      <c r="AE95" s="82"/>
      <c r="AF95" s="88"/>
      <c r="AG95" s="80"/>
    </row>
    <row r="96" spans="1:33" s="10" customFormat="1" hidden="1">
      <c r="A96" s="38"/>
      <c r="B96" s="82"/>
      <c r="C96" s="83"/>
      <c r="D96" s="83"/>
      <c r="E96" s="83"/>
      <c r="F96" s="83"/>
      <c r="G96" s="83"/>
      <c r="H96" s="83"/>
      <c r="I96" s="95"/>
      <c r="J96" s="95"/>
      <c r="K96" s="120"/>
      <c r="L96" s="92"/>
      <c r="M96" s="85"/>
      <c r="N96" s="85"/>
      <c r="O96" s="86"/>
      <c r="P96" s="86"/>
      <c r="Q96" s="77"/>
      <c r="R96" s="77"/>
      <c r="S96" s="77"/>
      <c r="T96" s="77"/>
      <c r="U96" s="77"/>
      <c r="V96" s="77"/>
      <c r="W96" s="87"/>
      <c r="X96" s="77"/>
      <c r="Y96" s="78"/>
      <c r="Z96" s="62"/>
      <c r="AA96" s="65"/>
      <c r="AB96" s="61"/>
      <c r="AC96" s="96"/>
      <c r="AD96" s="75"/>
      <c r="AE96" s="82"/>
      <c r="AF96" s="93"/>
      <c r="AG96" s="80"/>
    </row>
    <row r="97" spans="1:33" s="10" customFormat="1" hidden="1">
      <c r="A97" s="38"/>
      <c r="B97" s="82"/>
      <c r="C97" s="83"/>
      <c r="D97" s="83"/>
      <c r="E97" s="83"/>
      <c r="F97" s="83"/>
      <c r="G97" s="83"/>
      <c r="H97" s="83"/>
      <c r="I97" s="95"/>
      <c r="J97" s="95"/>
      <c r="K97" s="120"/>
      <c r="L97" s="92"/>
      <c r="M97" s="85"/>
      <c r="N97" s="85"/>
      <c r="O97" s="86"/>
      <c r="P97" s="86"/>
      <c r="Q97" s="77"/>
      <c r="R97" s="77"/>
      <c r="S97" s="77"/>
      <c r="T97" s="77"/>
      <c r="U97" s="77"/>
      <c r="V97" s="77"/>
      <c r="W97" s="87"/>
      <c r="X97" s="77"/>
      <c r="Y97" s="78"/>
      <c r="Z97" s="62"/>
      <c r="AA97" s="65"/>
      <c r="AB97" s="61"/>
      <c r="AC97" s="96"/>
      <c r="AD97" s="75"/>
      <c r="AE97" s="82"/>
      <c r="AF97" s="93"/>
      <c r="AG97" s="80"/>
    </row>
    <row r="98" spans="1:33" s="10" customFormat="1" hidden="1">
      <c r="A98" s="38"/>
      <c r="B98" s="82"/>
      <c r="C98" s="83"/>
      <c r="D98" s="83"/>
      <c r="E98" s="83"/>
      <c r="F98" s="83"/>
      <c r="G98" s="83"/>
      <c r="H98" s="83"/>
      <c r="I98" s="95"/>
      <c r="J98" s="95"/>
      <c r="K98" s="120"/>
      <c r="L98" s="92"/>
      <c r="M98" s="85"/>
      <c r="N98" s="85"/>
      <c r="O98" s="86"/>
      <c r="P98" s="86"/>
      <c r="Q98" s="77"/>
      <c r="R98" s="77"/>
      <c r="S98" s="77"/>
      <c r="T98" s="77"/>
      <c r="U98" s="77"/>
      <c r="V98" s="77"/>
      <c r="W98" s="87"/>
      <c r="X98" s="77"/>
      <c r="Y98" s="78"/>
      <c r="Z98" s="62"/>
      <c r="AA98" s="65"/>
      <c r="AB98" s="61"/>
      <c r="AC98" s="96"/>
      <c r="AD98" s="75"/>
      <c r="AE98" s="82"/>
      <c r="AF98" s="93"/>
      <c r="AG98" s="80"/>
    </row>
    <row r="99" spans="1:33" s="10" customFormat="1" hidden="1">
      <c r="A99" s="38"/>
      <c r="B99" s="82"/>
      <c r="C99" s="83"/>
      <c r="D99" s="83"/>
      <c r="E99" s="83"/>
      <c r="F99" s="83"/>
      <c r="G99" s="83"/>
      <c r="H99" s="83"/>
      <c r="I99" s="95"/>
      <c r="J99" s="95"/>
      <c r="K99" s="120"/>
      <c r="L99" s="92"/>
      <c r="M99" s="85"/>
      <c r="N99" s="85"/>
      <c r="O99" s="86"/>
      <c r="P99" s="86"/>
      <c r="Q99" s="77"/>
      <c r="R99" s="77"/>
      <c r="S99" s="77"/>
      <c r="T99" s="77"/>
      <c r="U99" s="77"/>
      <c r="V99" s="77"/>
      <c r="W99" s="87"/>
      <c r="X99" s="77"/>
      <c r="Y99" s="78"/>
      <c r="Z99" s="62"/>
      <c r="AA99" s="65"/>
      <c r="AB99" s="61"/>
      <c r="AC99" s="96"/>
      <c r="AD99" s="75"/>
      <c r="AE99" s="82"/>
      <c r="AF99" s="93"/>
      <c r="AG99" s="80"/>
    </row>
    <row r="100" spans="1:33" s="10" customFormat="1" hidden="1">
      <c r="A100" s="38"/>
      <c r="B100" s="82"/>
      <c r="C100" s="83"/>
      <c r="D100" s="83"/>
      <c r="E100" s="83"/>
      <c r="F100" s="83"/>
      <c r="G100" s="83"/>
      <c r="H100" s="83"/>
      <c r="I100" s="95"/>
      <c r="J100" s="95"/>
      <c r="K100" s="120"/>
      <c r="L100" s="92"/>
      <c r="M100" s="85"/>
      <c r="N100" s="85"/>
      <c r="O100" s="86"/>
      <c r="P100" s="86"/>
      <c r="Q100" s="77"/>
      <c r="R100" s="77"/>
      <c r="S100" s="77"/>
      <c r="T100" s="77"/>
      <c r="U100" s="77"/>
      <c r="V100" s="77"/>
      <c r="W100" s="87"/>
      <c r="X100" s="77"/>
      <c r="Y100" s="78"/>
      <c r="Z100" s="62"/>
      <c r="AA100" s="65"/>
      <c r="AB100" s="61"/>
      <c r="AC100" s="96"/>
      <c r="AD100" s="75"/>
      <c r="AE100" s="82"/>
      <c r="AF100" s="93"/>
      <c r="AG100" s="80"/>
    </row>
    <row r="101" spans="1:33" s="10" customFormat="1" hidden="1">
      <c r="A101" s="38"/>
      <c r="B101" s="82"/>
      <c r="C101" s="83"/>
      <c r="D101" s="83"/>
      <c r="E101" s="83"/>
      <c r="F101" s="83"/>
      <c r="G101" s="83"/>
      <c r="H101" s="83"/>
      <c r="I101" s="95"/>
      <c r="J101" s="95"/>
      <c r="K101" s="120"/>
      <c r="L101" s="92"/>
      <c r="M101" s="85"/>
      <c r="N101" s="85"/>
      <c r="O101" s="86"/>
      <c r="P101" s="86"/>
      <c r="Q101" s="77"/>
      <c r="R101" s="77"/>
      <c r="S101" s="77"/>
      <c r="T101" s="77"/>
      <c r="U101" s="77"/>
      <c r="V101" s="77"/>
      <c r="W101" s="87"/>
      <c r="X101" s="77"/>
      <c r="Y101" s="78"/>
      <c r="Z101" s="62"/>
      <c r="AA101" s="65"/>
      <c r="AB101" s="61"/>
      <c r="AC101" s="96"/>
      <c r="AD101" s="75"/>
      <c r="AE101" s="82"/>
      <c r="AF101" s="93"/>
      <c r="AG101" s="80"/>
    </row>
    <row r="102" spans="1:33" s="10" customFormat="1" hidden="1">
      <c r="A102" s="38"/>
      <c r="B102" s="82"/>
      <c r="C102" s="83"/>
      <c r="D102" s="83"/>
      <c r="E102" s="83"/>
      <c r="F102" s="83"/>
      <c r="G102" s="83"/>
      <c r="H102" s="83"/>
      <c r="I102" s="95"/>
      <c r="J102" s="95"/>
      <c r="K102" s="120"/>
      <c r="L102" s="92"/>
      <c r="M102" s="85"/>
      <c r="N102" s="85"/>
      <c r="O102" s="86"/>
      <c r="P102" s="86"/>
      <c r="Q102" s="77"/>
      <c r="R102" s="77"/>
      <c r="S102" s="77"/>
      <c r="T102" s="77"/>
      <c r="U102" s="77"/>
      <c r="V102" s="77"/>
      <c r="W102" s="87"/>
      <c r="X102" s="77"/>
      <c r="Y102" s="78"/>
      <c r="Z102" s="62"/>
      <c r="AA102" s="65"/>
      <c r="AB102" s="61"/>
      <c r="AC102" s="96"/>
      <c r="AD102" s="75"/>
      <c r="AE102" s="82"/>
      <c r="AF102" s="93"/>
      <c r="AG102" s="80"/>
    </row>
    <row r="103" spans="1:33" s="10" customFormat="1" hidden="1">
      <c r="A103" s="38"/>
      <c r="B103" s="82"/>
      <c r="C103" s="83"/>
      <c r="D103" s="83"/>
      <c r="E103" s="83"/>
      <c r="F103" s="83"/>
      <c r="G103" s="83"/>
      <c r="H103" s="83"/>
      <c r="I103" s="95"/>
      <c r="J103" s="95"/>
      <c r="K103" s="120"/>
      <c r="L103" s="84"/>
      <c r="M103" s="85"/>
      <c r="N103" s="85"/>
      <c r="O103" s="86"/>
      <c r="P103" s="86"/>
      <c r="Q103" s="77"/>
      <c r="R103" s="77"/>
      <c r="S103" s="77"/>
      <c r="T103" s="77"/>
      <c r="U103" s="77"/>
      <c r="V103" s="77"/>
      <c r="W103" s="87"/>
      <c r="X103" s="77"/>
      <c r="Y103" s="78"/>
      <c r="Z103" s="62"/>
      <c r="AA103" s="65"/>
      <c r="AB103" s="61"/>
      <c r="AC103" s="94"/>
      <c r="AD103" s="75"/>
      <c r="AE103" s="82"/>
      <c r="AF103" s="88"/>
      <c r="AG103" s="80"/>
    </row>
    <row r="104" spans="1:33" s="10" customFormat="1" hidden="1">
      <c r="A104" s="38"/>
      <c r="B104" s="82"/>
      <c r="C104" s="83"/>
      <c r="D104" s="83"/>
      <c r="E104" s="83"/>
      <c r="F104" s="83"/>
      <c r="G104" s="83"/>
      <c r="H104" s="83"/>
      <c r="I104" s="95"/>
      <c r="J104" s="95"/>
      <c r="K104" s="120"/>
      <c r="L104" s="84"/>
      <c r="M104" s="85"/>
      <c r="N104" s="85"/>
      <c r="O104" s="86"/>
      <c r="P104" s="86"/>
      <c r="Q104" s="77"/>
      <c r="R104" s="77"/>
      <c r="S104" s="77"/>
      <c r="T104" s="77"/>
      <c r="U104" s="77"/>
      <c r="V104" s="77"/>
      <c r="W104" s="87"/>
      <c r="X104" s="77"/>
      <c r="Y104" s="78"/>
      <c r="Z104" s="62"/>
      <c r="AA104" s="65"/>
      <c r="AB104" s="61"/>
      <c r="AC104" s="94"/>
      <c r="AD104" s="75"/>
      <c r="AE104" s="82"/>
      <c r="AF104" s="88"/>
      <c r="AG104" s="80"/>
    </row>
    <row r="105" spans="1:33" s="10" customFormat="1" hidden="1">
      <c r="A105" s="38"/>
      <c r="B105" s="82"/>
      <c r="C105" s="83"/>
      <c r="D105" s="83"/>
      <c r="E105" s="83"/>
      <c r="F105" s="83"/>
      <c r="G105" s="83"/>
      <c r="H105" s="83"/>
      <c r="I105" s="95"/>
      <c r="J105" s="95"/>
      <c r="K105" s="120"/>
      <c r="L105" s="84"/>
      <c r="M105" s="85"/>
      <c r="N105" s="85"/>
      <c r="O105" s="86"/>
      <c r="P105" s="86"/>
      <c r="Q105" s="77"/>
      <c r="R105" s="77"/>
      <c r="S105" s="77"/>
      <c r="T105" s="77"/>
      <c r="U105" s="77"/>
      <c r="V105" s="77"/>
      <c r="W105" s="87"/>
      <c r="X105" s="77"/>
      <c r="Y105" s="78"/>
      <c r="Z105" s="62"/>
      <c r="AA105" s="65"/>
      <c r="AB105" s="61"/>
      <c r="AC105" s="94"/>
      <c r="AD105" s="75"/>
      <c r="AE105" s="75"/>
      <c r="AF105" s="88"/>
      <c r="AG105" s="80"/>
    </row>
    <row r="106" spans="1:33" s="10" customFormat="1" hidden="1">
      <c r="A106" s="38"/>
      <c r="B106" s="82"/>
      <c r="C106" s="83"/>
      <c r="D106" s="83"/>
      <c r="E106" s="83"/>
      <c r="F106" s="83"/>
      <c r="G106" s="83"/>
      <c r="H106" s="83"/>
      <c r="I106" s="95"/>
      <c r="J106" s="95"/>
      <c r="K106" s="120"/>
      <c r="L106" s="92"/>
      <c r="M106" s="85"/>
      <c r="N106" s="85"/>
      <c r="O106" s="86"/>
      <c r="P106" s="86"/>
      <c r="Q106" s="77"/>
      <c r="R106" s="77"/>
      <c r="S106" s="77"/>
      <c r="T106" s="77"/>
      <c r="U106" s="77"/>
      <c r="V106" s="77"/>
      <c r="W106" s="87"/>
      <c r="X106" s="77"/>
      <c r="Y106" s="78"/>
      <c r="Z106" s="62"/>
      <c r="AA106" s="65"/>
      <c r="AB106" s="61"/>
      <c r="AC106" s="96"/>
      <c r="AD106" s="75"/>
      <c r="AE106" s="75"/>
      <c r="AF106" s="93"/>
      <c r="AG106" s="80"/>
    </row>
    <row r="107" spans="1:33" s="10" customFormat="1" hidden="1">
      <c r="A107" s="38"/>
      <c r="B107" s="82"/>
      <c r="C107" s="83"/>
      <c r="D107" s="83"/>
      <c r="E107" s="83"/>
      <c r="F107" s="83"/>
      <c r="G107" s="83"/>
      <c r="H107" s="83"/>
      <c r="I107" s="95"/>
      <c r="J107" s="95"/>
      <c r="K107" s="120"/>
      <c r="L107" s="92"/>
      <c r="M107" s="85"/>
      <c r="N107" s="85"/>
      <c r="O107" s="86"/>
      <c r="P107" s="86"/>
      <c r="Q107" s="77"/>
      <c r="R107" s="77"/>
      <c r="S107" s="77"/>
      <c r="T107" s="77"/>
      <c r="U107" s="77"/>
      <c r="V107" s="77"/>
      <c r="W107" s="87"/>
      <c r="X107" s="77"/>
      <c r="Y107" s="78"/>
      <c r="Z107" s="62"/>
      <c r="AA107" s="65"/>
      <c r="AB107" s="61"/>
      <c r="AC107" s="96"/>
      <c r="AD107" s="75"/>
      <c r="AE107" s="75"/>
      <c r="AF107" s="93"/>
      <c r="AG107" s="80"/>
    </row>
    <row r="108" spans="1:33" s="10" customFormat="1" hidden="1">
      <c r="A108" s="38"/>
      <c r="B108" s="82"/>
      <c r="C108" s="83"/>
      <c r="D108" s="83"/>
      <c r="E108" s="83"/>
      <c r="F108" s="83"/>
      <c r="G108" s="83"/>
      <c r="H108" s="83"/>
      <c r="I108" s="95"/>
      <c r="J108" s="95"/>
      <c r="K108" s="120"/>
      <c r="L108" s="92"/>
      <c r="M108" s="85"/>
      <c r="N108" s="85"/>
      <c r="O108" s="86"/>
      <c r="P108" s="86"/>
      <c r="Q108" s="77"/>
      <c r="R108" s="77"/>
      <c r="S108" s="77"/>
      <c r="T108" s="77"/>
      <c r="U108" s="77"/>
      <c r="V108" s="77"/>
      <c r="W108" s="87"/>
      <c r="X108" s="77"/>
      <c r="Y108" s="78"/>
      <c r="Z108" s="62"/>
      <c r="AA108" s="65"/>
      <c r="AB108" s="61"/>
      <c r="AC108" s="96"/>
      <c r="AD108" s="75"/>
      <c r="AE108" s="75"/>
      <c r="AF108" s="93"/>
      <c r="AG108" s="80"/>
    </row>
    <row r="109" spans="1:33" s="10" customFormat="1" hidden="1">
      <c r="A109" s="38"/>
      <c r="B109" s="82"/>
      <c r="C109" s="83"/>
      <c r="D109" s="83"/>
      <c r="E109" s="83"/>
      <c r="F109" s="83"/>
      <c r="G109" s="83"/>
      <c r="H109" s="83"/>
      <c r="I109" s="95"/>
      <c r="J109" s="95"/>
      <c r="K109" s="120"/>
      <c r="L109" s="92"/>
      <c r="M109" s="85"/>
      <c r="N109" s="85"/>
      <c r="O109" s="86"/>
      <c r="P109" s="86"/>
      <c r="Q109" s="77"/>
      <c r="R109" s="77"/>
      <c r="S109" s="77"/>
      <c r="T109" s="77"/>
      <c r="U109" s="77"/>
      <c r="V109" s="77"/>
      <c r="W109" s="87"/>
      <c r="X109" s="77"/>
      <c r="Y109" s="78"/>
      <c r="Z109" s="62"/>
      <c r="AA109" s="65"/>
      <c r="AB109" s="61"/>
      <c r="AC109" s="96"/>
      <c r="AD109" s="75"/>
      <c r="AE109" s="75"/>
      <c r="AF109" s="93"/>
      <c r="AG109" s="80"/>
    </row>
    <row r="110" spans="1:33" s="10" customFormat="1" hidden="1">
      <c r="A110" s="38"/>
      <c r="B110" s="82"/>
      <c r="C110" s="83"/>
      <c r="D110" s="83"/>
      <c r="E110" s="83"/>
      <c r="F110" s="83"/>
      <c r="G110" s="83"/>
      <c r="H110" s="83"/>
      <c r="I110" s="95"/>
      <c r="J110" s="95"/>
      <c r="K110" s="120"/>
      <c r="L110" s="92"/>
      <c r="M110" s="85"/>
      <c r="N110" s="85"/>
      <c r="O110" s="86"/>
      <c r="P110" s="86"/>
      <c r="Q110" s="77"/>
      <c r="R110" s="77"/>
      <c r="S110" s="77"/>
      <c r="T110" s="77"/>
      <c r="U110" s="77"/>
      <c r="V110" s="77"/>
      <c r="W110" s="87"/>
      <c r="X110" s="77"/>
      <c r="Y110" s="78"/>
      <c r="Z110" s="62"/>
      <c r="AA110" s="65"/>
      <c r="AB110" s="61"/>
      <c r="AC110" s="96"/>
      <c r="AD110" s="75"/>
      <c r="AE110" s="75"/>
      <c r="AF110" s="93"/>
      <c r="AG110" s="80"/>
    </row>
    <row r="111" spans="1:33" s="10" customFormat="1" hidden="1">
      <c r="A111" s="38"/>
      <c r="B111" s="82"/>
      <c r="C111" s="83"/>
      <c r="D111" s="83"/>
      <c r="E111" s="83"/>
      <c r="F111" s="83"/>
      <c r="G111" s="83"/>
      <c r="H111" s="83"/>
      <c r="I111" s="95"/>
      <c r="J111" s="95"/>
      <c r="K111" s="120"/>
      <c r="L111" s="92"/>
      <c r="M111" s="85"/>
      <c r="N111" s="85"/>
      <c r="O111" s="86"/>
      <c r="P111" s="86"/>
      <c r="Q111" s="77"/>
      <c r="R111" s="77"/>
      <c r="S111" s="77"/>
      <c r="T111" s="77"/>
      <c r="U111" s="77"/>
      <c r="V111" s="77"/>
      <c r="W111" s="87"/>
      <c r="X111" s="77"/>
      <c r="Y111" s="78"/>
      <c r="Z111" s="62"/>
      <c r="AA111" s="65"/>
      <c r="AB111" s="61"/>
      <c r="AC111" s="96"/>
      <c r="AD111" s="75"/>
      <c r="AE111" s="75"/>
      <c r="AF111" s="93"/>
      <c r="AG111" s="80"/>
    </row>
    <row r="112" spans="1:33" s="10" customFormat="1" hidden="1">
      <c r="A112" s="38"/>
      <c r="B112" s="82"/>
      <c r="C112" s="83"/>
      <c r="D112" s="83"/>
      <c r="E112" s="83"/>
      <c r="F112" s="83"/>
      <c r="G112" s="83"/>
      <c r="H112" s="83"/>
      <c r="I112" s="95"/>
      <c r="J112" s="95"/>
      <c r="K112" s="120"/>
      <c r="L112" s="92"/>
      <c r="M112" s="85"/>
      <c r="N112" s="85"/>
      <c r="O112" s="86"/>
      <c r="P112" s="86"/>
      <c r="Q112" s="77"/>
      <c r="R112" s="77"/>
      <c r="S112" s="77"/>
      <c r="T112" s="77"/>
      <c r="U112" s="77"/>
      <c r="V112" s="77"/>
      <c r="W112" s="87"/>
      <c r="X112" s="77"/>
      <c r="Y112" s="78"/>
      <c r="Z112" s="62"/>
      <c r="AA112" s="65"/>
      <c r="AB112" s="61"/>
      <c r="AC112" s="96"/>
      <c r="AD112" s="75"/>
      <c r="AE112" s="75"/>
      <c r="AF112" s="93"/>
      <c r="AG112" s="80"/>
    </row>
    <row r="113" spans="1:33" s="10" customFormat="1">
      <c r="A113" s="97"/>
      <c r="B113" s="97"/>
      <c r="C113" s="98"/>
      <c r="D113" s="98"/>
      <c r="E113" s="98"/>
      <c r="F113" s="98"/>
      <c r="G113" s="98"/>
      <c r="H113" s="98"/>
      <c r="I113" s="98"/>
      <c r="J113" s="98"/>
      <c r="K113" s="121"/>
      <c r="L113" s="17"/>
      <c r="M113" s="17"/>
      <c r="N113" s="17"/>
      <c r="O113" s="80"/>
      <c r="P113" s="80"/>
      <c r="Q113" s="80"/>
      <c r="R113" s="80"/>
      <c r="S113" s="80"/>
      <c r="T113" s="80"/>
      <c r="U113" s="80"/>
      <c r="V113" s="80"/>
      <c r="W113" s="80"/>
      <c r="X113" s="99"/>
      <c r="Y113" s="99"/>
      <c r="Z113" s="12"/>
      <c r="AA113" s="97"/>
      <c r="AB113" s="9"/>
      <c r="AC113" s="9"/>
      <c r="AD113" s="9"/>
      <c r="AE113" s="9"/>
      <c r="AF113" s="9"/>
      <c r="AG113" s="9"/>
    </row>
    <row r="114" spans="1:33" s="10" customFormat="1" ht="16.5" customHeight="1">
      <c r="A114" s="97"/>
      <c r="B114" s="97"/>
      <c r="C114" s="98"/>
      <c r="D114" s="98"/>
      <c r="E114" s="98"/>
      <c r="F114" s="98"/>
      <c r="G114" s="98"/>
      <c r="H114" s="98"/>
      <c r="I114" s="98"/>
      <c r="J114" s="100"/>
      <c r="K114" s="122"/>
      <c r="L114" s="80"/>
      <c r="M114" s="80"/>
      <c r="N114" s="80"/>
      <c r="O114" s="80"/>
      <c r="P114" s="80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</row>
    <row r="115" spans="1:33">
      <c r="C115" s="133"/>
      <c r="D115" s="133"/>
      <c r="E115" s="133"/>
      <c r="F115" s="133"/>
      <c r="G115" s="133"/>
      <c r="H115" s="133"/>
      <c r="I115" s="133"/>
      <c r="J115" s="133"/>
      <c r="K115" s="133"/>
      <c r="L115" s="133"/>
      <c r="M115" s="133"/>
      <c r="N115" s="133"/>
      <c r="O115" s="133"/>
      <c r="P115" s="134"/>
    </row>
  </sheetData>
  <mergeCells count="16">
    <mergeCell ref="D12:H12"/>
    <mergeCell ref="M12:N12"/>
    <mergeCell ref="W12:X12"/>
    <mergeCell ref="A7:B7"/>
    <mergeCell ref="A8:B8"/>
    <mergeCell ref="A9:B9"/>
    <mergeCell ref="A10:B10"/>
    <mergeCell ref="A11:B11"/>
    <mergeCell ref="AB11:AF11"/>
    <mergeCell ref="A1:A2"/>
    <mergeCell ref="B1:B2"/>
    <mergeCell ref="C1:C2"/>
    <mergeCell ref="D1:D2"/>
    <mergeCell ref="N1:N2"/>
    <mergeCell ref="B3:B5"/>
    <mergeCell ref="A3:A5"/>
  </mergeCells>
  <phoneticPr fontId="2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AD389-677F-4A23-8CCA-5F839B43675E}">
  <sheetPr codeName="Sheet17"/>
  <dimension ref="A1:AG209"/>
  <sheetViews>
    <sheetView workbookViewId="0">
      <selection activeCell="D23" sqref="D23"/>
    </sheetView>
  </sheetViews>
  <sheetFormatPr defaultRowHeight="17"/>
  <cols>
    <col min="2" max="2" width="13.33203125" bestFit="1" customWidth="1"/>
    <col min="3" max="3" width="40.58203125" bestFit="1" customWidth="1"/>
    <col min="4" max="4" width="13.75" bestFit="1" customWidth="1"/>
    <col min="8" max="8" width="13.75" bestFit="1" customWidth="1"/>
    <col min="10" max="10" width="13" bestFit="1" customWidth="1"/>
    <col min="11" max="11" width="9" style="123"/>
  </cols>
  <sheetData>
    <row r="1" spans="1:33" s="10" customFormat="1">
      <c r="A1" s="243" t="s">
        <v>58</v>
      </c>
      <c r="B1" s="243" t="s">
        <v>59</v>
      </c>
      <c r="C1" s="243" t="s">
        <v>60</v>
      </c>
      <c r="D1" s="243" t="s">
        <v>19</v>
      </c>
      <c r="E1" s="127" t="s">
        <v>40</v>
      </c>
      <c r="F1" s="127" t="s">
        <v>41</v>
      </c>
      <c r="G1" s="127" t="s">
        <v>42</v>
      </c>
      <c r="H1" s="127" t="s">
        <v>43</v>
      </c>
      <c r="I1" s="127" t="s">
        <v>44</v>
      </c>
      <c r="J1" s="127" t="s">
        <v>45</v>
      </c>
      <c r="K1" s="127" t="s">
        <v>61</v>
      </c>
      <c r="L1" s="127" t="s">
        <v>62</v>
      </c>
      <c r="M1" s="127" t="s">
        <v>63</v>
      </c>
      <c r="N1" s="243" t="s">
        <v>64</v>
      </c>
      <c r="O1" s="80"/>
      <c r="Q1" s="99"/>
      <c r="R1" s="99"/>
      <c r="S1" s="99"/>
      <c r="T1" s="99"/>
      <c r="U1" s="99"/>
      <c r="V1" s="99"/>
      <c r="W1" s="99"/>
      <c r="X1" s="99"/>
      <c r="Y1" s="9"/>
      <c r="Z1" s="9"/>
      <c r="AA1" s="9"/>
      <c r="AB1" s="9"/>
      <c r="AC1" s="9"/>
      <c r="AD1" s="9"/>
      <c r="AE1" s="9"/>
      <c r="AF1" s="9"/>
      <c r="AG1" s="9"/>
    </row>
    <row r="2" spans="1:33" s="10" customFormat="1">
      <c r="A2" s="244"/>
      <c r="B2" s="244"/>
      <c r="C2" s="244"/>
      <c r="D2" s="244"/>
      <c r="E2" s="127"/>
      <c r="F2" s="127"/>
      <c r="G2" s="127"/>
      <c r="H2" s="127"/>
      <c r="I2" s="127"/>
      <c r="J2" s="127"/>
      <c r="K2" s="127"/>
      <c r="L2" s="127"/>
      <c r="M2" s="127"/>
      <c r="N2" s="244"/>
      <c r="Q2" s="99"/>
      <c r="R2" s="99"/>
      <c r="S2" s="99"/>
      <c r="T2" s="99"/>
      <c r="U2" s="99"/>
      <c r="V2" s="99"/>
      <c r="W2" s="99"/>
      <c r="X2" s="99"/>
      <c r="Y2" s="9"/>
      <c r="Z2" s="9"/>
      <c r="AA2" s="9"/>
      <c r="AB2" s="9"/>
      <c r="AC2" s="9"/>
      <c r="AD2" s="9"/>
      <c r="AE2" s="9"/>
      <c r="AF2" s="9"/>
      <c r="AG2" s="9"/>
    </row>
    <row r="3" spans="1:33" s="10" customFormat="1">
      <c r="A3" s="231"/>
      <c r="B3" s="228" t="s">
        <v>97</v>
      </c>
      <c r="C3" s="231">
        <v>803854</v>
      </c>
      <c r="D3" s="128" t="s">
        <v>32</v>
      </c>
      <c r="E3" s="129">
        <v>65</v>
      </c>
      <c r="F3" s="129">
        <v>65</v>
      </c>
      <c r="G3" s="129">
        <v>215</v>
      </c>
      <c r="H3" s="129">
        <v>320</v>
      </c>
      <c r="I3" s="129">
        <v>430</v>
      </c>
      <c r="J3" s="129">
        <v>255</v>
      </c>
      <c r="K3" s="129"/>
      <c r="L3" s="129"/>
      <c r="M3" s="129"/>
      <c r="N3" s="128">
        <f t="shared" ref="N3:N8" si="0">SUM(E3:M3)</f>
        <v>1350</v>
      </c>
      <c r="Q3" s="99"/>
      <c r="R3" s="99"/>
      <c r="S3" s="99"/>
      <c r="T3" s="99"/>
      <c r="U3" s="99"/>
      <c r="V3" s="99"/>
      <c r="W3" s="99"/>
      <c r="X3" s="99"/>
      <c r="Y3" s="9"/>
      <c r="Z3" s="9"/>
      <c r="AA3" s="9"/>
      <c r="AB3" s="9"/>
      <c r="AC3" s="9"/>
      <c r="AD3" s="9"/>
      <c r="AE3" s="9"/>
      <c r="AF3" s="9"/>
      <c r="AG3" s="9"/>
    </row>
    <row r="4" spans="1:33" s="10" customFormat="1">
      <c r="A4" s="218"/>
      <c r="B4" s="229"/>
      <c r="C4" s="218"/>
      <c r="D4" s="128" t="s">
        <v>68</v>
      </c>
      <c r="E4" s="129">
        <v>50</v>
      </c>
      <c r="F4" s="129">
        <v>50</v>
      </c>
      <c r="G4" s="129">
        <v>170</v>
      </c>
      <c r="H4" s="129">
        <v>250</v>
      </c>
      <c r="I4" s="129">
        <v>335</v>
      </c>
      <c r="J4" s="129">
        <v>200</v>
      </c>
      <c r="K4" s="129"/>
      <c r="L4" s="129"/>
      <c r="M4" s="129"/>
      <c r="N4" s="128">
        <f t="shared" si="0"/>
        <v>1055</v>
      </c>
      <c r="Q4" s="99"/>
      <c r="R4" s="99"/>
      <c r="S4" s="99"/>
      <c r="T4" s="99"/>
      <c r="U4" s="99"/>
      <c r="V4" s="99"/>
      <c r="W4" s="99"/>
      <c r="X4" s="99"/>
      <c r="Y4" s="12"/>
      <c r="Z4" s="97"/>
      <c r="AA4" s="97"/>
      <c r="AB4" s="9"/>
      <c r="AC4" s="9"/>
      <c r="AD4" s="9"/>
      <c r="AE4" s="9"/>
      <c r="AF4" s="9"/>
      <c r="AG4" s="9"/>
    </row>
    <row r="5" spans="1:33" s="10" customFormat="1">
      <c r="A5" s="218"/>
      <c r="B5" s="229"/>
      <c r="C5" s="218"/>
      <c r="D5" s="128" t="s">
        <v>74</v>
      </c>
      <c r="E5" s="129">
        <v>50</v>
      </c>
      <c r="F5" s="129">
        <v>50</v>
      </c>
      <c r="G5" s="129">
        <v>140</v>
      </c>
      <c r="H5" s="129">
        <v>205</v>
      </c>
      <c r="I5" s="129">
        <v>275</v>
      </c>
      <c r="J5" s="129">
        <v>165</v>
      </c>
      <c r="K5" s="129"/>
      <c r="L5" s="129"/>
      <c r="M5" s="129"/>
      <c r="N5" s="128">
        <f t="shared" si="0"/>
        <v>885</v>
      </c>
      <c r="Q5" s="99"/>
      <c r="R5" s="99"/>
      <c r="S5" s="99"/>
      <c r="T5" s="99"/>
      <c r="U5" s="99"/>
      <c r="V5" s="99"/>
      <c r="W5" s="99"/>
      <c r="X5" s="99"/>
      <c r="Y5" s="12"/>
      <c r="Z5" s="97"/>
      <c r="AA5" s="97"/>
      <c r="AB5" s="9"/>
      <c r="AC5" s="9"/>
      <c r="AD5" s="9"/>
      <c r="AE5" s="9"/>
      <c r="AF5" s="9"/>
      <c r="AG5" s="9"/>
    </row>
    <row r="6" spans="1:33" s="10" customFormat="1">
      <c r="A6" s="218"/>
      <c r="B6" s="229"/>
      <c r="C6" s="219"/>
      <c r="D6" s="128" t="s">
        <v>69</v>
      </c>
      <c r="E6" s="129">
        <v>50</v>
      </c>
      <c r="F6" s="129">
        <v>50</v>
      </c>
      <c r="G6" s="129">
        <v>140</v>
      </c>
      <c r="H6" s="129">
        <v>205</v>
      </c>
      <c r="I6" s="129">
        <v>275</v>
      </c>
      <c r="J6" s="129">
        <v>165</v>
      </c>
      <c r="K6" s="129"/>
      <c r="L6" s="129"/>
      <c r="M6" s="129"/>
      <c r="N6" s="128">
        <f t="shared" si="0"/>
        <v>885</v>
      </c>
      <c r="Q6" s="99"/>
      <c r="R6" s="99"/>
      <c r="S6" s="99"/>
      <c r="T6" s="99"/>
      <c r="U6" s="99"/>
      <c r="V6" s="99"/>
      <c r="W6" s="99"/>
      <c r="X6" s="99"/>
      <c r="Y6" s="102"/>
      <c r="Z6" s="9"/>
      <c r="AA6" s="9"/>
      <c r="AB6" s="9"/>
      <c r="AC6" s="9"/>
      <c r="AD6" s="9"/>
      <c r="AE6" s="9"/>
      <c r="AF6" s="9"/>
      <c r="AG6" s="9"/>
    </row>
    <row r="7" spans="1:33" s="10" customFormat="1">
      <c r="A7" s="218"/>
      <c r="B7" s="229"/>
      <c r="C7" s="128">
        <v>803865</v>
      </c>
      <c r="D7" s="128" t="s">
        <v>70</v>
      </c>
      <c r="E7" s="129">
        <v>55</v>
      </c>
      <c r="F7" s="129">
        <v>55</v>
      </c>
      <c r="G7" s="129">
        <v>185</v>
      </c>
      <c r="H7" s="129">
        <v>275</v>
      </c>
      <c r="I7" s="129">
        <v>365</v>
      </c>
      <c r="J7" s="129">
        <v>220</v>
      </c>
      <c r="K7" s="129"/>
      <c r="L7" s="129"/>
      <c r="M7" s="129"/>
      <c r="N7" s="128">
        <f t="shared" si="0"/>
        <v>1155</v>
      </c>
      <c r="O7" s="103"/>
      <c r="Q7" s="99"/>
      <c r="R7" s="99"/>
      <c r="S7" s="99"/>
      <c r="T7" s="99"/>
      <c r="U7" s="99"/>
      <c r="V7" s="99"/>
      <c r="W7" s="99"/>
      <c r="X7" s="99"/>
      <c r="Y7" s="102"/>
      <c r="Z7" s="9"/>
      <c r="AA7" s="9"/>
      <c r="AB7" s="9"/>
      <c r="AC7" s="9"/>
      <c r="AD7" s="9"/>
      <c r="AE7" s="9"/>
      <c r="AF7" s="9"/>
      <c r="AG7" s="9"/>
    </row>
    <row r="8" spans="1:33" s="10" customFormat="1">
      <c r="A8" s="218"/>
      <c r="B8" s="229"/>
      <c r="C8" s="128">
        <v>803876</v>
      </c>
      <c r="D8" s="128" t="s">
        <v>71</v>
      </c>
      <c r="E8" s="129">
        <v>50</v>
      </c>
      <c r="F8" s="129">
        <v>50</v>
      </c>
      <c r="G8" s="129">
        <v>170</v>
      </c>
      <c r="H8" s="129">
        <v>250</v>
      </c>
      <c r="I8" s="129">
        <v>335</v>
      </c>
      <c r="J8" s="129">
        <v>200</v>
      </c>
      <c r="K8" s="129"/>
      <c r="L8" s="129"/>
      <c r="M8" s="129"/>
      <c r="N8" s="128">
        <f t="shared" si="0"/>
        <v>1055</v>
      </c>
      <c r="O8" s="103"/>
      <c r="Q8" s="99"/>
      <c r="R8" s="99"/>
      <c r="S8" s="99"/>
      <c r="T8" s="99"/>
      <c r="U8" s="99"/>
      <c r="V8" s="99"/>
      <c r="W8" s="99"/>
      <c r="X8" s="99"/>
      <c r="Y8" s="102"/>
      <c r="Z8" s="9"/>
      <c r="AA8" s="9"/>
      <c r="AB8" s="9"/>
      <c r="AC8" s="9"/>
      <c r="AD8" s="9"/>
      <c r="AE8" s="9"/>
      <c r="AF8" s="9"/>
      <c r="AG8" s="9"/>
    </row>
    <row r="9" spans="1:33" s="10" customFormat="1">
      <c r="A9" s="218"/>
      <c r="B9" s="229"/>
      <c r="C9" s="217">
        <v>902368</v>
      </c>
      <c r="D9" s="128" t="s">
        <v>32</v>
      </c>
      <c r="E9" s="129"/>
      <c r="F9" s="129"/>
      <c r="G9" s="129"/>
      <c r="H9" s="129"/>
      <c r="I9" s="129"/>
      <c r="J9" s="129"/>
      <c r="K9" s="129">
        <v>255</v>
      </c>
      <c r="L9" s="129">
        <v>320</v>
      </c>
      <c r="M9" s="129">
        <v>215</v>
      </c>
      <c r="N9" s="128">
        <f t="shared" ref="N9:N14" si="1">SUM(E9:M9)</f>
        <v>790</v>
      </c>
      <c r="Q9" s="99"/>
      <c r="R9" s="99"/>
      <c r="S9" s="99"/>
      <c r="T9" s="99"/>
      <c r="U9" s="99"/>
      <c r="V9" s="99"/>
      <c r="W9" s="99"/>
      <c r="X9" s="99"/>
      <c r="Y9" s="9"/>
      <c r="Z9" s="9"/>
      <c r="AA9" s="9"/>
      <c r="AB9" s="9"/>
      <c r="AC9" s="9"/>
      <c r="AD9" s="9"/>
      <c r="AE9" s="9"/>
      <c r="AF9" s="9"/>
      <c r="AG9" s="9"/>
    </row>
    <row r="10" spans="1:33" s="10" customFormat="1">
      <c r="A10" s="218"/>
      <c r="B10" s="229"/>
      <c r="C10" s="223"/>
      <c r="D10" s="128" t="s">
        <v>68</v>
      </c>
      <c r="E10" s="129"/>
      <c r="F10" s="129"/>
      <c r="G10" s="129"/>
      <c r="H10" s="129"/>
      <c r="I10" s="129"/>
      <c r="J10" s="129"/>
      <c r="K10" s="129">
        <v>200</v>
      </c>
      <c r="L10" s="129">
        <v>250</v>
      </c>
      <c r="M10" s="129">
        <v>170</v>
      </c>
      <c r="N10" s="128">
        <f t="shared" si="1"/>
        <v>620</v>
      </c>
      <c r="Q10" s="99"/>
      <c r="R10" s="99"/>
      <c r="S10" s="99"/>
      <c r="T10" s="99"/>
      <c r="U10" s="99"/>
      <c r="V10" s="99"/>
      <c r="W10" s="99"/>
      <c r="X10" s="99"/>
      <c r="Y10" s="12"/>
      <c r="Z10" s="97"/>
      <c r="AA10" s="97"/>
      <c r="AB10" s="9"/>
      <c r="AC10" s="9"/>
      <c r="AD10" s="9"/>
      <c r="AE10" s="9"/>
      <c r="AF10" s="9"/>
      <c r="AG10" s="9"/>
    </row>
    <row r="11" spans="1:33" s="10" customFormat="1">
      <c r="A11" s="218"/>
      <c r="B11" s="229"/>
      <c r="C11" s="223"/>
      <c r="D11" s="128" t="s">
        <v>74</v>
      </c>
      <c r="E11" s="129"/>
      <c r="F11" s="129"/>
      <c r="G11" s="129"/>
      <c r="H11" s="129"/>
      <c r="I11" s="129"/>
      <c r="J11" s="129"/>
      <c r="K11" s="129">
        <v>185</v>
      </c>
      <c r="L11" s="129">
        <v>230</v>
      </c>
      <c r="M11" s="129">
        <v>185</v>
      </c>
      <c r="N11" s="128">
        <f t="shared" si="1"/>
        <v>600</v>
      </c>
      <c r="Q11" s="99"/>
      <c r="R11" s="99"/>
      <c r="S11" s="99"/>
      <c r="T11" s="99"/>
      <c r="U11" s="99"/>
      <c r="V11" s="99"/>
      <c r="W11" s="99"/>
      <c r="X11" s="99"/>
      <c r="Y11" s="12"/>
      <c r="Z11" s="97"/>
      <c r="AA11" s="97"/>
      <c r="AB11" s="9"/>
      <c r="AC11" s="9"/>
      <c r="AD11" s="9"/>
      <c r="AE11" s="9"/>
      <c r="AF11" s="9"/>
      <c r="AG11" s="9"/>
    </row>
    <row r="12" spans="1:33" s="10" customFormat="1">
      <c r="A12" s="218"/>
      <c r="B12" s="229"/>
      <c r="C12" s="224"/>
      <c r="D12" s="128" t="s">
        <v>69</v>
      </c>
      <c r="E12" s="129"/>
      <c r="F12" s="129"/>
      <c r="G12" s="129"/>
      <c r="H12" s="129"/>
      <c r="I12" s="129"/>
      <c r="J12" s="129"/>
      <c r="K12" s="129">
        <v>185</v>
      </c>
      <c r="L12" s="129">
        <v>230</v>
      </c>
      <c r="M12" s="129">
        <v>185</v>
      </c>
      <c r="N12" s="128">
        <f t="shared" si="1"/>
        <v>600</v>
      </c>
      <c r="Q12" s="99"/>
      <c r="R12" s="99"/>
      <c r="S12" s="99"/>
      <c r="T12" s="99"/>
      <c r="U12" s="99"/>
      <c r="V12" s="99"/>
      <c r="W12" s="99"/>
      <c r="X12" s="99"/>
      <c r="Y12" s="102"/>
      <c r="Z12" s="9"/>
      <c r="AA12" s="9"/>
      <c r="AB12" s="9"/>
      <c r="AC12" s="9"/>
      <c r="AD12" s="9"/>
      <c r="AE12" s="9"/>
      <c r="AF12" s="9"/>
      <c r="AG12" s="9"/>
    </row>
    <row r="13" spans="1:33" s="10" customFormat="1">
      <c r="A13" s="218"/>
      <c r="B13" s="229"/>
      <c r="C13" s="128">
        <v>902376</v>
      </c>
      <c r="D13" s="128" t="s">
        <v>70</v>
      </c>
      <c r="E13" s="129"/>
      <c r="F13" s="129"/>
      <c r="G13" s="129"/>
      <c r="H13" s="129"/>
      <c r="I13" s="129"/>
      <c r="J13" s="129"/>
      <c r="K13" s="129">
        <v>220</v>
      </c>
      <c r="L13" s="129">
        <v>275</v>
      </c>
      <c r="M13" s="129">
        <v>185</v>
      </c>
      <c r="N13" s="128">
        <f t="shared" si="1"/>
        <v>680</v>
      </c>
      <c r="O13" s="103"/>
      <c r="Q13" s="99"/>
      <c r="R13" s="99"/>
      <c r="S13" s="99"/>
      <c r="T13" s="99"/>
      <c r="U13" s="99"/>
      <c r="V13" s="99"/>
      <c r="W13" s="99"/>
      <c r="X13" s="99"/>
      <c r="Y13" s="102"/>
      <c r="Z13" s="9"/>
      <c r="AA13" s="9"/>
      <c r="AB13" s="9"/>
      <c r="AC13" s="9"/>
      <c r="AD13" s="9"/>
      <c r="AE13" s="9"/>
      <c r="AF13" s="9"/>
      <c r="AG13" s="9"/>
    </row>
    <row r="14" spans="1:33" s="10" customFormat="1">
      <c r="A14" s="219"/>
      <c r="B14" s="230"/>
      <c r="C14" s="128">
        <v>902383</v>
      </c>
      <c r="D14" s="128" t="s">
        <v>71</v>
      </c>
      <c r="E14" s="129"/>
      <c r="F14" s="129"/>
      <c r="G14" s="129"/>
      <c r="H14" s="129"/>
      <c r="I14" s="129"/>
      <c r="J14" s="129"/>
      <c r="K14" s="129">
        <v>200</v>
      </c>
      <c r="L14" s="129">
        <v>250</v>
      </c>
      <c r="M14" s="129">
        <v>170</v>
      </c>
      <c r="N14" s="128">
        <f t="shared" si="1"/>
        <v>620</v>
      </c>
      <c r="O14" s="103"/>
      <c r="Q14" s="99"/>
      <c r="R14" s="99"/>
      <c r="S14" s="99"/>
      <c r="T14" s="99"/>
      <c r="U14" s="99"/>
      <c r="V14" s="99"/>
      <c r="W14" s="99"/>
      <c r="X14" s="99"/>
      <c r="Y14" s="102"/>
      <c r="Z14" s="9"/>
      <c r="AA14" s="9"/>
      <c r="AB14" s="9"/>
      <c r="AC14" s="9"/>
      <c r="AD14" s="9"/>
      <c r="AE14" s="9"/>
      <c r="AF14" s="9"/>
      <c r="AG14" s="9"/>
    </row>
    <row r="15" spans="1:33" s="10" customFormat="1">
      <c r="A15" s="9"/>
      <c r="B15" s="9"/>
      <c r="C15" s="9"/>
      <c r="D15" s="128" t="s">
        <v>96</v>
      </c>
      <c r="E15" s="154">
        <f t="shared" ref="E15:M15" si="2">SUM(E3:E14)</f>
        <v>320</v>
      </c>
      <c r="F15" s="154">
        <f t="shared" si="2"/>
        <v>320</v>
      </c>
      <c r="G15" s="154">
        <f t="shared" si="2"/>
        <v>1020</v>
      </c>
      <c r="H15" s="154">
        <f t="shared" si="2"/>
        <v>1505</v>
      </c>
      <c r="I15" s="154">
        <f t="shared" si="2"/>
        <v>2015</v>
      </c>
      <c r="J15" s="154">
        <f t="shared" si="2"/>
        <v>1205</v>
      </c>
      <c r="K15" s="154">
        <f t="shared" si="2"/>
        <v>1245</v>
      </c>
      <c r="L15" s="154">
        <f t="shared" si="2"/>
        <v>1555</v>
      </c>
      <c r="M15" s="154">
        <f t="shared" si="2"/>
        <v>1110</v>
      </c>
      <c r="N15" s="128">
        <f>SUM(N3:N14)</f>
        <v>10295</v>
      </c>
      <c r="O15" s="103"/>
      <c r="Q15" s="99"/>
      <c r="R15" s="99"/>
      <c r="S15" s="99"/>
      <c r="T15" s="99"/>
      <c r="U15" s="99"/>
      <c r="V15" s="99"/>
      <c r="W15" s="99"/>
      <c r="X15" s="99"/>
      <c r="Y15" s="102"/>
      <c r="Z15" s="9"/>
      <c r="AA15" s="9"/>
      <c r="AB15" s="9"/>
      <c r="AC15" s="9"/>
      <c r="AD15" s="9"/>
      <c r="AE15" s="9"/>
      <c r="AF15" s="9"/>
      <c r="AG15" s="9"/>
    </row>
    <row r="16" spans="1:33" s="10" customFormat="1" ht="19.5" customHeight="1">
      <c r="A16" s="246" t="s">
        <v>0</v>
      </c>
      <c r="B16" s="246"/>
      <c r="C16" s="1" t="s">
        <v>95</v>
      </c>
      <c r="D16" s="1">
        <v>803854</v>
      </c>
      <c r="E16" s="1">
        <v>803865</v>
      </c>
      <c r="F16" s="1">
        <v>803876</v>
      </c>
      <c r="G16" s="1">
        <v>902368</v>
      </c>
      <c r="H16" s="1">
        <v>902376</v>
      </c>
      <c r="I16" s="1">
        <v>902383</v>
      </c>
      <c r="J16" s="2"/>
      <c r="K16" s="104"/>
      <c r="L16" s="3"/>
      <c r="M16" s="3"/>
      <c r="N16" s="3"/>
      <c r="O16" s="3"/>
      <c r="Q16" s="99"/>
      <c r="R16" s="99"/>
      <c r="S16" s="99"/>
      <c r="T16" s="99"/>
      <c r="U16" s="99"/>
      <c r="V16" s="99"/>
      <c r="W16" s="99"/>
      <c r="X16" s="99"/>
      <c r="Y16" s="5"/>
      <c r="Z16" s="6"/>
      <c r="AA16" s="7"/>
      <c r="AB16" s="8"/>
      <c r="AC16" s="8"/>
      <c r="AD16" s="8"/>
      <c r="AE16" s="8"/>
      <c r="AF16" s="9"/>
      <c r="AG16" s="9"/>
    </row>
    <row r="17" spans="1:33" s="10" customFormat="1" ht="20.25" customHeight="1">
      <c r="A17" s="246" t="s">
        <v>1</v>
      </c>
      <c r="B17" s="246"/>
      <c r="C17" s="8" t="s">
        <v>210</v>
      </c>
      <c r="D17" s="8"/>
      <c r="E17" s="8"/>
      <c r="F17" s="8"/>
      <c r="G17" s="8"/>
      <c r="H17" s="8"/>
      <c r="I17" s="8"/>
      <c r="J17" s="8"/>
      <c r="K17" s="105"/>
      <c r="L17" s="11"/>
      <c r="M17" s="11"/>
      <c r="N17" s="11"/>
      <c r="O17" s="3"/>
      <c r="P17" s="3"/>
      <c r="Q17" s="3"/>
      <c r="R17" s="3"/>
      <c r="S17" s="3"/>
      <c r="T17" s="3"/>
      <c r="U17" s="3"/>
      <c r="V17" s="3"/>
      <c r="W17" s="3"/>
      <c r="X17" s="4"/>
      <c r="Y17" s="4"/>
      <c r="Z17" s="12"/>
      <c r="AA17" s="13"/>
      <c r="AB17" s="14"/>
      <c r="AC17" s="14"/>
      <c r="AD17" s="9"/>
      <c r="AE17" s="9"/>
      <c r="AF17" s="9"/>
      <c r="AG17" s="9"/>
    </row>
    <row r="18" spans="1:33" s="10" customFormat="1">
      <c r="A18" s="246" t="s">
        <v>2</v>
      </c>
      <c r="B18" s="246"/>
      <c r="C18" s="15">
        <f>N15</f>
        <v>10295</v>
      </c>
      <c r="D18" s="16"/>
      <c r="E18" s="16"/>
      <c r="F18" s="16"/>
      <c r="G18" s="16"/>
      <c r="H18" s="16"/>
      <c r="I18" s="16"/>
      <c r="J18" s="16"/>
      <c r="K18" s="106"/>
      <c r="L18" s="17"/>
      <c r="M18" s="17"/>
      <c r="N18" s="17"/>
      <c r="O18" s="18" t="s">
        <v>100</v>
      </c>
      <c r="P18" s="18" t="s">
        <v>100</v>
      </c>
      <c r="Q18" s="18" t="s">
        <v>100</v>
      </c>
      <c r="R18" s="18" t="s">
        <v>100</v>
      </c>
      <c r="S18" s="18" t="s">
        <v>100</v>
      </c>
      <c r="T18" s="18" t="s">
        <v>100</v>
      </c>
      <c r="U18" s="18" t="s">
        <v>100</v>
      </c>
      <c r="V18" s="18" t="s">
        <v>100</v>
      </c>
      <c r="W18" s="19"/>
      <c r="X18" s="19"/>
      <c r="Y18" s="12"/>
      <c r="Z18" s="13"/>
      <c r="AA18" s="20"/>
      <c r="AB18" s="20"/>
      <c r="AC18" s="8"/>
      <c r="AD18" s="8"/>
      <c r="AE18" s="8"/>
      <c r="AF18" s="9"/>
      <c r="AG18" s="9"/>
    </row>
    <row r="19" spans="1:33" s="10" customFormat="1">
      <c r="A19" s="246" t="s">
        <v>3</v>
      </c>
      <c r="B19" s="246"/>
      <c r="C19" s="21" t="s">
        <v>4</v>
      </c>
      <c r="D19" s="13"/>
      <c r="E19" s="13"/>
      <c r="F19" s="13"/>
      <c r="G19" s="13"/>
      <c r="H19" s="13"/>
      <c r="I19" s="13"/>
      <c r="J19" s="13"/>
      <c r="K19" s="107"/>
      <c r="L19" s="17"/>
      <c r="M19" s="17"/>
      <c r="N19" s="17"/>
      <c r="O19" s="18" t="s">
        <v>5</v>
      </c>
      <c r="P19" s="18" t="s">
        <v>6</v>
      </c>
      <c r="Q19" s="18" t="s">
        <v>7</v>
      </c>
      <c r="R19" s="18" t="s">
        <v>6</v>
      </c>
      <c r="S19" s="18" t="s">
        <v>7</v>
      </c>
      <c r="T19" s="18" t="s">
        <v>8</v>
      </c>
      <c r="U19" s="18" t="s">
        <v>9</v>
      </c>
      <c r="V19" s="18" t="s">
        <v>10</v>
      </c>
      <c r="W19" s="19"/>
      <c r="X19" s="19"/>
      <c r="Y19" s="12"/>
      <c r="Z19" s="13"/>
      <c r="AA19" s="20"/>
      <c r="AB19" s="20"/>
      <c r="AC19" s="8"/>
      <c r="AD19" s="8"/>
      <c r="AE19" s="8"/>
      <c r="AF19" s="9"/>
      <c r="AG19" s="9"/>
    </row>
    <row r="20" spans="1:33" s="10" customFormat="1">
      <c r="A20" s="247" t="s">
        <v>11</v>
      </c>
      <c r="B20" s="247"/>
      <c r="C20" s="21" t="s">
        <v>46</v>
      </c>
      <c r="D20" s="13"/>
      <c r="E20" s="13"/>
      <c r="F20" s="13"/>
      <c r="G20" s="13"/>
      <c r="H20" s="13"/>
      <c r="I20" s="13"/>
      <c r="J20" s="13"/>
      <c r="K20" s="108"/>
      <c r="L20" s="17"/>
      <c r="M20" s="17"/>
      <c r="N20" s="17"/>
      <c r="O20" s="22" t="s">
        <v>12</v>
      </c>
      <c r="P20" s="22" t="s">
        <v>12</v>
      </c>
      <c r="Q20" s="22" t="s">
        <v>12</v>
      </c>
      <c r="R20" s="22" t="s">
        <v>12</v>
      </c>
      <c r="S20" s="22" t="s">
        <v>13</v>
      </c>
      <c r="T20" s="22" t="s">
        <v>12</v>
      </c>
      <c r="U20" s="22" t="s">
        <v>14</v>
      </c>
      <c r="V20" s="22" t="s">
        <v>15</v>
      </c>
      <c r="W20" s="23"/>
      <c r="X20" s="23"/>
      <c r="Y20" s="12"/>
      <c r="Z20" s="24"/>
      <c r="AA20" s="20"/>
      <c r="AB20" s="240" t="s">
        <v>16</v>
      </c>
      <c r="AC20" s="241"/>
      <c r="AD20" s="241"/>
      <c r="AE20" s="241"/>
      <c r="AF20" s="242"/>
      <c r="AG20" s="9"/>
    </row>
    <row r="21" spans="1:33" s="10" customFormat="1">
      <c r="A21" s="25" t="s">
        <v>17</v>
      </c>
      <c r="B21" s="25" t="s">
        <v>18</v>
      </c>
      <c r="C21" s="26" t="s">
        <v>19</v>
      </c>
      <c r="D21" s="254" t="s">
        <v>20</v>
      </c>
      <c r="E21" s="241"/>
      <c r="F21" s="241"/>
      <c r="G21" s="241"/>
      <c r="H21" s="242"/>
      <c r="I21" s="27" t="s">
        <v>21</v>
      </c>
      <c r="J21" s="28" t="s">
        <v>22</v>
      </c>
      <c r="K21" s="109" t="s">
        <v>23</v>
      </c>
      <c r="L21" s="28" t="s">
        <v>2</v>
      </c>
      <c r="M21" s="248" t="s">
        <v>24</v>
      </c>
      <c r="N21" s="249"/>
      <c r="O21" s="29"/>
      <c r="P21" s="29"/>
      <c r="Q21" s="30"/>
      <c r="R21" s="30"/>
      <c r="S21" s="30"/>
      <c r="T21" s="30"/>
      <c r="U21" s="30"/>
      <c r="V21" s="30"/>
      <c r="W21" s="250" t="s">
        <v>25</v>
      </c>
      <c r="X21" s="249"/>
      <c r="Y21" s="31" t="s">
        <v>26</v>
      </c>
      <c r="Z21" s="32" t="s">
        <v>27</v>
      </c>
      <c r="AA21" s="33" t="s">
        <v>28</v>
      </c>
      <c r="AB21" s="34" t="s">
        <v>24</v>
      </c>
      <c r="AC21" s="35" t="s">
        <v>29</v>
      </c>
      <c r="AD21" s="36"/>
      <c r="AE21" s="36"/>
      <c r="AF21" s="36" t="s">
        <v>30</v>
      </c>
      <c r="AG21" s="37"/>
    </row>
    <row r="22" spans="1:33" s="10" customFormat="1">
      <c r="A22" s="38" t="s">
        <v>31</v>
      </c>
      <c r="B22" s="39" t="s">
        <v>158</v>
      </c>
      <c r="C22" s="155" t="s">
        <v>280</v>
      </c>
      <c r="D22" s="155" t="s">
        <v>32</v>
      </c>
      <c r="E22" s="40" t="s">
        <v>164</v>
      </c>
      <c r="F22" s="40" t="s">
        <v>238</v>
      </c>
      <c r="G22" s="41"/>
      <c r="H22" s="155" t="s">
        <v>32</v>
      </c>
      <c r="I22" s="42" t="s">
        <v>168</v>
      </c>
      <c r="J22" s="43">
        <v>1740</v>
      </c>
      <c r="K22" s="169">
        <v>0.91</v>
      </c>
      <c r="L22" s="163">
        <f t="shared" ref="L22:L33" si="3">K22*J22</f>
        <v>1583.4</v>
      </c>
      <c r="M22" s="45"/>
      <c r="N22" s="45"/>
      <c r="O22" s="46"/>
      <c r="P22" s="46"/>
      <c r="Q22" s="47"/>
      <c r="R22" s="47"/>
      <c r="S22" s="47"/>
      <c r="T22" s="47"/>
      <c r="U22" s="47"/>
      <c r="V22" s="47"/>
      <c r="W22" s="47">
        <f t="shared" ref="W22:W33" si="4">SUM(N22:U22)</f>
        <v>0</v>
      </c>
      <c r="X22" s="48" t="e">
        <f t="shared" ref="X22:X33" si="5">W22/AC22</f>
        <v>#DIV/0!</v>
      </c>
      <c r="Y22" s="49">
        <f t="shared" ref="Y22:Y33" si="6">W22-L22</f>
        <v>-1583.4</v>
      </c>
      <c r="Z22" s="50"/>
      <c r="AA22" s="51"/>
      <c r="AB22" s="52"/>
      <c r="AC22" s="53"/>
      <c r="AD22" s="54"/>
      <c r="AE22" s="54"/>
      <c r="AF22" s="55">
        <f>AC22+AD22</f>
        <v>0</v>
      </c>
      <c r="AG22" s="37"/>
    </row>
    <row r="23" spans="1:33" s="10" customFormat="1">
      <c r="A23" s="38"/>
      <c r="B23" s="39"/>
      <c r="C23" s="155" t="s">
        <v>280</v>
      </c>
      <c r="D23" s="155" t="s">
        <v>68</v>
      </c>
      <c r="E23" s="40" t="s">
        <v>164</v>
      </c>
      <c r="F23" s="40" t="s">
        <v>238</v>
      </c>
      <c r="G23" s="41"/>
      <c r="H23" s="155" t="s">
        <v>68</v>
      </c>
      <c r="I23" s="42" t="s">
        <v>168</v>
      </c>
      <c r="J23" s="43">
        <v>795</v>
      </c>
      <c r="K23" s="169">
        <v>0.91</v>
      </c>
      <c r="L23" s="163">
        <f t="shared" si="3"/>
        <v>723.45</v>
      </c>
      <c r="M23" s="45"/>
      <c r="N23" s="45"/>
      <c r="O23" s="46"/>
      <c r="P23" s="46"/>
      <c r="Q23" s="47"/>
      <c r="R23" s="47"/>
      <c r="S23" s="47"/>
      <c r="T23" s="47"/>
      <c r="U23" s="47"/>
      <c r="V23" s="47"/>
      <c r="W23" s="47">
        <f t="shared" si="4"/>
        <v>0</v>
      </c>
      <c r="X23" s="48" t="e">
        <f t="shared" si="5"/>
        <v>#DIV/0!</v>
      </c>
      <c r="Y23" s="49">
        <f t="shared" si="6"/>
        <v>-723.45</v>
      </c>
      <c r="Z23" s="50"/>
      <c r="AA23" s="51"/>
      <c r="AB23" s="52"/>
      <c r="AC23" s="53"/>
      <c r="AD23" s="54"/>
      <c r="AE23" s="54"/>
      <c r="AF23" s="55">
        <f t="shared" ref="AF23:AF28" si="7">AC23+AD23</f>
        <v>0</v>
      </c>
      <c r="AG23" s="37"/>
    </row>
    <row r="24" spans="1:33" s="10" customFormat="1">
      <c r="A24" s="38"/>
      <c r="B24" s="39"/>
      <c r="C24" s="155" t="s">
        <v>280</v>
      </c>
      <c r="D24" s="155" t="s">
        <v>74</v>
      </c>
      <c r="E24" s="40" t="s">
        <v>164</v>
      </c>
      <c r="F24" s="40" t="s">
        <v>238</v>
      </c>
      <c r="G24" s="41"/>
      <c r="H24" s="155" t="s">
        <v>74</v>
      </c>
      <c r="I24" s="42" t="s">
        <v>168</v>
      </c>
      <c r="J24" s="43">
        <v>1922</v>
      </c>
      <c r="K24" s="169">
        <v>0.91</v>
      </c>
      <c r="L24" s="163">
        <f t="shared" si="3"/>
        <v>1749.02</v>
      </c>
      <c r="M24" s="45"/>
      <c r="N24" s="45"/>
      <c r="O24" s="46"/>
      <c r="P24" s="46"/>
      <c r="Q24" s="47"/>
      <c r="R24" s="47"/>
      <c r="S24" s="47"/>
      <c r="T24" s="47"/>
      <c r="U24" s="47"/>
      <c r="V24" s="47"/>
      <c r="W24" s="47">
        <f t="shared" si="4"/>
        <v>0</v>
      </c>
      <c r="X24" s="48" t="e">
        <f t="shared" si="5"/>
        <v>#DIV/0!</v>
      </c>
      <c r="Y24" s="49">
        <f t="shared" si="6"/>
        <v>-1749.02</v>
      </c>
      <c r="Z24" s="50"/>
      <c r="AA24" s="51"/>
      <c r="AB24" s="52"/>
      <c r="AC24" s="53"/>
      <c r="AD24" s="54"/>
      <c r="AE24" s="54"/>
      <c r="AF24" s="55">
        <f t="shared" si="7"/>
        <v>0</v>
      </c>
      <c r="AG24" s="37"/>
    </row>
    <row r="25" spans="1:33" s="10" customFormat="1">
      <c r="A25" s="38"/>
      <c r="B25" s="39"/>
      <c r="C25" s="155" t="s">
        <v>280</v>
      </c>
      <c r="D25" s="155" t="s">
        <v>69</v>
      </c>
      <c r="E25" s="40" t="s">
        <v>164</v>
      </c>
      <c r="F25" s="40" t="s">
        <v>238</v>
      </c>
      <c r="G25" s="41"/>
      <c r="H25" s="155" t="s">
        <v>69</v>
      </c>
      <c r="I25" s="42" t="s">
        <v>168</v>
      </c>
      <c r="J25" s="43">
        <v>1922</v>
      </c>
      <c r="K25" s="169">
        <v>0.91</v>
      </c>
      <c r="L25" s="163">
        <f t="shared" si="3"/>
        <v>1749.02</v>
      </c>
      <c r="M25" s="45"/>
      <c r="N25" s="45"/>
      <c r="O25" s="46"/>
      <c r="P25" s="46"/>
      <c r="Q25" s="47"/>
      <c r="R25" s="47"/>
      <c r="S25" s="47"/>
      <c r="T25" s="47"/>
      <c r="U25" s="47"/>
      <c r="V25" s="47"/>
      <c r="W25" s="47">
        <f t="shared" si="4"/>
        <v>0</v>
      </c>
      <c r="X25" s="48" t="e">
        <f t="shared" si="5"/>
        <v>#DIV/0!</v>
      </c>
      <c r="Y25" s="49">
        <f t="shared" si="6"/>
        <v>-1749.02</v>
      </c>
      <c r="Z25" s="50"/>
      <c r="AA25" s="51"/>
      <c r="AB25" s="52"/>
      <c r="AC25" s="53"/>
      <c r="AD25" s="54"/>
      <c r="AE25" s="54"/>
      <c r="AF25" s="55">
        <f t="shared" si="7"/>
        <v>0</v>
      </c>
      <c r="AG25" s="37"/>
    </row>
    <row r="26" spans="1:33" s="10" customFormat="1">
      <c r="A26" s="38"/>
      <c r="B26" s="39"/>
      <c r="C26" s="155" t="s">
        <v>280</v>
      </c>
      <c r="D26" s="155" t="s">
        <v>70</v>
      </c>
      <c r="E26" s="40" t="s">
        <v>164</v>
      </c>
      <c r="F26" s="40" t="s">
        <v>238</v>
      </c>
      <c r="G26" s="41"/>
      <c r="H26" s="155" t="s">
        <v>70</v>
      </c>
      <c r="I26" s="42" t="s">
        <v>168</v>
      </c>
      <c r="J26" s="43">
        <v>1350</v>
      </c>
      <c r="K26" s="169">
        <v>0.91</v>
      </c>
      <c r="L26" s="163">
        <f t="shared" si="3"/>
        <v>1228.5</v>
      </c>
      <c r="M26" s="45"/>
      <c r="N26" s="45"/>
      <c r="O26" s="46"/>
      <c r="P26" s="46"/>
      <c r="Q26" s="47"/>
      <c r="R26" s="47"/>
      <c r="S26" s="47"/>
      <c r="T26" s="47"/>
      <c r="U26" s="47"/>
      <c r="V26" s="47"/>
      <c r="W26" s="47">
        <f t="shared" si="4"/>
        <v>0</v>
      </c>
      <c r="X26" s="48" t="e">
        <f t="shared" si="5"/>
        <v>#DIV/0!</v>
      </c>
      <c r="Y26" s="49">
        <f t="shared" si="6"/>
        <v>-1228.5</v>
      </c>
      <c r="Z26" s="50"/>
      <c r="AA26" s="51"/>
      <c r="AB26" s="52"/>
      <c r="AC26" s="53"/>
      <c r="AD26" s="54"/>
      <c r="AE26" s="54"/>
      <c r="AF26" s="55">
        <f t="shared" si="7"/>
        <v>0</v>
      </c>
      <c r="AG26" s="37"/>
    </row>
    <row r="27" spans="1:33" s="10" customFormat="1">
      <c r="A27" s="38"/>
      <c r="B27" s="39"/>
      <c r="C27" s="155" t="s">
        <v>280</v>
      </c>
      <c r="D27" s="155" t="s">
        <v>71</v>
      </c>
      <c r="E27" s="40" t="s">
        <v>164</v>
      </c>
      <c r="F27" s="40" t="s">
        <v>238</v>
      </c>
      <c r="G27" s="41"/>
      <c r="H27" s="155" t="s">
        <v>71</v>
      </c>
      <c r="I27" s="42" t="s">
        <v>168</v>
      </c>
      <c r="J27" s="43">
        <v>975</v>
      </c>
      <c r="K27" s="169">
        <v>0.91</v>
      </c>
      <c r="L27" s="163">
        <f t="shared" si="3"/>
        <v>887.25</v>
      </c>
      <c r="M27" s="45"/>
      <c r="N27" s="45"/>
      <c r="O27" s="46"/>
      <c r="P27" s="46"/>
      <c r="Q27" s="47"/>
      <c r="R27" s="47"/>
      <c r="S27" s="47"/>
      <c r="T27" s="47"/>
      <c r="U27" s="47"/>
      <c r="V27" s="47"/>
      <c r="W27" s="47">
        <f t="shared" si="4"/>
        <v>0</v>
      </c>
      <c r="X27" s="48" t="e">
        <f t="shared" si="5"/>
        <v>#DIV/0!</v>
      </c>
      <c r="Y27" s="49">
        <f t="shared" si="6"/>
        <v>-887.25</v>
      </c>
      <c r="Z27" s="50"/>
      <c r="AA27" s="51"/>
      <c r="AB27" s="52"/>
      <c r="AC27" s="53"/>
      <c r="AD27" s="54"/>
      <c r="AE27" s="54"/>
      <c r="AF27" s="55">
        <f t="shared" si="7"/>
        <v>0</v>
      </c>
      <c r="AG27" s="37"/>
    </row>
    <row r="28" spans="1:33" s="10" customFormat="1">
      <c r="A28" s="38"/>
      <c r="B28" s="39"/>
      <c r="C28" s="155" t="s">
        <v>280</v>
      </c>
      <c r="D28" s="155" t="s">
        <v>32</v>
      </c>
      <c r="E28" s="40" t="s">
        <v>164</v>
      </c>
      <c r="F28" s="40" t="s">
        <v>238</v>
      </c>
      <c r="G28" s="41"/>
      <c r="H28" s="155" t="s">
        <v>32</v>
      </c>
      <c r="I28" s="42" t="s">
        <v>168</v>
      </c>
      <c r="J28" s="43">
        <v>690</v>
      </c>
      <c r="K28" s="169">
        <v>1.288</v>
      </c>
      <c r="L28" s="163">
        <f t="shared" si="3"/>
        <v>888.72</v>
      </c>
      <c r="M28" s="45"/>
      <c r="N28" s="45"/>
      <c r="O28" s="46"/>
      <c r="P28" s="46"/>
      <c r="Q28" s="47"/>
      <c r="R28" s="47"/>
      <c r="S28" s="47"/>
      <c r="T28" s="47"/>
      <c r="U28" s="47"/>
      <c r="V28" s="47"/>
      <c r="W28" s="47">
        <f t="shared" si="4"/>
        <v>0</v>
      </c>
      <c r="X28" s="48" t="e">
        <f t="shared" si="5"/>
        <v>#DIV/0!</v>
      </c>
      <c r="Y28" s="49">
        <f t="shared" si="6"/>
        <v>-888.72</v>
      </c>
      <c r="Z28" s="50"/>
      <c r="AA28" s="51"/>
      <c r="AB28" s="52"/>
      <c r="AC28" s="53"/>
      <c r="AD28" s="54"/>
      <c r="AE28" s="54"/>
      <c r="AF28" s="55">
        <f t="shared" si="7"/>
        <v>0</v>
      </c>
      <c r="AG28" s="37"/>
    </row>
    <row r="29" spans="1:33" s="10" customFormat="1">
      <c r="A29" s="38"/>
      <c r="B29" s="39"/>
      <c r="C29" s="155" t="s">
        <v>280</v>
      </c>
      <c r="D29" s="155" t="s">
        <v>68</v>
      </c>
      <c r="E29" s="40" t="s">
        <v>164</v>
      </c>
      <c r="F29" s="40" t="s">
        <v>239</v>
      </c>
      <c r="G29" s="41"/>
      <c r="H29" s="155" t="s">
        <v>68</v>
      </c>
      <c r="I29" s="42" t="s">
        <v>168</v>
      </c>
      <c r="J29" s="43">
        <v>1020</v>
      </c>
      <c r="K29" s="169">
        <v>1.288</v>
      </c>
      <c r="L29" s="163">
        <f t="shared" si="3"/>
        <v>1313.76</v>
      </c>
      <c r="M29" s="45"/>
      <c r="N29" s="45"/>
      <c r="O29" s="46"/>
      <c r="P29" s="46"/>
      <c r="Q29" s="47"/>
      <c r="R29" s="47"/>
      <c r="S29" s="47"/>
      <c r="T29" s="47"/>
      <c r="U29" s="47"/>
      <c r="V29" s="47"/>
      <c r="W29" s="47">
        <f t="shared" si="4"/>
        <v>0</v>
      </c>
      <c r="X29" s="48" t="e">
        <f t="shared" si="5"/>
        <v>#DIV/0!</v>
      </c>
      <c r="Y29" s="49">
        <f t="shared" si="6"/>
        <v>-1313.76</v>
      </c>
      <c r="Z29" s="50"/>
      <c r="AA29" s="51"/>
      <c r="AB29" s="52"/>
      <c r="AC29" s="53"/>
      <c r="AD29" s="54"/>
      <c r="AE29" s="54"/>
      <c r="AF29" s="55">
        <f>AC29+AD29</f>
        <v>0</v>
      </c>
      <c r="AG29" s="37"/>
    </row>
    <row r="30" spans="1:33" s="10" customFormat="1">
      <c r="A30" s="38"/>
      <c r="B30" s="39"/>
      <c r="C30" s="155" t="s">
        <v>280</v>
      </c>
      <c r="D30" s="155" t="s">
        <v>74</v>
      </c>
      <c r="E30" s="40" t="s">
        <v>164</v>
      </c>
      <c r="F30" s="40" t="s">
        <v>239</v>
      </c>
      <c r="G30" s="41"/>
      <c r="H30" s="155" t="s">
        <v>74</v>
      </c>
      <c r="I30" s="42" t="s">
        <v>168</v>
      </c>
      <c r="J30" s="43">
        <v>905</v>
      </c>
      <c r="K30" s="169">
        <v>1.288</v>
      </c>
      <c r="L30" s="163">
        <f t="shared" si="3"/>
        <v>1165.6400000000001</v>
      </c>
      <c r="M30" s="45"/>
      <c r="N30" s="45"/>
      <c r="O30" s="46"/>
      <c r="P30" s="46"/>
      <c r="Q30" s="47"/>
      <c r="R30" s="47"/>
      <c r="S30" s="47"/>
      <c r="T30" s="47"/>
      <c r="U30" s="47"/>
      <c r="V30" s="47"/>
      <c r="W30" s="47">
        <f t="shared" si="4"/>
        <v>0</v>
      </c>
      <c r="X30" s="48" t="e">
        <f t="shared" si="5"/>
        <v>#DIV/0!</v>
      </c>
      <c r="Y30" s="49">
        <f t="shared" si="6"/>
        <v>-1165.6400000000001</v>
      </c>
      <c r="Z30" s="50"/>
      <c r="AA30" s="51"/>
      <c r="AB30" s="52"/>
      <c r="AC30" s="53"/>
      <c r="AD30" s="54"/>
      <c r="AE30" s="54"/>
      <c r="AF30" s="55">
        <f t="shared" ref="AF30:AF33" si="8">AC30+AD30</f>
        <v>0</v>
      </c>
      <c r="AG30" s="37"/>
    </row>
    <row r="31" spans="1:33" s="10" customFormat="1">
      <c r="A31" s="38"/>
      <c r="B31" s="39"/>
      <c r="C31" s="155" t="s">
        <v>280</v>
      </c>
      <c r="D31" s="155" t="s">
        <v>69</v>
      </c>
      <c r="E31" s="40" t="s">
        <v>164</v>
      </c>
      <c r="F31" s="40" t="s">
        <v>239</v>
      </c>
      <c r="G31" s="41"/>
      <c r="H31" s="155" t="s">
        <v>69</v>
      </c>
      <c r="I31" s="42" t="s">
        <v>168</v>
      </c>
      <c r="J31" s="43">
        <v>790</v>
      </c>
      <c r="K31" s="169">
        <v>1.288</v>
      </c>
      <c r="L31" s="163">
        <f t="shared" si="3"/>
        <v>1017.52</v>
      </c>
      <c r="M31" s="45"/>
      <c r="N31" s="45"/>
      <c r="O31" s="46"/>
      <c r="P31" s="46"/>
      <c r="Q31" s="47"/>
      <c r="R31" s="47"/>
      <c r="S31" s="47"/>
      <c r="T31" s="47"/>
      <c r="U31" s="47"/>
      <c r="V31" s="47"/>
      <c r="W31" s="47">
        <f t="shared" si="4"/>
        <v>0</v>
      </c>
      <c r="X31" s="48" t="e">
        <f t="shared" si="5"/>
        <v>#DIV/0!</v>
      </c>
      <c r="Y31" s="49">
        <f t="shared" si="6"/>
        <v>-1017.52</v>
      </c>
      <c r="Z31" s="50"/>
      <c r="AA31" s="51"/>
      <c r="AB31" s="52"/>
      <c r="AC31" s="53"/>
      <c r="AD31" s="54"/>
      <c r="AE31" s="54"/>
      <c r="AF31" s="55">
        <f t="shared" si="8"/>
        <v>0</v>
      </c>
      <c r="AG31" s="37"/>
    </row>
    <row r="32" spans="1:33" s="10" customFormat="1">
      <c r="A32" s="38"/>
      <c r="B32" s="39"/>
      <c r="C32" s="155" t="s">
        <v>280</v>
      </c>
      <c r="D32" s="155" t="s">
        <v>70</v>
      </c>
      <c r="E32" s="40" t="s">
        <v>164</v>
      </c>
      <c r="F32" s="40" t="s">
        <v>239</v>
      </c>
      <c r="G32" s="41"/>
      <c r="H32" s="155" t="s">
        <v>70</v>
      </c>
      <c r="I32" s="42" t="s">
        <v>168</v>
      </c>
      <c r="J32" s="43">
        <v>600</v>
      </c>
      <c r="K32" s="169">
        <v>1.288</v>
      </c>
      <c r="L32" s="163">
        <f t="shared" si="3"/>
        <v>772.80000000000007</v>
      </c>
      <c r="M32" s="45"/>
      <c r="N32" s="45"/>
      <c r="O32" s="46"/>
      <c r="P32" s="46"/>
      <c r="Q32" s="47"/>
      <c r="R32" s="47"/>
      <c r="S32" s="47"/>
      <c r="T32" s="47"/>
      <c r="U32" s="47"/>
      <c r="V32" s="47"/>
      <c r="W32" s="47">
        <f t="shared" si="4"/>
        <v>0</v>
      </c>
      <c r="X32" s="48" t="e">
        <f t="shared" si="5"/>
        <v>#DIV/0!</v>
      </c>
      <c r="Y32" s="49">
        <f t="shared" si="6"/>
        <v>-772.80000000000007</v>
      </c>
      <c r="Z32" s="50"/>
      <c r="AA32" s="51"/>
      <c r="AB32" s="52"/>
      <c r="AC32" s="53"/>
      <c r="AD32" s="54"/>
      <c r="AE32" s="54"/>
      <c r="AF32" s="55">
        <f t="shared" si="8"/>
        <v>0</v>
      </c>
      <c r="AG32" s="37"/>
    </row>
    <row r="33" spans="1:33" s="10" customFormat="1">
      <c r="A33" s="38"/>
      <c r="B33" s="39"/>
      <c r="C33" s="155" t="s">
        <v>280</v>
      </c>
      <c r="D33" s="155" t="s">
        <v>71</v>
      </c>
      <c r="E33" s="40" t="s">
        <v>164</v>
      </c>
      <c r="F33" s="40" t="s">
        <v>239</v>
      </c>
      <c r="G33" s="41"/>
      <c r="H33" s="155" t="s">
        <v>71</v>
      </c>
      <c r="I33" s="42" t="s">
        <v>168</v>
      </c>
      <c r="J33" s="43">
        <v>600</v>
      </c>
      <c r="K33" s="169">
        <v>1.288</v>
      </c>
      <c r="L33" s="163">
        <f t="shared" si="3"/>
        <v>772.80000000000007</v>
      </c>
      <c r="M33" s="45"/>
      <c r="N33" s="45"/>
      <c r="O33" s="46"/>
      <c r="P33" s="46"/>
      <c r="Q33" s="47"/>
      <c r="R33" s="47"/>
      <c r="S33" s="47"/>
      <c r="T33" s="47"/>
      <c r="U33" s="47"/>
      <c r="V33" s="47"/>
      <c r="W33" s="47">
        <f t="shared" si="4"/>
        <v>0</v>
      </c>
      <c r="X33" s="48" t="e">
        <f t="shared" si="5"/>
        <v>#DIV/0!</v>
      </c>
      <c r="Y33" s="49">
        <f t="shared" si="6"/>
        <v>-772.80000000000007</v>
      </c>
      <c r="Z33" s="50"/>
      <c r="AA33" s="51"/>
      <c r="AB33" s="52"/>
      <c r="AC33" s="53"/>
      <c r="AD33" s="54"/>
      <c r="AE33" s="54"/>
      <c r="AF33" s="55">
        <f t="shared" si="8"/>
        <v>0</v>
      </c>
      <c r="AG33" s="37"/>
    </row>
    <row r="34" spans="1:33" s="10" customFormat="1">
      <c r="A34" s="38" t="s">
        <v>47</v>
      </c>
      <c r="B34" s="39" t="s">
        <v>320</v>
      </c>
      <c r="C34" s="155" t="s">
        <v>157</v>
      </c>
      <c r="D34" s="155" t="s">
        <v>32</v>
      </c>
      <c r="E34" s="40" t="s">
        <v>162</v>
      </c>
      <c r="F34" s="40" t="s">
        <v>238</v>
      </c>
      <c r="G34" s="41"/>
      <c r="H34" s="155" t="s">
        <v>32</v>
      </c>
      <c r="I34" s="42" t="s">
        <v>156</v>
      </c>
      <c r="J34" s="43">
        <v>1535</v>
      </c>
      <c r="K34" s="169">
        <v>0.249</v>
      </c>
      <c r="L34" s="163">
        <f t="shared" ref="L34:L47" si="9">K34*J34</f>
        <v>382.21499999999997</v>
      </c>
      <c r="M34" s="45"/>
      <c r="N34" s="45"/>
      <c r="O34" s="46"/>
      <c r="P34" s="46"/>
      <c r="Q34" s="47"/>
      <c r="R34" s="47"/>
      <c r="S34" s="47"/>
      <c r="T34" s="47"/>
      <c r="U34" s="47"/>
      <c r="V34" s="47"/>
      <c r="W34" s="47">
        <f t="shared" ref="W34:W47" si="10">SUM(N34:U34)</f>
        <v>0</v>
      </c>
      <c r="X34" s="48" t="e">
        <f t="shared" ref="X34:X47" si="11">W34/AC34</f>
        <v>#DIV/0!</v>
      </c>
      <c r="Y34" s="49">
        <f t="shared" ref="Y34:Y47" si="12">W34-L34</f>
        <v>-382.21499999999997</v>
      </c>
      <c r="Z34" s="50"/>
      <c r="AA34" s="51"/>
      <c r="AB34" s="52"/>
      <c r="AC34" s="53"/>
      <c r="AD34" s="54"/>
      <c r="AE34" s="54"/>
      <c r="AF34" s="55">
        <f>AC34+AD34</f>
        <v>0</v>
      </c>
      <c r="AG34" s="37"/>
    </row>
    <row r="35" spans="1:33" s="10" customFormat="1">
      <c r="A35" s="38"/>
      <c r="B35" s="39"/>
      <c r="C35" s="151" t="s">
        <v>159</v>
      </c>
      <c r="D35" s="155" t="s">
        <v>68</v>
      </c>
      <c r="E35" s="40" t="s">
        <v>163</v>
      </c>
      <c r="F35" s="40" t="s">
        <v>238</v>
      </c>
      <c r="G35" s="41"/>
      <c r="H35" s="155" t="s">
        <v>67</v>
      </c>
      <c r="I35" s="42" t="s">
        <v>156</v>
      </c>
      <c r="J35" s="43">
        <v>1220</v>
      </c>
      <c r="K35" s="169">
        <v>0.249</v>
      </c>
      <c r="L35" s="163">
        <f t="shared" si="9"/>
        <v>303.77999999999997</v>
      </c>
      <c r="M35" s="45"/>
      <c r="N35" s="45"/>
      <c r="O35" s="46"/>
      <c r="P35" s="46"/>
      <c r="Q35" s="47"/>
      <c r="R35" s="47"/>
      <c r="S35" s="47"/>
      <c r="T35" s="47"/>
      <c r="U35" s="47"/>
      <c r="V35" s="47"/>
      <c r="W35" s="47">
        <f t="shared" si="10"/>
        <v>0</v>
      </c>
      <c r="X35" s="48" t="e">
        <f t="shared" si="11"/>
        <v>#DIV/0!</v>
      </c>
      <c r="Y35" s="49">
        <f t="shared" si="12"/>
        <v>-303.77999999999997</v>
      </c>
      <c r="Z35" s="50"/>
      <c r="AA35" s="51"/>
      <c r="AB35" s="52"/>
      <c r="AC35" s="53"/>
      <c r="AD35" s="54"/>
      <c r="AE35" s="54"/>
      <c r="AF35" s="55">
        <f t="shared" ref="AF35:AF150" si="13">AC35+AD35</f>
        <v>0</v>
      </c>
      <c r="AG35" s="37"/>
    </row>
    <row r="36" spans="1:33" s="10" customFormat="1">
      <c r="A36" s="38"/>
      <c r="B36" s="39"/>
      <c r="C36" s="151" t="s">
        <v>159</v>
      </c>
      <c r="D36" s="155" t="s">
        <v>74</v>
      </c>
      <c r="E36" s="40" t="s">
        <v>163</v>
      </c>
      <c r="F36" s="40" t="s">
        <v>238</v>
      </c>
      <c r="G36" s="41"/>
      <c r="H36" s="155" t="s">
        <v>68</v>
      </c>
      <c r="I36" s="42" t="s">
        <v>156</v>
      </c>
      <c r="J36" s="43">
        <v>1220</v>
      </c>
      <c r="K36" s="169">
        <v>0.249</v>
      </c>
      <c r="L36" s="163">
        <f t="shared" si="9"/>
        <v>303.77999999999997</v>
      </c>
      <c r="M36" s="45"/>
      <c r="N36" s="45"/>
      <c r="O36" s="46"/>
      <c r="P36" s="46"/>
      <c r="Q36" s="47"/>
      <c r="R36" s="47"/>
      <c r="S36" s="47"/>
      <c r="T36" s="47"/>
      <c r="U36" s="47"/>
      <c r="V36" s="47"/>
      <c r="W36" s="47">
        <f t="shared" si="10"/>
        <v>0</v>
      </c>
      <c r="X36" s="48" t="e">
        <f t="shared" si="11"/>
        <v>#DIV/0!</v>
      </c>
      <c r="Y36" s="49">
        <f t="shared" si="12"/>
        <v>-303.77999999999997</v>
      </c>
      <c r="Z36" s="50"/>
      <c r="AA36" s="51"/>
      <c r="AB36" s="52"/>
      <c r="AC36" s="53"/>
      <c r="AD36" s="54"/>
      <c r="AE36" s="54"/>
      <c r="AF36" s="55">
        <f t="shared" si="13"/>
        <v>0</v>
      </c>
      <c r="AG36" s="37"/>
    </row>
    <row r="37" spans="1:33" s="10" customFormat="1">
      <c r="A37" s="38"/>
      <c r="B37" s="39"/>
      <c r="C37" s="151" t="s">
        <v>159</v>
      </c>
      <c r="D37" s="155" t="s">
        <v>69</v>
      </c>
      <c r="E37" s="40" t="s">
        <v>163</v>
      </c>
      <c r="F37" s="40" t="s">
        <v>238</v>
      </c>
      <c r="G37" s="41"/>
      <c r="H37" s="155" t="s">
        <v>69</v>
      </c>
      <c r="I37" s="42" t="s">
        <v>156</v>
      </c>
      <c r="J37" s="43">
        <v>920</v>
      </c>
      <c r="K37" s="169">
        <v>0.249</v>
      </c>
      <c r="L37" s="163">
        <f t="shared" si="9"/>
        <v>229.08</v>
      </c>
      <c r="M37" s="45"/>
      <c r="N37" s="45"/>
      <c r="O37" s="46"/>
      <c r="P37" s="46"/>
      <c r="Q37" s="47"/>
      <c r="R37" s="47"/>
      <c r="S37" s="47"/>
      <c r="T37" s="47"/>
      <c r="U37" s="47"/>
      <c r="V37" s="47"/>
      <c r="W37" s="47">
        <f t="shared" si="10"/>
        <v>0</v>
      </c>
      <c r="X37" s="48" t="e">
        <f t="shared" si="11"/>
        <v>#DIV/0!</v>
      </c>
      <c r="Y37" s="49">
        <f t="shared" si="12"/>
        <v>-229.08</v>
      </c>
      <c r="Z37" s="50"/>
      <c r="AA37" s="51"/>
      <c r="AB37" s="52"/>
      <c r="AC37" s="53"/>
      <c r="AD37" s="54"/>
      <c r="AE37" s="54"/>
      <c r="AF37" s="55">
        <f t="shared" si="13"/>
        <v>0</v>
      </c>
      <c r="AG37" s="37"/>
    </row>
    <row r="38" spans="1:33" s="10" customFormat="1">
      <c r="A38" s="38"/>
      <c r="B38" s="39"/>
      <c r="C38" s="151" t="s">
        <v>159</v>
      </c>
      <c r="D38" s="155" t="s">
        <v>70</v>
      </c>
      <c r="E38" s="40" t="s">
        <v>163</v>
      </c>
      <c r="F38" s="40" t="s">
        <v>238</v>
      </c>
      <c r="G38" s="41"/>
      <c r="H38" s="155" t="s">
        <v>32</v>
      </c>
      <c r="I38" s="42" t="s">
        <v>156</v>
      </c>
      <c r="J38" s="43">
        <v>1220</v>
      </c>
      <c r="K38" s="169">
        <v>0.249</v>
      </c>
      <c r="L38" s="163">
        <f t="shared" si="9"/>
        <v>303.77999999999997</v>
      </c>
      <c r="M38" s="45"/>
      <c r="N38" s="45"/>
      <c r="O38" s="46"/>
      <c r="P38" s="46"/>
      <c r="Q38" s="47"/>
      <c r="R38" s="47"/>
      <c r="S38" s="47"/>
      <c r="T38" s="47"/>
      <c r="U38" s="47"/>
      <c r="V38" s="47"/>
      <c r="W38" s="47">
        <f t="shared" si="10"/>
        <v>0</v>
      </c>
      <c r="X38" s="48" t="e">
        <f t="shared" si="11"/>
        <v>#DIV/0!</v>
      </c>
      <c r="Y38" s="49">
        <f t="shared" si="12"/>
        <v>-303.77999999999997</v>
      </c>
      <c r="Z38" s="50"/>
      <c r="AA38" s="51"/>
      <c r="AB38" s="52"/>
      <c r="AC38" s="53"/>
      <c r="AD38" s="54"/>
      <c r="AE38" s="54"/>
      <c r="AF38" s="55">
        <f t="shared" si="13"/>
        <v>0</v>
      </c>
      <c r="AG38" s="37"/>
    </row>
    <row r="39" spans="1:33" s="10" customFormat="1">
      <c r="A39" s="38"/>
      <c r="B39" s="39"/>
      <c r="C39" s="151" t="s">
        <v>159</v>
      </c>
      <c r="D39" s="155" t="s">
        <v>71</v>
      </c>
      <c r="E39" s="40" t="s">
        <v>163</v>
      </c>
      <c r="F39" s="40" t="s">
        <v>238</v>
      </c>
      <c r="G39" s="41"/>
      <c r="H39" s="155" t="s">
        <v>74</v>
      </c>
      <c r="I39" s="42" t="s">
        <v>156</v>
      </c>
      <c r="J39" s="43">
        <v>920</v>
      </c>
      <c r="K39" s="169">
        <v>0.249</v>
      </c>
      <c r="L39" s="163">
        <f t="shared" si="9"/>
        <v>229.08</v>
      </c>
      <c r="M39" s="45"/>
      <c r="N39" s="45"/>
      <c r="O39" s="46"/>
      <c r="P39" s="46"/>
      <c r="Q39" s="47"/>
      <c r="R39" s="47"/>
      <c r="S39" s="47"/>
      <c r="T39" s="47"/>
      <c r="U39" s="47"/>
      <c r="V39" s="47"/>
      <c r="W39" s="47">
        <f t="shared" si="10"/>
        <v>0</v>
      </c>
      <c r="X39" s="48" t="e">
        <f t="shared" si="11"/>
        <v>#DIV/0!</v>
      </c>
      <c r="Y39" s="49">
        <f t="shared" si="12"/>
        <v>-229.08</v>
      </c>
      <c r="Z39" s="50"/>
      <c r="AA39" s="51"/>
      <c r="AB39" s="52"/>
      <c r="AC39" s="53"/>
      <c r="AD39" s="54"/>
      <c r="AE39" s="54"/>
      <c r="AF39" s="55">
        <f t="shared" si="13"/>
        <v>0</v>
      </c>
      <c r="AG39" s="37"/>
    </row>
    <row r="40" spans="1:33" s="10" customFormat="1">
      <c r="A40" s="38"/>
      <c r="B40" s="39"/>
      <c r="C40" s="155" t="s">
        <v>157</v>
      </c>
      <c r="D40" s="155" t="s">
        <v>32</v>
      </c>
      <c r="E40" s="40" t="s">
        <v>162</v>
      </c>
      <c r="F40" s="40" t="s">
        <v>238</v>
      </c>
      <c r="G40" s="41"/>
      <c r="H40" s="155" t="s">
        <v>32</v>
      </c>
      <c r="I40" s="42" t="s">
        <v>156</v>
      </c>
      <c r="J40" s="43">
        <v>1535</v>
      </c>
      <c r="K40" s="169">
        <v>0.27600000000000002</v>
      </c>
      <c r="L40" s="163">
        <f t="shared" ref="L40:L45" si="14">K40*J40</f>
        <v>423.66</v>
      </c>
      <c r="M40" s="45"/>
      <c r="N40" s="45"/>
      <c r="O40" s="46"/>
      <c r="P40" s="46"/>
      <c r="Q40" s="47"/>
      <c r="R40" s="47"/>
      <c r="S40" s="47"/>
      <c r="T40" s="47"/>
      <c r="U40" s="47"/>
      <c r="V40" s="47"/>
      <c r="W40" s="47">
        <f t="shared" ref="W40:W45" si="15">SUM(N40:U40)</f>
        <v>0</v>
      </c>
      <c r="X40" s="48" t="e">
        <f t="shared" ref="X40:X45" si="16">W40/AC40</f>
        <v>#DIV/0!</v>
      </c>
      <c r="Y40" s="49">
        <f t="shared" ref="Y40:Y45" si="17">W40-L40</f>
        <v>-423.66</v>
      </c>
      <c r="Z40" s="50"/>
      <c r="AA40" s="51"/>
      <c r="AB40" s="52"/>
      <c r="AC40" s="53"/>
      <c r="AD40" s="54"/>
      <c r="AE40" s="54"/>
      <c r="AF40" s="55">
        <f>AC40+AD40</f>
        <v>0</v>
      </c>
      <c r="AG40" s="37"/>
    </row>
    <row r="41" spans="1:33" s="10" customFormat="1">
      <c r="A41" s="38"/>
      <c r="B41" s="39"/>
      <c r="C41" s="151" t="s">
        <v>159</v>
      </c>
      <c r="D41" s="155" t="s">
        <v>67</v>
      </c>
      <c r="E41" s="40" t="s">
        <v>163</v>
      </c>
      <c r="F41" s="40" t="s">
        <v>239</v>
      </c>
      <c r="G41" s="41"/>
      <c r="H41" s="155" t="s">
        <v>67</v>
      </c>
      <c r="I41" s="42" t="s">
        <v>156</v>
      </c>
      <c r="J41" s="43">
        <v>1220</v>
      </c>
      <c r="K41" s="169">
        <v>0.27600000000000002</v>
      </c>
      <c r="L41" s="163">
        <f t="shared" si="14"/>
        <v>336.72</v>
      </c>
      <c r="M41" s="45"/>
      <c r="N41" s="45"/>
      <c r="O41" s="46"/>
      <c r="P41" s="46"/>
      <c r="Q41" s="47"/>
      <c r="R41" s="47"/>
      <c r="S41" s="47"/>
      <c r="T41" s="47"/>
      <c r="U41" s="47"/>
      <c r="V41" s="47"/>
      <c r="W41" s="47">
        <f t="shared" si="15"/>
        <v>0</v>
      </c>
      <c r="X41" s="48" t="e">
        <f t="shared" si="16"/>
        <v>#DIV/0!</v>
      </c>
      <c r="Y41" s="49">
        <f t="shared" si="17"/>
        <v>-336.72</v>
      </c>
      <c r="Z41" s="50"/>
      <c r="AA41" s="51"/>
      <c r="AB41" s="52"/>
      <c r="AC41" s="53"/>
      <c r="AD41" s="54"/>
      <c r="AE41" s="54"/>
      <c r="AF41" s="55">
        <f t="shared" ref="AF41:AF45" si="18">AC41+AD41</f>
        <v>0</v>
      </c>
      <c r="AG41" s="37"/>
    </row>
    <row r="42" spans="1:33" s="10" customFormat="1">
      <c r="A42" s="38"/>
      <c r="B42" s="39"/>
      <c r="C42" s="151" t="s">
        <v>159</v>
      </c>
      <c r="D42" s="155" t="s">
        <v>68</v>
      </c>
      <c r="E42" s="40" t="s">
        <v>163</v>
      </c>
      <c r="F42" s="40" t="s">
        <v>239</v>
      </c>
      <c r="G42" s="41"/>
      <c r="H42" s="155" t="s">
        <v>68</v>
      </c>
      <c r="I42" s="42" t="s">
        <v>156</v>
      </c>
      <c r="J42" s="43">
        <v>1220</v>
      </c>
      <c r="K42" s="169">
        <v>0.27600000000000002</v>
      </c>
      <c r="L42" s="163">
        <f t="shared" si="14"/>
        <v>336.72</v>
      </c>
      <c r="M42" s="45"/>
      <c r="N42" s="45"/>
      <c r="O42" s="46"/>
      <c r="P42" s="46"/>
      <c r="Q42" s="47"/>
      <c r="R42" s="47"/>
      <c r="S42" s="47"/>
      <c r="T42" s="47"/>
      <c r="U42" s="47"/>
      <c r="V42" s="47"/>
      <c r="W42" s="47">
        <f t="shared" si="15"/>
        <v>0</v>
      </c>
      <c r="X42" s="48" t="e">
        <f t="shared" si="16"/>
        <v>#DIV/0!</v>
      </c>
      <c r="Y42" s="49">
        <f t="shared" si="17"/>
        <v>-336.72</v>
      </c>
      <c r="Z42" s="50"/>
      <c r="AA42" s="51"/>
      <c r="AB42" s="52"/>
      <c r="AC42" s="53"/>
      <c r="AD42" s="54"/>
      <c r="AE42" s="54"/>
      <c r="AF42" s="55">
        <f t="shared" si="18"/>
        <v>0</v>
      </c>
      <c r="AG42" s="37"/>
    </row>
    <row r="43" spans="1:33" s="10" customFormat="1">
      <c r="A43" s="38"/>
      <c r="B43" s="39"/>
      <c r="C43" s="151" t="s">
        <v>159</v>
      </c>
      <c r="D43" s="155" t="s">
        <v>69</v>
      </c>
      <c r="E43" s="40" t="s">
        <v>163</v>
      </c>
      <c r="F43" s="40" t="s">
        <v>239</v>
      </c>
      <c r="G43" s="41"/>
      <c r="H43" s="155" t="s">
        <v>69</v>
      </c>
      <c r="I43" s="42" t="s">
        <v>156</v>
      </c>
      <c r="J43" s="43">
        <v>920</v>
      </c>
      <c r="K43" s="169">
        <v>0.27600000000000002</v>
      </c>
      <c r="L43" s="163">
        <f t="shared" si="14"/>
        <v>253.92000000000002</v>
      </c>
      <c r="M43" s="45"/>
      <c r="N43" s="45"/>
      <c r="O43" s="46"/>
      <c r="P43" s="46"/>
      <c r="Q43" s="47"/>
      <c r="R43" s="47"/>
      <c r="S43" s="47"/>
      <c r="T43" s="47"/>
      <c r="U43" s="47"/>
      <c r="V43" s="47"/>
      <c r="W43" s="47">
        <f t="shared" si="15"/>
        <v>0</v>
      </c>
      <c r="X43" s="48" t="e">
        <f t="shared" si="16"/>
        <v>#DIV/0!</v>
      </c>
      <c r="Y43" s="49">
        <f t="shared" si="17"/>
        <v>-253.92000000000002</v>
      </c>
      <c r="Z43" s="50"/>
      <c r="AA43" s="51"/>
      <c r="AB43" s="52"/>
      <c r="AC43" s="53"/>
      <c r="AD43" s="54"/>
      <c r="AE43" s="54"/>
      <c r="AF43" s="55">
        <f t="shared" si="18"/>
        <v>0</v>
      </c>
      <c r="AG43" s="37"/>
    </row>
    <row r="44" spans="1:33" s="10" customFormat="1">
      <c r="A44" s="38"/>
      <c r="B44" s="39"/>
      <c r="C44" s="151" t="s">
        <v>159</v>
      </c>
      <c r="D44" s="155" t="s">
        <v>160</v>
      </c>
      <c r="E44" s="40" t="s">
        <v>163</v>
      </c>
      <c r="F44" s="40" t="s">
        <v>239</v>
      </c>
      <c r="G44" s="41"/>
      <c r="H44" s="155" t="s">
        <v>32</v>
      </c>
      <c r="I44" s="42" t="s">
        <v>156</v>
      </c>
      <c r="J44" s="43">
        <v>1220</v>
      </c>
      <c r="K44" s="169">
        <v>0.27600000000000002</v>
      </c>
      <c r="L44" s="163">
        <f t="shared" si="14"/>
        <v>336.72</v>
      </c>
      <c r="M44" s="45"/>
      <c r="N44" s="45"/>
      <c r="O44" s="46"/>
      <c r="P44" s="46"/>
      <c r="Q44" s="47"/>
      <c r="R44" s="47"/>
      <c r="S44" s="47"/>
      <c r="T44" s="47"/>
      <c r="U44" s="47"/>
      <c r="V44" s="47"/>
      <c r="W44" s="47">
        <f t="shared" si="15"/>
        <v>0</v>
      </c>
      <c r="X44" s="48" t="e">
        <f t="shared" si="16"/>
        <v>#DIV/0!</v>
      </c>
      <c r="Y44" s="49">
        <f t="shared" si="17"/>
        <v>-336.72</v>
      </c>
      <c r="Z44" s="50"/>
      <c r="AA44" s="51"/>
      <c r="AB44" s="52"/>
      <c r="AC44" s="53"/>
      <c r="AD44" s="54"/>
      <c r="AE44" s="54"/>
      <c r="AF44" s="55">
        <f t="shared" si="18"/>
        <v>0</v>
      </c>
      <c r="AG44" s="37"/>
    </row>
    <row r="45" spans="1:33" s="10" customFormat="1">
      <c r="A45" s="38"/>
      <c r="B45" s="39"/>
      <c r="C45" s="151" t="s">
        <v>159</v>
      </c>
      <c r="D45" s="155" t="s">
        <v>71</v>
      </c>
      <c r="E45" s="40" t="s">
        <v>163</v>
      </c>
      <c r="F45" s="40" t="s">
        <v>239</v>
      </c>
      <c r="G45" s="41"/>
      <c r="H45" s="155" t="s">
        <v>74</v>
      </c>
      <c r="I45" s="42" t="s">
        <v>156</v>
      </c>
      <c r="J45" s="43">
        <v>920</v>
      </c>
      <c r="K45" s="169">
        <v>0.27600000000000002</v>
      </c>
      <c r="L45" s="163">
        <f t="shared" si="14"/>
        <v>253.92000000000002</v>
      </c>
      <c r="M45" s="45"/>
      <c r="N45" s="45"/>
      <c r="O45" s="46"/>
      <c r="P45" s="46"/>
      <c r="Q45" s="47"/>
      <c r="R45" s="47"/>
      <c r="S45" s="47"/>
      <c r="T45" s="47"/>
      <c r="U45" s="47"/>
      <c r="V45" s="47"/>
      <c r="W45" s="47">
        <f t="shared" si="15"/>
        <v>0</v>
      </c>
      <c r="X45" s="48" t="e">
        <f t="shared" si="16"/>
        <v>#DIV/0!</v>
      </c>
      <c r="Y45" s="49">
        <f t="shared" si="17"/>
        <v>-253.92000000000002</v>
      </c>
      <c r="Z45" s="50"/>
      <c r="AA45" s="51"/>
      <c r="AB45" s="52"/>
      <c r="AC45" s="53"/>
      <c r="AD45" s="54"/>
      <c r="AE45" s="54"/>
      <c r="AF45" s="55">
        <f t="shared" si="18"/>
        <v>0</v>
      </c>
      <c r="AG45" s="37"/>
    </row>
    <row r="46" spans="1:33" s="10" customFormat="1">
      <c r="A46" s="38" t="s">
        <v>33</v>
      </c>
      <c r="B46" s="39" t="s">
        <v>166</v>
      </c>
      <c r="C46" s="155" t="s">
        <v>167</v>
      </c>
      <c r="D46" s="155" t="s">
        <v>49</v>
      </c>
      <c r="E46" s="40" t="s">
        <v>165</v>
      </c>
      <c r="F46" s="40" t="s">
        <v>238</v>
      </c>
      <c r="G46" s="41"/>
      <c r="H46" s="155" t="s">
        <v>49</v>
      </c>
      <c r="I46" s="42" t="s">
        <v>168</v>
      </c>
      <c r="J46" s="43">
        <v>2505</v>
      </c>
      <c r="K46" s="163">
        <v>0.38</v>
      </c>
      <c r="L46" s="163">
        <f t="shared" si="9"/>
        <v>951.9</v>
      </c>
      <c r="M46" s="45"/>
      <c r="N46" s="45"/>
      <c r="O46" s="46"/>
      <c r="P46" s="46"/>
      <c r="Q46" s="47"/>
      <c r="R46" s="47"/>
      <c r="S46" s="47"/>
      <c r="T46" s="47"/>
      <c r="U46" s="47"/>
      <c r="V46" s="47"/>
      <c r="W46" s="47">
        <f t="shared" si="10"/>
        <v>0</v>
      </c>
      <c r="X46" s="48" t="e">
        <f t="shared" si="11"/>
        <v>#DIV/0!</v>
      </c>
      <c r="Y46" s="49">
        <f t="shared" si="12"/>
        <v>-951.9</v>
      </c>
      <c r="Z46" s="50"/>
      <c r="AA46" s="51"/>
      <c r="AB46" s="52"/>
      <c r="AC46" s="53"/>
      <c r="AD46" s="54"/>
      <c r="AE46" s="54"/>
      <c r="AF46" s="55">
        <f t="shared" si="13"/>
        <v>0</v>
      </c>
      <c r="AG46" s="37"/>
    </row>
    <row r="47" spans="1:33" s="10" customFormat="1">
      <c r="A47" s="38"/>
      <c r="B47" s="39"/>
      <c r="C47" s="155"/>
      <c r="D47" s="155" t="s">
        <v>48</v>
      </c>
      <c r="E47" s="40" t="s">
        <v>165</v>
      </c>
      <c r="F47" s="40" t="s">
        <v>238</v>
      </c>
      <c r="G47" s="41"/>
      <c r="H47" s="155" t="s">
        <v>48</v>
      </c>
      <c r="I47" s="42" t="s">
        <v>168</v>
      </c>
      <c r="J47" s="43">
        <v>3880</v>
      </c>
      <c r="K47" s="163">
        <v>0.38</v>
      </c>
      <c r="L47" s="163">
        <f t="shared" si="9"/>
        <v>1474.4</v>
      </c>
      <c r="M47" s="45"/>
      <c r="N47" s="45"/>
      <c r="O47" s="46"/>
      <c r="P47" s="46"/>
      <c r="Q47" s="47"/>
      <c r="R47" s="47"/>
      <c r="S47" s="47"/>
      <c r="T47" s="47"/>
      <c r="U47" s="47"/>
      <c r="V47" s="47"/>
      <c r="W47" s="47">
        <f t="shared" si="10"/>
        <v>0</v>
      </c>
      <c r="X47" s="48" t="e">
        <f t="shared" si="11"/>
        <v>#DIV/0!</v>
      </c>
      <c r="Y47" s="49">
        <f t="shared" si="12"/>
        <v>-1474.4</v>
      </c>
      <c r="Z47" s="50"/>
      <c r="AA47" s="51"/>
      <c r="AB47" s="52"/>
      <c r="AC47" s="53"/>
      <c r="AD47" s="54"/>
      <c r="AE47" s="54"/>
      <c r="AF47" s="55">
        <f t="shared" si="13"/>
        <v>0</v>
      </c>
      <c r="AG47" s="37"/>
    </row>
    <row r="48" spans="1:33" s="10" customFormat="1">
      <c r="A48" s="38"/>
      <c r="B48" s="39"/>
      <c r="C48" s="155" t="s">
        <v>167</v>
      </c>
      <c r="D48" s="155" t="s">
        <v>49</v>
      </c>
      <c r="E48" s="40" t="s">
        <v>165</v>
      </c>
      <c r="F48" s="40" t="s">
        <v>239</v>
      </c>
      <c r="G48" s="41"/>
      <c r="H48" s="155" t="s">
        <v>49</v>
      </c>
      <c r="I48" s="42" t="s">
        <v>168</v>
      </c>
      <c r="J48" s="43">
        <v>1470</v>
      </c>
      <c r="K48" s="163">
        <f>0.175*1.03</f>
        <v>0.18024999999999999</v>
      </c>
      <c r="L48" s="163">
        <f t="shared" ref="L48:L51" si="19">K48*J48</f>
        <v>264.96749999999997</v>
      </c>
      <c r="M48" s="45"/>
      <c r="N48" s="45"/>
      <c r="O48" s="46"/>
      <c r="P48" s="46"/>
      <c r="Q48" s="47"/>
      <c r="R48" s="47"/>
      <c r="S48" s="47"/>
      <c r="T48" s="47"/>
      <c r="U48" s="47"/>
      <c r="V48" s="47"/>
      <c r="W48" s="47">
        <f t="shared" ref="W48:W51" si="20">SUM(N48:U48)</f>
        <v>0</v>
      </c>
      <c r="X48" s="48" t="e">
        <f t="shared" ref="X48:X51" si="21">W48/AC48</f>
        <v>#DIV/0!</v>
      </c>
      <c r="Y48" s="49">
        <f t="shared" ref="Y48:Y51" si="22">W48-L48</f>
        <v>-264.96749999999997</v>
      </c>
      <c r="Z48" s="50"/>
      <c r="AA48" s="51"/>
      <c r="AB48" s="52"/>
      <c r="AC48" s="53"/>
      <c r="AD48" s="54"/>
      <c r="AE48" s="54"/>
      <c r="AF48" s="55">
        <f t="shared" ref="AF48:AF51" si="23">AC48+AD48</f>
        <v>0</v>
      </c>
      <c r="AG48" s="37"/>
    </row>
    <row r="49" spans="1:33" s="10" customFormat="1">
      <c r="A49" s="38"/>
      <c r="B49" s="39"/>
      <c r="C49" s="155"/>
      <c r="D49" s="155" t="s">
        <v>48</v>
      </c>
      <c r="E49" s="40" t="s">
        <v>165</v>
      </c>
      <c r="F49" s="40" t="s">
        <v>239</v>
      </c>
      <c r="G49" s="41"/>
      <c r="H49" s="155" t="s">
        <v>48</v>
      </c>
      <c r="I49" s="42" t="s">
        <v>168</v>
      </c>
      <c r="J49" s="43">
        <v>2440</v>
      </c>
      <c r="K49" s="163">
        <f>0.175*1.03</f>
        <v>0.18024999999999999</v>
      </c>
      <c r="L49" s="163">
        <f t="shared" si="19"/>
        <v>439.81</v>
      </c>
      <c r="M49" s="45"/>
      <c r="N49" s="45"/>
      <c r="O49" s="46"/>
      <c r="P49" s="46"/>
      <c r="Q49" s="47"/>
      <c r="R49" s="47"/>
      <c r="S49" s="47"/>
      <c r="T49" s="47"/>
      <c r="U49" s="47"/>
      <c r="V49" s="47"/>
      <c r="W49" s="47">
        <f t="shared" si="20"/>
        <v>0</v>
      </c>
      <c r="X49" s="48" t="e">
        <f t="shared" si="21"/>
        <v>#DIV/0!</v>
      </c>
      <c r="Y49" s="49">
        <f t="shared" si="22"/>
        <v>-439.81</v>
      </c>
      <c r="Z49" s="50"/>
      <c r="AA49" s="51"/>
      <c r="AB49" s="52"/>
      <c r="AC49" s="53"/>
      <c r="AD49" s="54"/>
      <c r="AE49" s="54"/>
      <c r="AF49" s="55">
        <f t="shared" si="23"/>
        <v>0</v>
      </c>
      <c r="AG49" s="37"/>
    </row>
    <row r="50" spans="1:33" s="10" customFormat="1">
      <c r="A50" s="38" t="s">
        <v>307</v>
      </c>
      <c r="B50" s="39" t="s">
        <v>308</v>
      </c>
      <c r="C50" s="155" t="s">
        <v>310</v>
      </c>
      <c r="D50" s="155"/>
      <c r="E50" s="40" t="s">
        <v>309</v>
      </c>
      <c r="F50" s="40" t="s">
        <v>238</v>
      </c>
      <c r="G50" s="41"/>
      <c r="H50" s="155" t="s">
        <v>49</v>
      </c>
      <c r="I50" s="42" t="s">
        <v>311</v>
      </c>
      <c r="J50" s="43">
        <v>2505</v>
      </c>
      <c r="K50" s="163">
        <f>0.107*1.03</f>
        <v>0.11021</v>
      </c>
      <c r="L50" s="163">
        <f t="shared" si="19"/>
        <v>276.07605000000001</v>
      </c>
      <c r="M50" s="45"/>
      <c r="N50" s="45"/>
      <c r="O50" s="46"/>
      <c r="P50" s="46"/>
      <c r="Q50" s="47"/>
      <c r="R50" s="47"/>
      <c r="S50" s="47"/>
      <c r="T50" s="47"/>
      <c r="U50" s="47"/>
      <c r="V50" s="47"/>
      <c r="W50" s="47">
        <f t="shared" si="20"/>
        <v>0</v>
      </c>
      <c r="X50" s="48" t="e">
        <f t="shared" si="21"/>
        <v>#DIV/0!</v>
      </c>
      <c r="Y50" s="49">
        <f t="shared" si="22"/>
        <v>-276.07605000000001</v>
      </c>
      <c r="Z50" s="50"/>
      <c r="AA50" s="51"/>
      <c r="AB50" s="52"/>
      <c r="AC50" s="53"/>
      <c r="AD50" s="54"/>
      <c r="AE50" s="54"/>
      <c r="AF50" s="55">
        <f t="shared" si="23"/>
        <v>0</v>
      </c>
      <c r="AG50" s="37"/>
    </row>
    <row r="51" spans="1:33" s="10" customFormat="1">
      <c r="A51" s="38"/>
      <c r="B51" s="39"/>
      <c r="C51" s="155" t="s">
        <v>310</v>
      </c>
      <c r="D51" s="155"/>
      <c r="E51" s="40" t="s">
        <v>309</v>
      </c>
      <c r="F51" s="40" t="s">
        <v>238</v>
      </c>
      <c r="G51" s="41"/>
      <c r="H51" s="155" t="s">
        <v>48</v>
      </c>
      <c r="I51" s="42" t="s">
        <v>311</v>
      </c>
      <c r="J51" s="43">
        <v>3880</v>
      </c>
      <c r="K51" s="163">
        <f>0.107*1.03</f>
        <v>0.11021</v>
      </c>
      <c r="L51" s="163">
        <f t="shared" si="19"/>
        <v>427.6148</v>
      </c>
      <c r="M51" s="45"/>
      <c r="N51" s="45"/>
      <c r="O51" s="46"/>
      <c r="P51" s="46"/>
      <c r="Q51" s="47"/>
      <c r="R51" s="47"/>
      <c r="S51" s="47"/>
      <c r="T51" s="47"/>
      <c r="U51" s="47"/>
      <c r="V51" s="47"/>
      <c r="W51" s="47">
        <f t="shared" si="20"/>
        <v>0</v>
      </c>
      <c r="X51" s="48" t="e">
        <f t="shared" si="21"/>
        <v>#DIV/0!</v>
      </c>
      <c r="Y51" s="49">
        <f t="shared" si="22"/>
        <v>-427.6148</v>
      </c>
      <c r="Z51" s="50"/>
      <c r="AA51" s="51"/>
      <c r="AB51" s="52"/>
      <c r="AC51" s="53"/>
      <c r="AD51" s="54"/>
      <c r="AE51" s="54"/>
      <c r="AF51" s="55">
        <f t="shared" si="23"/>
        <v>0</v>
      </c>
      <c r="AG51" s="37"/>
    </row>
    <row r="52" spans="1:33" s="10" customFormat="1">
      <c r="A52" s="38"/>
      <c r="B52" s="39"/>
      <c r="C52" s="155" t="s">
        <v>310</v>
      </c>
      <c r="D52" s="155"/>
      <c r="E52" s="40" t="s">
        <v>309</v>
      </c>
      <c r="F52" s="40" t="s">
        <v>239</v>
      </c>
      <c r="G52" s="41"/>
      <c r="H52" s="155" t="s">
        <v>49</v>
      </c>
      <c r="I52" s="42" t="s">
        <v>311</v>
      </c>
      <c r="J52" s="43">
        <v>1470</v>
      </c>
      <c r="K52" s="163">
        <f>0.351*1.03</f>
        <v>0.36152999999999996</v>
      </c>
      <c r="L52" s="163">
        <f t="shared" ref="L52:L53" si="24">K52*J52</f>
        <v>531.44909999999993</v>
      </c>
      <c r="M52" s="45"/>
      <c r="N52" s="45"/>
      <c r="O52" s="46"/>
      <c r="P52" s="46"/>
      <c r="Q52" s="47"/>
      <c r="R52" s="47"/>
      <c r="S52" s="47"/>
      <c r="T52" s="47"/>
      <c r="U52" s="47"/>
      <c r="V52" s="47"/>
      <c r="W52" s="47">
        <f t="shared" ref="W52:W53" si="25">SUM(N52:U52)</f>
        <v>0</v>
      </c>
      <c r="X52" s="48" t="e">
        <f t="shared" ref="X52:X53" si="26">W52/AC52</f>
        <v>#DIV/0!</v>
      </c>
      <c r="Y52" s="49">
        <f t="shared" ref="Y52:Y53" si="27">W52-L52</f>
        <v>-531.44909999999993</v>
      </c>
      <c r="Z52" s="50"/>
      <c r="AA52" s="51"/>
      <c r="AB52" s="52"/>
      <c r="AC52" s="53"/>
      <c r="AD52" s="54"/>
      <c r="AE52" s="54"/>
      <c r="AF52" s="55">
        <f t="shared" ref="AF52:AF53" si="28">AC52+AD52</f>
        <v>0</v>
      </c>
      <c r="AG52" s="37"/>
    </row>
    <row r="53" spans="1:33" s="10" customFormat="1">
      <c r="A53" s="38"/>
      <c r="B53" s="39"/>
      <c r="C53" s="155" t="s">
        <v>310</v>
      </c>
      <c r="D53" s="155"/>
      <c r="E53" s="40" t="s">
        <v>309</v>
      </c>
      <c r="F53" s="40" t="s">
        <v>239</v>
      </c>
      <c r="G53" s="41"/>
      <c r="H53" s="155" t="s">
        <v>48</v>
      </c>
      <c r="I53" s="42" t="s">
        <v>311</v>
      </c>
      <c r="J53" s="43">
        <v>2440</v>
      </c>
      <c r="K53" s="163">
        <f>0.351*1.03</f>
        <v>0.36152999999999996</v>
      </c>
      <c r="L53" s="163">
        <f t="shared" si="24"/>
        <v>882.13319999999987</v>
      </c>
      <c r="M53" s="45"/>
      <c r="N53" s="45"/>
      <c r="O53" s="46"/>
      <c r="P53" s="46"/>
      <c r="Q53" s="47"/>
      <c r="R53" s="47"/>
      <c r="S53" s="47"/>
      <c r="T53" s="47"/>
      <c r="U53" s="47"/>
      <c r="V53" s="47"/>
      <c r="W53" s="47">
        <f t="shared" si="25"/>
        <v>0</v>
      </c>
      <c r="X53" s="48" t="e">
        <f t="shared" si="26"/>
        <v>#DIV/0!</v>
      </c>
      <c r="Y53" s="49">
        <f t="shared" si="27"/>
        <v>-882.13319999999987</v>
      </c>
      <c r="Z53" s="50"/>
      <c r="AA53" s="51"/>
      <c r="AB53" s="52"/>
      <c r="AC53" s="53"/>
      <c r="AD53" s="54"/>
      <c r="AE53" s="54"/>
      <c r="AF53" s="55">
        <f t="shared" si="28"/>
        <v>0</v>
      </c>
      <c r="AG53" s="37"/>
    </row>
    <row r="54" spans="1:33" s="10" customFormat="1">
      <c r="A54" s="38"/>
      <c r="B54" s="57"/>
      <c r="C54" s="155"/>
      <c r="D54" s="155"/>
      <c r="E54" s="40"/>
      <c r="F54" s="40"/>
      <c r="G54" s="41"/>
      <c r="H54" s="41"/>
      <c r="I54" s="42"/>
      <c r="J54" s="43"/>
      <c r="K54" s="110"/>
      <c r="L54" s="44"/>
      <c r="M54" s="45"/>
      <c r="N54" s="45"/>
      <c r="O54" s="46"/>
      <c r="P54" s="46"/>
      <c r="Q54" s="47"/>
      <c r="R54" s="47"/>
      <c r="S54" s="47"/>
      <c r="T54" s="47"/>
      <c r="U54" s="47"/>
      <c r="V54" s="47"/>
      <c r="W54" s="47"/>
      <c r="X54" s="48"/>
      <c r="Y54" s="49"/>
      <c r="Z54" s="50"/>
      <c r="AA54" s="51"/>
      <c r="AB54" s="52"/>
      <c r="AC54" s="53"/>
      <c r="AD54" s="54"/>
      <c r="AE54" s="54"/>
      <c r="AF54" s="55">
        <f t="shared" si="13"/>
        <v>0</v>
      </c>
      <c r="AG54" s="37"/>
    </row>
    <row r="55" spans="1:33" s="10" customFormat="1">
      <c r="A55" s="38" t="s">
        <v>34</v>
      </c>
      <c r="B55" s="57"/>
      <c r="C55" s="155" t="s">
        <v>36</v>
      </c>
      <c r="D55" s="155" t="s">
        <v>32</v>
      </c>
      <c r="E55" s="40"/>
      <c r="F55" s="40" t="s">
        <v>238</v>
      </c>
      <c r="G55" s="41"/>
      <c r="H55" s="155" t="s">
        <v>32</v>
      </c>
      <c r="I55" s="42"/>
      <c r="J55" s="43">
        <v>1350</v>
      </c>
      <c r="K55" s="152">
        <v>190</v>
      </c>
      <c r="L55" s="166">
        <f>K55*J55/5000</f>
        <v>51.3</v>
      </c>
      <c r="M55" s="45"/>
      <c r="N55" s="45"/>
      <c r="O55" s="46"/>
      <c r="P55" s="46"/>
      <c r="Q55" s="47"/>
      <c r="R55" s="47"/>
      <c r="S55" s="47"/>
      <c r="T55" s="47"/>
      <c r="U55" s="47"/>
      <c r="V55" s="47"/>
      <c r="W55" s="47">
        <f>SUM(N55:U55)</f>
        <v>0</v>
      </c>
      <c r="X55" s="48" t="e">
        <f>W55/AC55</f>
        <v>#DIV/0!</v>
      </c>
      <c r="Y55" s="49">
        <f>W55-L55</f>
        <v>-51.3</v>
      </c>
      <c r="Z55" s="50"/>
      <c r="AA55" s="51"/>
      <c r="AB55" s="52"/>
      <c r="AC55" s="53"/>
      <c r="AD55" s="54"/>
      <c r="AE55" s="54"/>
      <c r="AF55" s="55">
        <f t="shared" si="13"/>
        <v>0</v>
      </c>
      <c r="AG55" s="37"/>
    </row>
    <row r="56" spans="1:33" s="10" customFormat="1">
      <c r="A56" s="38"/>
      <c r="B56" s="57"/>
      <c r="C56" s="155" t="s">
        <v>35</v>
      </c>
      <c r="D56" s="155" t="s">
        <v>32</v>
      </c>
      <c r="E56" s="40"/>
      <c r="F56" s="40" t="s">
        <v>238</v>
      </c>
      <c r="G56" s="41"/>
      <c r="H56" s="155" t="s">
        <v>32</v>
      </c>
      <c r="I56" s="42"/>
      <c r="J56" s="43">
        <v>1350</v>
      </c>
      <c r="K56" s="152">
        <v>320</v>
      </c>
      <c r="L56" s="166">
        <f t="shared" ref="L56:L66" si="29">K56*J56/5000</f>
        <v>86.4</v>
      </c>
      <c r="M56" s="45"/>
      <c r="N56" s="45"/>
      <c r="O56" s="46"/>
      <c r="P56" s="46"/>
      <c r="Q56" s="47"/>
      <c r="R56" s="47"/>
      <c r="S56" s="47"/>
      <c r="T56" s="47"/>
      <c r="U56" s="47"/>
      <c r="V56" s="47"/>
      <c r="W56" s="47">
        <f t="shared" ref="W56:W66" si="30">SUM(N56:U56)</f>
        <v>0</v>
      </c>
      <c r="X56" s="48" t="e">
        <f t="shared" ref="X56:X66" si="31">W56/AC56</f>
        <v>#DIV/0!</v>
      </c>
      <c r="Y56" s="49">
        <f t="shared" ref="Y56:Y66" si="32">W56-L56</f>
        <v>-86.4</v>
      </c>
      <c r="Z56" s="50"/>
      <c r="AA56" s="51"/>
      <c r="AB56" s="52"/>
      <c r="AC56" s="53"/>
      <c r="AD56" s="54"/>
      <c r="AE56" s="54"/>
      <c r="AF56" s="55">
        <f t="shared" si="13"/>
        <v>0</v>
      </c>
      <c r="AG56" s="37"/>
    </row>
    <row r="57" spans="1:33" s="10" customFormat="1">
      <c r="A57" s="38"/>
      <c r="B57" s="57"/>
      <c r="C57" s="155" t="s">
        <v>36</v>
      </c>
      <c r="D57" s="155" t="s">
        <v>68</v>
      </c>
      <c r="E57" s="40"/>
      <c r="F57" s="40" t="s">
        <v>238</v>
      </c>
      <c r="G57" s="41"/>
      <c r="H57" s="155" t="s">
        <v>68</v>
      </c>
      <c r="I57" s="57"/>
      <c r="J57" s="43">
        <v>1055</v>
      </c>
      <c r="K57" s="152">
        <v>190</v>
      </c>
      <c r="L57" s="166">
        <f t="shared" si="29"/>
        <v>40.090000000000003</v>
      </c>
      <c r="M57" s="45"/>
      <c r="N57" s="45"/>
      <c r="O57" s="46"/>
      <c r="P57" s="46"/>
      <c r="Q57" s="47"/>
      <c r="R57" s="47"/>
      <c r="S57" s="47"/>
      <c r="T57" s="47"/>
      <c r="U57" s="47"/>
      <c r="V57" s="47"/>
      <c r="W57" s="47">
        <f t="shared" si="30"/>
        <v>0</v>
      </c>
      <c r="X57" s="48" t="e">
        <f t="shared" si="31"/>
        <v>#DIV/0!</v>
      </c>
      <c r="Y57" s="49">
        <f t="shared" si="32"/>
        <v>-40.090000000000003</v>
      </c>
      <c r="Z57" s="50"/>
      <c r="AA57" s="51"/>
      <c r="AB57" s="52"/>
      <c r="AC57" s="53"/>
      <c r="AD57" s="54"/>
      <c r="AE57" s="54"/>
      <c r="AF57" s="55">
        <f t="shared" si="13"/>
        <v>0</v>
      </c>
      <c r="AG57" s="37"/>
    </row>
    <row r="58" spans="1:33" s="10" customFormat="1">
      <c r="A58" s="38"/>
      <c r="B58" s="58"/>
      <c r="C58" s="155" t="s">
        <v>35</v>
      </c>
      <c r="D58" s="155" t="s">
        <v>68</v>
      </c>
      <c r="E58" s="40"/>
      <c r="F58" s="40" t="s">
        <v>238</v>
      </c>
      <c r="G58" s="41"/>
      <c r="H58" s="155" t="s">
        <v>68</v>
      </c>
      <c r="I58" s="59"/>
      <c r="J58" s="43">
        <v>1055</v>
      </c>
      <c r="K58" s="152">
        <v>320</v>
      </c>
      <c r="L58" s="166">
        <f t="shared" si="29"/>
        <v>67.52</v>
      </c>
      <c r="M58" s="45"/>
      <c r="N58" s="45"/>
      <c r="O58" s="46"/>
      <c r="P58" s="46"/>
      <c r="Q58" s="47"/>
      <c r="R58" s="47"/>
      <c r="S58" s="47"/>
      <c r="T58" s="47"/>
      <c r="U58" s="47"/>
      <c r="V58" s="47"/>
      <c r="W58" s="47">
        <f t="shared" si="30"/>
        <v>0</v>
      </c>
      <c r="X58" s="48" t="e">
        <f t="shared" si="31"/>
        <v>#DIV/0!</v>
      </c>
      <c r="Y58" s="49">
        <f t="shared" si="32"/>
        <v>-67.52</v>
      </c>
      <c r="Z58" s="50"/>
      <c r="AA58" s="51"/>
      <c r="AB58" s="52"/>
      <c r="AC58" s="53"/>
      <c r="AD58" s="54"/>
      <c r="AE58" s="54"/>
      <c r="AF58" s="55">
        <f t="shared" si="13"/>
        <v>0</v>
      </c>
      <c r="AG58" s="37"/>
    </row>
    <row r="59" spans="1:33" s="10" customFormat="1">
      <c r="A59" s="38"/>
      <c r="B59" s="57"/>
      <c r="C59" s="155" t="s">
        <v>36</v>
      </c>
      <c r="D59" s="155" t="s">
        <v>74</v>
      </c>
      <c r="E59" s="40"/>
      <c r="F59" s="40" t="s">
        <v>238</v>
      </c>
      <c r="G59" s="41"/>
      <c r="H59" s="155" t="s">
        <v>74</v>
      </c>
      <c r="I59" s="57"/>
      <c r="J59" s="43">
        <v>885</v>
      </c>
      <c r="K59" s="152">
        <v>190</v>
      </c>
      <c r="L59" s="166">
        <f t="shared" si="29"/>
        <v>33.630000000000003</v>
      </c>
      <c r="M59" s="45"/>
      <c r="N59" s="45"/>
      <c r="O59" s="46"/>
      <c r="P59" s="46"/>
      <c r="Q59" s="47"/>
      <c r="R59" s="47"/>
      <c r="S59" s="47"/>
      <c r="T59" s="47"/>
      <c r="U59" s="47"/>
      <c r="V59" s="47"/>
      <c r="W59" s="47">
        <f t="shared" si="30"/>
        <v>0</v>
      </c>
      <c r="X59" s="48" t="e">
        <f t="shared" si="31"/>
        <v>#DIV/0!</v>
      </c>
      <c r="Y59" s="49">
        <f t="shared" si="32"/>
        <v>-33.630000000000003</v>
      </c>
      <c r="Z59" s="50"/>
      <c r="AA59" s="51"/>
      <c r="AB59" s="52"/>
      <c r="AC59" s="53"/>
      <c r="AD59" s="54"/>
      <c r="AE59" s="54"/>
      <c r="AF59" s="55">
        <f t="shared" si="13"/>
        <v>0</v>
      </c>
      <c r="AG59" s="37"/>
    </row>
    <row r="60" spans="1:33" s="10" customFormat="1">
      <c r="A60" s="38"/>
      <c r="B60" s="58"/>
      <c r="C60" s="155" t="s">
        <v>35</v>
      </c>
      <c r="D60" s="155" t="s">
        <v>74</v>
      </c>
      <c r="E60" s="40"/>
      <c r="F60" s="40" t="s">
        <v>238</v>
      </c>
      <c r="G60" s="41"/>
      <c r="H60" s="155" t="s">
        <v>74</v>
      </c>
      <c r="I60" s="59"/>
      <c r="J60" s="43">
        <v>885</v>
      </c>
      <c r="K60" s="152">
        <v>320</v>
      </c>
      <c r="L60" s="166">
        <f t="shared" si="29"/>
        <v>56.64</v>
      </c>
      <c r="M60" s="45"/>
      <c r="N60" s="45"/>
      <c r="O60" s="46"/>
      <c r="P60" s="46"/>
      <c r="Q60" s="47"/>
      <c r="R60" s="47"/>
      <c r="S60" s="47"/>
      <c r="T60" s="47"/>
      <c r="U60" s="47"/>
      <c r="V60" s="47"/>
      <c r="W60" s="47">
        <f t="shared" si="30"/>
        <v>0</v>
      </c>
      <c r="X60" s="48" t="e">
        <f t="shared" si="31"/>
        <v>#DIV/0!</v>
      </c>
      <c r="Y60" s="49">
        <f t="shared" si="32"/>
        <v>-56.64</v>
      </c>
      <c r="Z60" s="50"/>
      <c r="AA60" s="51"/>
      <c r="AB60" s="52"/>
      <c r="AC60" s="53"/>
      <c r="AD60" s="54"/>
      <c r="AE60" s="54"/>
      <c r="AF60" s="55">
        <f t="shared" si="13"/>
        <v>0</v>
      </c>
      <c r="AG60" s="37"/>
    </row>
    <row r="61" spans="1:33" s="10" customFormat="1">
      <c r="A61" s="38"/>
      <c r="B61" s="57"/>
      <c r="C61" s="155" t="s">
        <v>36</v>
      </c>
      <c r="D61" s="155" t="s">
        <v>69</v>
      </c>
      <c r="E61" s="40"/>
      <c r="F61" s="40" t="s">
        <v>238</v>
      </c>
      <c r="G61" s="41"/>
      <c r="H61" s="155" t="s">
        <v>69</v>
      </c>
      <c r="I61" s="57"/>
      <c r="J61" s="43">
        <v>885</v>
      </c>
      <c r="K61" s="152">
        <v>190</v>
      </c>
      <c r="L61" s="166">
        <f t="shared" si="29"/>
        <v>33.630000000000003</v>
      </c>
      <c r="M61" s="45"/>
      <c r="N61" s="45"/>
      <c r="O61" s="46"/>
      <c r="P61" s="46"/>
      <c r="Q61" s="47"/>
      <c r="R61" s="47"/>
      <c r="S61" s="47"/>
      <c r="T61" s="47"/>
      <c r="U61" s="47"/>
      <c r="V61" s="47"/>
      <c r="W61" s="47">
        <f t="shared" si="30"/>
        <v>0</v>
      </c>
      <c r="X61" s="48" t="e">
        <f t="shared" si="31"/>
        <v>#DIV/0!</v>
      </c>
      <c r="Y61" s="49">
        <f t="shared" si="32"/>
        <v>-33.630000000000003</v>
      </c>
      <c r="Z61" s="50"/>
      <c r="AA61" s="51"/>
      <c r="AB61" s="52"/>
      <c r="AC61" s="53"/>
      <c r="AD61" s="54"/>
      <c r="AE61" s="54"/>
      <c r="AF61" s="55">
        <f t="shared" si="13"/>
        <v>0</v>
      </c>
      <c r="AG61" s="37"/>
    </row>
    <row r="62" spans="1:33" s="10" customFormat="1">
      <c r="A62" s="38"/>
      <c r="B62" s="58"/>
      <c r="C62" s="155" t="s">
        <v>35</v>
      </c>
      <c r="D62" s="155" t="s">
        <v>69</v>
      </c>
      <c r="E62" s="40"/>
      <c r="F62" s="40" t="s">
        <v>238</v>
      </c>
      <c r="G62" s="41"/>
      <c r="H62" s="155" t="s">
        <v>69</v>
      </c>
      <c r="I62" s="59"/>
      <c r="J62" s="43">
        <v>885</v>
      </c>
      <c r="K62" s="152">
        <v>320</v>
      </c>
      <c r="L62" s="166">
        <f t="shared" si="29"/>
        <v>56.64</v>
      </c>
      <c r="M62" s="45"/>
      <c r="N62" s="45"/>
      <c r="O62" s="46"/>
      <c r="P62" s="46"/>
      <c r="Q62" s="47"/>
      <c r="R62" s="47"/>
      <c r="S62" s="47"/>
      <c r="T62" s="47"/>
      <c r="U62" s="47"/>
      <c r="V62" s="47"/>
      <c r="W62" s="47">
        <f t="shared" si="30"/>
        <v>0</v>
      </c>
      <c r="X62" s="48" t="e">
        <f t="shared" si="31"/>
        <v>#DIV/0!</v>
      </c>
      <c r="Y62" s="49">
        <f t="shared" si="32"/>
        <v>-56.64</v>
      </c>
      <c r="Z62" s="50"/>
      <c r="AA62" s="51"/>
      <c r="AB62" s="52"/>
      <c r="AC62" s="53"/>
      <c r="AD62" s="54"/>
      <c r="AE62" s="54"/>
      <c r="AF62" s="55">
        <f t="shared" si="13"/>
        <v>0</v>
      </c>
      <c r="AG62" s="37"/>
    </row>
    <row r="63" spans="1:33" s="10" customFormat="1">
      <c r="A63" s="38"/>
      <c r="B63" s="57"/>
      <c r="C63" s="155" t="s">
        <v>36</v>
      </c>
      <c r="D63" s="155" t="s">
        <v>70</v>
      </c>
      <c r="E63" s="40"/>
      <c r="F63" s="40" t="s">
        <v>238</v>
      </c>
      <c r="G63" s="41"/>
      <c r="H63" s="155" t="s">
        <v>32</v>
      </c>
      <c r="I63" s="57"/>
      <c r="J63" s="43">
        <v>1155</v>
      </c>
      <c r="K63" s="152">
        <v>190</v>
      </c>
      <c r="L63" s="166">
        <f t="shared" si="29"/>
        <v>43.89</v>
      </c>
      <c r="M63" s="45"/>
      <c r="N63" s="45"/>
      <c r="O63" s="46"/>
      <c r="P63" s="46"/>
      <c r="Q63" s="47"/>
      <c r="R63" s="47"/>
      <c r="S63" s="47"/>
      <c r="T63" s="47"/>
      <c r="U63" s="47"/>
      <c r="V63" s="47"/>
      <c r="W63" s="47">
        <f t="shared" si="30"/>
        <v>0</v>
      </c>
      <c r="X63" s="48" t="e">
        <f t="shared" si="31"/>
        <v>#DIV/0!</v>
      </c>
      <c r="Y63" s="49">
        <f t="shared" si="32"/>
        <v>-43.89</v>
      </c>
      <c r="Z63" s="50"/>
      <c r="AA63" s="51"/>
      <c r="AB63" s="52"/>
      <c r="AC63" s="53"/>
      <c r="AD63" s="54"/>
      <c r="AE63" s="54"/>
      <c r="AF63" s="55">
        <f t="shared" si="13"/>
        <v>0</v>
      </c>
      <c r="AG63" s="37"/>
    </row>
    <row r="64" spans="1:33" s="10" customFormat="1">
      <c r="A64" s="38"/>
      <c r="B64" s="58"/>
      <c r="C64" s="155" t="s">
        <v>35</v>
      </c>
      <c r="D64" s="155" t="s">
        <v>70</v>
      </c>
      <c r="E64" s="40"/>
      <c r="F64" s="40" t="s">
        <v>238</v>
      </c>
      <c r="G64" s="41"/>
      <c r="H64" s="155" t="s">
        <v>32</v>
      </c>
      <c r="I64" s="59"/>
      <c r="J64" s="43">
        <v>1155</v>
      </c>
      <c r="K64" s="152">
        <v>320</v>
      </c>
      <c r="L64" s="166">
        <f t="shared" si="29"/>
        <v>73.92</v>
      </c>
      <c r="M64" s="45"/>
      <c r="N64" s="45"/>
      <c r="O64" s="46"/>
      <c r="P64" s="46"/>
      <c r="Q64" s="47"/>
      <c r="R64" s="47"/>
      <c r="S64" s="47"/>
      <c r="T64" s="47"/>
      <c r="U64" s="47"/>
      <c r="V64" s="47"/>
      <c r="W64" s="47">
        <f t="shared" si="30"/>
        <v>0</v>
      </c>
      <c r="X64" s="48" t="e">
        <f t="shared" si="31"/>
        <v>#DIV/0!</v>
      </c>
      <c r="Y64" s="49">
        <f t="shared" si="32"/>
        <v>-73.92</v>
      </c>
      <c r="Z64" s="50"/>
      <c r="AA64" s="51"/>
      <c r="AB64" s="52"/>
      <c r="AC64" s="53"/>
      <c r="AD64" s="54"/>
      <c r="AE64" s="54"/>
      <c r="AF64" s="55">
        <f t="shared" si="13"/>
        <v>0</v>
      </c>
      <c r="AG64" s="37"/>
    </row>
    <row r="65" spans="1:33" s="10" customFormat="1">
      <c r="A65" s="38"/>
      <c r="B65" s="57"/>
      <c r="C65" s="155" t="s">
        <v>36</v>
      </c>
      <c r="D65" s="155" t="s">
        <v>71</v>
      </c>
      <c r="E65" s="40"/>
      <c r="F65" s="40" t="s">
        <v>238</v>
      </c>
      <c r="G65" s="41"/>
      <c r="H65" s="155" t="s">
        <v>264</v>
      </c>
      <c r="I65" s="57"/>
      <c r="J65" s="43">
        <v>1055</v>
      </c>
      <c r="K65" s="152">
        <v>190</v>
      </c>
      <c r="L65" s="166">
        <f t="shared" si="29"/>
        <v>40.090000000000003</v>
      </c>
      <c r="M65" s="45"/>
      <c r="N65" s="45"/>
      <c r="O65" s="46"/>
      <c r="P65" s="46"/>
      <c r="Q65" s="47"/>
      <c r="R65" s="47"/>
      <c r="S65" s="47"/>
      <c r="T65" s="47"/>
      <c r="U65" s="47"/>
      <c r="V65" s="47"/>
      <c r="W65" s="47">
        <f t="shared" si="30"/>
        <v>0</v>
      </c>
      <c r="X65" s="48" t="e">
        <f t="shared" si="31"/>
        <v>#DIV/0!</v>
      </c>
      <c r="Y65" s="49">
        <f t="shared" si="32"/>
        <v>-40.090000000000003</v>
      </c>
      <c r="Z65" s="50"/>
      <c r="AA65" s="51"/>
      <c r="AB65" s="52"/>
      <c r="AC65" s="53"/>
      <c r="AD65" s="54"/>
      <c r="AE65" s="54"/>
      <c r="AF65" s="55">
        <f t="shared" si="13"/>
        <v>0</v>
      </c>
      <c r="AG65" s="37"/>
    </row>
    <row r="66" spans="1:33" s="10" customFormat="1">
      <c r="A66" s="38"/>
      <c r="B66" s="58"/>
      <c r="C66" s="155" t="s">
        <v>189</v>
      </c>
      <c r="D66" s="155" t="s">
        <v>71</v>
      </c>
      <c r="E66" s="40"/>
      <c r="F66" s="40" t="s">
        <v>238</v>
      </c>
      <c r="G66" s="41"/>
      <c r="H66" s="155" t="s">
        <v>264</v>
      </c>
      <c r="I66" s="59"/>
      <c r="J66" s="43">
        <v>1055</v>
      </c>
      <c r="K66" s="152">
        <v>320</v>
      </c>
      <c r="L66" s="166">
        <f t="shared" si="29"/>
        <v>67.52</v>
      </c>
      <c r="M66" s="45"/>
      <c r="N66" s="45"/>
      <c r="O66" s="46"/>
      <c r="P66" s="46"/>
      <c r="Q66" s="47"/>
      <c r="R66" s="47"/>
      <c r="S66" s="47"/>
      <c r="T66" s="47"/>
      <c r="U66" s="47"/>
      <c r="V66" s="47"/>
      <c r="W66" s="47">
        <f t="shared" si="30"/>
        <v>0</v>
      </c>
      <c r="X66" s="48" t="e">
        <f t="shared" si="31"/>
        <v>#DIV/0!</v>
      </c>
      <c r="Y66" s="49">
        <f t="shared" si="32"/>
        <v>-67.52</v>
      </c>
      <c r="Z66" s="50"/>
      <c r="AA66" s="51"/>
      <c r="AB66" s="52"/>
      <c r="AC66" s="53"/>
      <c r="AD66" s="54"/>
      <c r="AE66" s="54"/>
      <c r="AF66" s="55">
        <f t="shared" si="13"/>
        <v>0</v>
      </c>
      <c r="AG66" s="37"/>
    </row>
    <row r="67" spans="1:33" s="10" customFormat="1">
      <c r="A67" s="38"/>
      <c r="B67" s="57"/>
      <c r="C67" s="155" t="s">
        <v>36</v>
      </c>
      <c r="D67" s="155" t="s">
        <v>32</v>
      </c>
      <c r="E67" s="40"/>
      <c r="F67" s="40" t="s">
        <v>239</v>
      </c>
      <c r="G67" s="41"/>
      <c r="H67" s="155" t="s">
        <v>32</v>
      </c>
      <c r="I67" s="42"/>
      <c r="J67" s="43">
        <v>790</v>
      </c>
      <c r="K67" s="152">
        <v>215</v>
      </c>
      <c r="L67" s="166">
        <f>K67*J67/5000</f>
        <v>33.97</v>
      </c>
      <c r="M67" s="45"/>
      <c r="N67" s="45"/>
      <c r="O67" s="46"/>
      <c r="P67" s="46"/>
      <c r="Q67" s="47"/>
      <c r="R67" s="47"/>
      <c r="S67" s="47"/>
      <c r="T67" s="47"/>
      <c r="U67" s="47"/>
      <c r="V67" s="47"/>
      <c r="W67" s="47">
        <f>SUM(N67:U67)</f>
        <v>0</v>
      </c>
      <c r="X67" s="48" t="e">
        <f>W67/AC67</f>
        <v>#DIV/0!</v>
      </c>
      <c r="Y67" s="49">
        <f>W67-L67</f>
        <v>-33.97</v>
      </c>
      <c r="Z67" s="50"/>
      <c r="AA67" s="51"/>
      <c r="AB67" s="52"/>
      <c r="AC67" s="53"/>
      <c r="AD67" s="54"/>
      <c r="AE67" s="54"/>
      <c r="AF67" s="55">
        <f t="shared" ref="AF67:AF78" si="33">AC67+AD67</f>
        <v>0</v>
      </c>
      <c r="AG67" s="37"/>
    </row>
    <row r="68" spans="1:33" s="10" customFormat="1">
      <c r="A68" s="38"/>
      <c r="B68" s="57"/>
      <c r="C68" s="155" t="s">
        <v>35</v>
      </c>
      <c r="D68" s="155" t="s">
        <v>32</v>
      </c>
      <c r="E68" s="40"/>
      <c r="F68" s="40" t="s">
        <v>239</v>
      </c>
      <c r="G68" s="41"/>
      <c r="H68" s="155" t="s">
        <v>32</v>
      </c>
      <c r="I68" s="42"/>
      <c r="J68" s="43">
        <v>790</v>
      </c>
      <c r="K68" s="152">
        <v>340</v>
      </c>
      <c r="L68" s="166">
        <f t="shared" ref="L68:L78" si="34">K68*J68/5000</f>
        <v>53.72</v>
      </c>
      <c r="M68" s="45"/>
      <c r="N68" s="45"/>
      <c r="O68" s="46"/>
      <c r="P68" s="46"/>
      <c r="Q68" s="47"/>
      <c r="R68" s="47"/>
      <c r="S68" s="47"/>
      <c r="T68" s="47"/>
      <c r="U68" s="47"/>
      <c r="V68" s="47"/>
      <c r="W68" s="47">
        <f t="shared" ref="W68:W78" si="35">SUM(N68:U68)</f>
        <v>0</v>
      </c>
      <c r="X68" s="48" t="e">
        <f t="shared" ref="X68:X78" si="36">W68/AC68</f>
        <v>#DIV/0!</v>
      </c>
      <c r="Y68" s="49">
        <f t="shared" ref="Y68:Y78" si="37">W68-L68</f>
        <v>-53.72</v>
      </c>
      <c r="Z68" s="50"/>
      <c r="AA68" s="51"/>
      <c r="AB68" s="52"/>
      <c r="AC68" s="53"/>
      <c r="AD68" s="54"/>
      <c r="AE68" s="54"/>
      <c r="AF68" s="55">
        <f t="shared" si="33"/>
        <v>0</v>
      </c>
      <c r="AG68" s="37"/>
    </row>
    <row r="69" spans="1:33" s="10" customFormat="1">
      <c r="A69" s="38"/>
      <c r="B69" s="57"/>
      <c r="C69" s="155" t="s">
        <v>36</v>
      </c>
      <c r="D69" s="155" t="s">
        <v>68</v>
      </c>
      <c r="E69" s="40"/>
      <c r="F69" s="40" t="s">
        <v>239</v>
      </c>
      <c r="G69" s="41"/>
      <c r="H69" s="155" t="s">
        <v>68</v>
      </c>
      <c r="I69" s="57"/>
      <c r="J69" s="43">
        <v>620</v>
      </c>
      <c r="K69" s="152">
        <v>215</v>
      </c>
      <c r="L69" s="166">
        <f t="shared" si="34"/>
        <v>26.66</v>
      </c>
      <c r="M69" s="45"/>
      <c r="N69" s="45"/>
      <c r="O69" s="46"/>
      <c r="P69" s="46"/>
      <c r="Q69" s="47"/>
      <c r="R69" s="47"/>
      <c r="S69" s="47"/>
      <c r="T69" s="47"/>
      <c r="U69" s="47"/>
      <c r="V69" s="47"/>
      <c r="W69" s="47">
        <f t="shared" si="35"/>
        <v>0</v>
      </c>
      <c r="X69" s="48" t="e">
        <f t="shared" si="36"/>
        <v>#DIV/0!</v>
      </c>
      <c r="Y69" s="49">
        <f t="shared" si="37"/>
        <v>-26.66</v>
      </c>
      <c r="Z69" s="50"/>
      <c r="AA69" s="51"/>
      <c r="AB69" s="52"/>
      <c r="AC69" s="53"/>
      <c r="AD69" s="54"/>
      <c r="AE69" s="54"/>
      <c r="AF69" s="55">
        <f t="shared" si="33"/>
        <v>0</v>
      </c>
      <c r="AG69" s="37"/>
    </row>
    <row r="70" spans="1:33" s="10" customFormat="1">
      <c r="A70" s="38"/>
      <c r="B70" s="58"/>
      <c r="C70" s="155" t="s">
        <v>35</v>
      </c>
      <c r="D70" s="155" t="s">
        <v>68</v>
      </c>
      <c r="E70" s="40"/>
      <c r="F70" s="40" t="s">
        <v>239</v>
      </c>
      <c r="G70" s="41"/>
      <c r="H70" s="155" t="s">
        <v>68</v>
      </c>
      <c r="I70" s="59"/>
      <c r="J70" s="43">
        <v>620</v>
      </c>
      <c r="K70" s="152">
        <v>340</v>
      </c>
      <c r="L70" s="166">
        <f t="shared" si="34"/>
        <v>42.16</v>
      </c>
      <c r="M70" s="45"/>
      <c r="N70" s="45"/>
      <c r="O70" s="46"/>
      <c r="P70" s="46"/>
      <c r="Q70" s="47"/>
      <c r="R70" s="47"/>
      <c r="S70" s="47"/>
      <c r="T70" s="47"/>
      <c r="U70" s="47"/>
      <c r="V70" s="47"/>
      <c r="W70" s="47">
        <f t="shared" si="35"/>
        <v>0</v>
      </c>
      <c r="X70" s="48" t="e">
        <f t="shared" si="36"/>
        <v>#DIV/0!</v>
      </c>
      <c r="Y70" s="49">
        <f t="shared" si="37"/>
        <v>-42.16</v>
      </c>
      <c r="Z70" s="50"/>
      <c r="AA70" s="51"/>
      <c r="AB70" s="52"/>
      <c r="AC70" s="53"/>
      <c r="AD70" s="54"/>
      <c r="AE70" s="54"/>
      <c r="AF70" s="55">
        <f t="shared" si="33"/>
        <v>0</v>
      </c>
      <c r="AG70" s="37"/>
    </row>
    <row r="71" spans="1:33" s="10" customFormat="1">
      <c r="A71" s="38"/>
      <c r="B71" s="57"/>
      <c r="C71" s="155" t="s">
        <v>36</v>
      </c>
      <c r="D71" s="155" t="s">
        <v>74</v>
      </c>
      <c r="E71" s="40"/>
      <c r="F71" s="40" t="s">
        <v>239</v>
      </c>
      <c r="G71" s="41"/>
      <c r="H71" s="155" t="s">
        <v>74</v>
      </c>
      <c r="I71" s="57"/>
      <c r="J71" s="43">
        <v>600</v>
      </c>
      <c r="K71" s="152">
        <v>215</v>
      </c>
      <c r="L71" s="166">
        <f t="shared" si="34"/>
        <v>25.8</v>
      </c>
      <c r="M71" s="45"/>
      <c r="N71" s="45"/>
      <c r="O71" s="46"/>
      <c r="P71" s="46"/>
      <c r="Q71" s="47"/>
      <c r="R71" s="47"/>
      <c r="S71" s="47"/>
      <c r="T71" s="47"/>
      <c r="U71" s="47"/>
      <c r="V71" s="47"/>
      <c r="W71" s="47">
        <f t="shared" si="35"/>
        <v>0</v>
      </c>
      <c r="X71" s="48" t="e">
        <f t="shared" si="36"/>
        <v>#DIV/0!</v>
      </c>
      <c r="Y71" s="49">
        <f t="shared" si="37"/>
        <v>-25.8</v>
      </c>
      <c r="Z71" s="50"/>
      <c r="AA71" s="51"/>
      <c r="AB71" s="52"/>
      <c r="AC71" s="53"/>
      <c r="AD71" s="54"/>
      <c r="AE71" s="54"/>
      <c r="AF71" s="55">
        <f t="shared" si="33"/>
        <v>0</v>
      </c>
      <c r="AG71" s="37"/>
    </row>
    <row r="72" spans="1:33" s="10" customFormat="1">
      <c r="A72" s="38"/>
      <c r="B72" s="58"/>
      <c r="C72" s="155" t="s">
        <v>35</v>
      </c>
      <c r="D72" s="155" t="s">
        <v>74</v>
      </c>
      <c r="E72" s="40"/>
      <c r="F72" s="40" t="s">
        <v>239</v>
      </c>
      <c r="G72" s="41"/>
      <c r="H72" s="155" t="s">
        <v>74</v>
      </c>
      <c r="I72" s="59"/>
      <c r="J72" s="43">
        <v>600</v>
      </c>
      <c r="K72" s="152">
        <v>340</v>
      </c>
      <c r="L72" s="166">
        <f t="shared" si="34"/>
        <v>40.799999999999997</v>
      </c>
      <c r="M72" s="45"/>
      <c r="N72" s="45"/>
      <c r="O72" s="46"/>
      <c r="P72" s="46"/>
      <c r="Q72" s="47"/>
      <c r="R72" s="47"/>
      <c r="S72" s="47"/>
      <c r="T72" s="47"/>
      <c r="U72" s="47"/>
      <c r="V72" s="47"/>
      <c r="W72" s="47">
        <f t="shared" si="35"/>
        <v>0</v>
      </c>
      <c r="X72" s="48" t="e">
        <f t="shared" si="36"/>
        <v>#DIV/0!</v>
      </c>
      <c r="Y72" s="49">
        <f t="shared" si="37"/>
        <v>-40.799999999999997</v>
      </c>
      <c r="Z72" s="50"/>
      <c r="AA72" s="51"/>
      <c r="AB72" s="52"/>
      <c r="AC72" s="53"/>
      <c r="AD72" s="54"/>
      <c r="AE72" s="54"/>
      <c r="AF72" s="55">
        <f t="shared" si="33"/>
        <v>0</v>
      </c>
      <c r="AG72" s="37"/>
    </row>
    <row r="73" spans="1:33" s="10" customFormat="1">
      <c r="A73" s="38"/>
      <c r="B73" s="57"/>
      <c r="C73" s="155" t="s">
        <v>36</v>
      </c>
      <c r="D73" s="155" t="s">
        <v>69</v>
      </c>
      <c r="E73" s="40"/>
      <c r="F73" s="40" t="s">
        <v>239</v>
      </c>
      <c r="G73" s="41"/>
      <c r="H73" s="155" t="s">
        <v>69</v>
      </c>
      <c r="I73" s="57"/>
      <c r="J73" s="43">
        <v>600</v>
      </c>
      <c r="K73" s="152">
        <v>215</v>
      </c>
      <c r="L73" s="166">
        <f t="shared" si="34"/>
        <v>25.8</v>
      </c>
      <c r="M73" s="45"/>
      <c r="N73" s="45"/>
      <c r="O73" s="46"/>
      <c r="P73" s="46"/>
      <c r="Q73" s="47"/>
      <c r="R73" s="47"/>
      <c r="S73" s="47"/>
      <c r="T73" s="47"/>
      <c r="U73" s="47"/>
      <c r="V73" s="47"/>
      <c r="W73" s="47">
        <f t="shared" si="35"/>
        <v>0</v>
      </c>
      <c r="X73" s="48" t="e">
        <f t="shared" si="36"/>
        <v>#DIV/0!</v>
      </c>
      <c r="Y73" s="49">
        <f t="shared" si="37"/>
        <v>-25.8</v>
      </c>
      <c r="Z73" s="50"/>
      <c r="AA73" s="51"/>
      <c r="AB73" s="52"/>
      <c r="AC73" s="53"/>
      <c r="AD73" s="54"/>
      <c r="AE73" s="54"/>
      <c r="AF73" s="55">
        <f t="shared" si="33"/>
        <v>0</v>
      </c>
      <c r="AG73" s="37"/>
    </row>
    <row r="74" spans="1:33" s="10" customFormat="1">
      <c r="A74" s="38"/>
      <c r="B74" s="58"/>
      <c r="C74" s="155" t="s">
        <v>35</v>
      </c>
      <c r="D74" s="155" t="s">
        <v>69</v>
      </c>
      <c r="E74" s="40"/>
      <c r="F74" s="40" t="s">
        <v>239</v>
      </c>
      <c r="G74" s="41"/>
      <c r="H74" s="155" t="s">
        <v>69</v>
      </c>
      <c r="I74" s="59"/>
      <c r="J74" s="43">
        <v>600</v>
      </c>
      <c r="K74" s="152">
        <v>340</v>
      </c>
      <c r="L74" s="166">
        <f t="shared" si="34"/>
        <v>40.799999999999997</v>
      </c>
      <c r="M74" s="45"/>
      <c r="N74" s="45"/>
      <c r="O74" s="46"/>
      <c r="P74" s="46"/>
      <c r="Q74" s="47"/>
      <c r="R74" s="47"/>
      <c r="S74" s="47"/>
      <c r="T74" s="47"/>
      <c r="U74" s="47"/>
      <c r="V74" s="47"/>
      <c r="W74" s="47">
        <f t="shared" si="35"/>
        <v>0</v>
      </c>
      <c r="X74" s="48" t="e">
        <f t="shared" si="36"/>
        <v>#DIV/0!</v>
      </c>
      <c r="Y74" s="49">
        <f t="shared" si="37"/>
        <v>-40.799999999999997</v>
      </c>
      <c r="Z74" s="50"/>
      <c r="AA74" s="51"/>
      <c r="AB74" s="52"/>
      <c r="AC74" s="53"/>
      <c r="AD74" s="54"/>
      <c r="AE74" s="54"/>
      <c r="AF74" s="55">
        <f t="shared" si="33"/>
        <v>0</v>
      </c>
      <c r="AG74" s="37"/>
    </row>
    <row r="75" spans="1:33" s="10" customFormat="1">
      <c r="A75" s="38"/>
      <c r="B75" s="57"/>
      <c r="C75" s="155" t="s">
        <v>36</v>
      </c>
      <c r="D75" s="155" t="s">
        <v>70</v>
      </c>
      <c r="E75" s="40"/>
      <c r="F75" s="40" t="s">
        <v>239</v>
      </c>
      <c r="G75" s="41"/>
      <c r="H75" s="155" t="s">
        <v>32</v>
      </c>
      <c r="I75" s="57"/>
      <c r="J75" s="43">
        <v>680</v>
      </c>
      <c r="K75" s="152">
        <v>215</v>
      </c>
      <c r="L75" s="166">
        <f t="shared" si="34"/>
        <v>29.24</v>
      </c>
      <c r="M75" s="45"/>
      <c r="N75" s="45"/>
      <c r="O75" s="46"/>
      <c r="P75" s="46"/>
      <c r="Q75" s="47"/>
      <c r="R75" s="47"/>
      <c r="S75" s="47"/>
      <c r="T75" s="47"/>
      <c r="U75" s="47"/>
      <c r="V75" s="47"/>
      <c r="W75" s="47">
        <f t="shared" si="35"/>
        <v>0</v>
      </c>
      <c r="X75" s="48" t="e">
        <f t="shared" si="36"/>
        <v>#DIV/0!</v>
      </c>
      <c r="Y75" s="49">
        <f t="shared" si="37"/>
        <v>-29.24</v>
      </c>
      <c r="Z75" s="50"/>
      <c r="AA75" s="51"/>
      <c r="AB75" s="52"/>
      <c r="AC75" s="53"/>
      <c r="AD75" s="54"/>
      <c r="AE75" s="54"/>
      <c r="AF75" s="55">
        <f t="shared" si="33"/>
        <v>0</v>
      </c>
      <c r="AG75" s="37"/>
    </row>
    <row r="76" spans="1:33" s="10" customFormat="1">
      <c r="A76" s="38"/>
      <c r="B76" s="58"/>
      <c r="C76" s="155" t="s">
        <v>35</v>
      </c>
      <c r="D76" s="155" t="s">
        <v>70</v>
      </c>
      <c r="E76" s="40"/>
      <c r="F76" s="40" t="s">
        <v>239</v>
      </c>
      <c r="G76" s="41"/>
      <c r="H76" s="155" t="s">
        <v>32</v>
      </c>
      <c r="I76" s="59"/>
      <c r="J76" s="43">
        <v>680</v>
      </c>
      <c r="K76" s="152">
        <v>340</v>
      </c>
      <c r="L76" s="166">
        <f t="shared" si="34"/>
        <v>46.24</v>
      </c>
      <c r="M76" s="45"/>
      <c r="N76" s="45"/>
      <c r="O76" s="46"/>
      <c r="P76" s="46"/>
      <c r="Q76" s="47"/>
      <c r="R76" s="47"/>
      <c r="S76" s="47"/>
      <c r="T76" s="47"/>
      <c r="U76" s="47"/>
      <c r="V76" s="47"/>
      <c r="W76" s="47">
        <f t="shared" si="35"/>
        <v>0</v>
      </c>
      <c r="X76" s="48" t="e">
        <f t="shared" si="36"/>
        <v>#DIV/0!</v>
      </c>
      <c r="Y76" s="49">
        <f t="shared" si="37"/>
        <v>-46.24</v>
      </c>
      <c r="Z76" s="50"/>
      <c r="AA76" s="51"/>
      <c r="AB76" s="52"/>
      <c r="AC76" s="53"/>
      <c r="AD76" s="54"/>
      <c r="AE76" s="54"/>
      <c r="AF76" s="55">
        <f t="shared" si="33"/>
        <v>0</v>
      </c>
      <c r="AG76" s="37"/>
    </row>
    <row r="77" spans="1:33" s="10" customFormat="1">
      <c r="A77" s="38"/>
      <c r="B77" s="57"/>
      <c r="C77" s="155" t="s">
        <v>36</v>
      </c>
      <c r="D77" s="155" t="s">
        <v>71</v>
      </c>
      <c r="E77" s="40"/>
      <c r="F77" s="40" t="s">
        <v>239</v>
      </c>
      <c r="G77" s="41"/>
      <c r="H77" s="155" t="s">
        <v>264</v>
      </c>
      <c r="I77" s="57"/>
      <c r="J77" s="43">
        <v>620</v>
      </c>
      <c r="K77" s="152">
        <v>215</v>
      </c>
      <c r="L77" s="166">
        <f t="shared" si="34"/>
        <v>26.66</v>
      </c>
      <c r="M77" s="45"/>
      <c r="N77" s="45"/>
      <c r="O77" s="46"/>
      <c r="P77" s="46"/>
      <c r="Q77" s="47"/>
      <c r="R77" s="47"/>
      <c r="S77" s="47"/>
      <c r="T77" s="47"/>
      <c r="U77" s="47"/>
      <c r="V77" s="47"/>
      <c r="W77" s="47">
        <f t="shared" si="35"/>
        <v>0</v>
      </c>
      <c r="X77" s="48" t="e">
        <f t="shared" si="36"/>
        <v>#DIV/0!</v>
      </c>
      <c r="Y77" s="49">
        <f t="shared" si="37"/>
        <v>-26.66</v>
      </c>
      <c r="Z77" s="50"/>
      <c r="AA77" s="51"/>
      <c r="AB77" s="52"/>
      <c r="AC77" s="53"/>
      <c r="AD77" s="54"/>
      <c r="AE77" s="54"/>
      <c r="AF77" s="55">
        <f t="shared" si="33"/>
        <v>0</v>
      </c>
      <c r="AG77" s="37"/>
    </row>
    <row r="78" spans="1:33" s="10" customFormat="1">
      <c r="A78" s="38"/>
      <c r="B78" s="58"/>
      <c r="C78" s="155" t="s">
        <v>189</v>
      </c>
      <c r="D78" s="155" t="s">
        <v>71</v>
      </c>
      <c r="E78" s="40"/>
      <c r="F78" s="40" t="s">
        <v>239</v>
      </c>
      <c r="G78" s="41"/>
      <c r="H78" s="155" t="s">
        <v>264</v>
      </c>
      <c r="I78" s="59"/>
      <c r="J78" s="43">
        <v>620</v>
      </c>
      <c r="K78" s="152">
        <v>340</v>
      </c>
      <c r="L78" s="166">
        <f t="shared" si="34"/>
        <v>42.16</v>
      </c>
      <c r="M78" s="45"/>
      <c r="N78" s="45"/>
      <c r="O78" s="46"/>
      <c r="P78" s="46"/>
      <c r="Q78" s="47"/>
      <c r="R78" s="47"/>
      <c r="S78" s="47"/>
      <c r="T78" s="47"/>
      <c r="U78" s="47"/>
      <c r="V78" s="47"/>
      <c r="W78" s="47">
        <f t="shared" si="35"/>
        <v>0</v>
      </c>
      <c r="X78" s="48" t="e">
        <f t="shared" si="36"/>
        <v>#DIV/0!</v>
      </c>
      <c r="Y78" s="49">
        <f t="shared" si="37"/>
        <v>-42.16</v>
      </c>
      <c r="Z78" s="50"/>
      <c r="AA78" s="51"/>
      <c r="AB78" s="52"/>
      <c r="AC78" s="53"/>
      <c r="AD78" s="54"/>
      <c r="AE78" s="54"/>
      <c r="AF78" s="55">
        <f t="shared" si="33"/>
        <v>0</v>
      </c>
      <c r="AG78" s="37"/>
    </row>
    <row r="79" spans="1:33" s="10" customFormat="1">
      <c r="A79" s="38"/>
      <c r="B79" s="58"/>
      <c r="C79" s="155"/>
      <c r="D79" s="155"/>
      <c r="E79" s="40"/>
      <c r="F79" s="40"/>
      <c r="G79" s="41"/>
      <c r="H79" s="41"/>
      <c r="I79" s="59"/>
      <c r="J79" s="43"/>
      <c r="K79" s="111"/>
      <c r="L79" s="166"/>
      <c r="M79" s="45"/>
      <c r="N79" s="45"/>
      <c r="O79" s="46"/>
      <c r="P79" s="46"/>
      <c r="Q79" s="47"/>
      <c r="R79" s="47"/>
      <c r="S79" s="47"/>
      <c r="T79" s="47"/>
      <c r="U79" s="47"/>
      <c r="V79" s="47"/>
      <c r="W79" s="47"/>
      <c r="X79" s="48"/>
      <c r="Y79" s="49"/>
      <c r="Z79" s="50"/>
      <c r="AA79" s="51"/>
      <c r="AB79" s="52"/>
      <c r="AC79" s="53"/>
      <c r="AD79" s="54"/>
      <c r="AE79" s="54"/>
      <c r="AF79" s="55">
        <f t="shared" si="13"/>
        <v>0</v>
      </c>
      <c r="AG79" s="37"/>
    </row>
    <row r="80" spans="1:33" s="10" customFormat="1">
      <c r="A80" s="38" t="s">
        <v>38</v>
      </c>
      <c r="B80" s="57"/>
      <c r="C80" s="155" t="s">
        <v>219</v>
      </c>
      <c r="D80" s="155" t="s">
        <v>49</v>
      </c>
      <c r="E80" s="40"/>
      <c r="F80" s="40" t="s">
        <v>238</v>
      </c>
      <c r="G80" s="41"/>
      <c r="H80" s="155" t="s">
        <v>49</v>
      </c>
      <c r="I80" s="51" t="s">
        <v>181</v>
      </c>
      <c r="J80" s="43">
        <v>2505</v>
      </c>
      <c r="K80" s="163">
        <v>1.44</v>
      </c>
      <c r="L80" s="163">
        <f t="shared" ref="L80:L87" si="38">K80*J80</f>
        <v>3607.2</v>
      </c>
      <c r="M80" s="45"/>
      <c r="N80" s="45"/>
      <c r="O80" s="46"/>
      <c r="P80" s="46"/>
      <c r="Q80" s="47"/>
      <c r="R80" s="47"/>
      <c r="S80" s="47"/>
      <c r="T80" s="47"/>
      <c r="U80" s="47"/>
      <c r="V80" s="47"/>
      <c r="W80" s="47">
        <f t="shared" ref="W80:W87" si="39">SUM(N80:U80)</f>
        <v>0</v>
      </c>
      <c r="X80" s="48" t="e">
        <f t="shared" ref="X80:X87" si="40">W80/AC80</f>
        <v>#DIV/0!</v>
      </c>
      <c r="Y80" s="49">
        <f t="shared" ref="Y80:Y87" si="41">W80-L80</f>
        <v>-3607.2</v>
      </c>
      <c r="Z80" s="50"/>
      <c r="AA80" s="51"/>
      <c r="AB80" s="52"/>
      <c r="AC80" s="53"/>
      <c r="AD80" s="54"/>
      <c r="AE80" s="54"/>
      <c r="AF80" s="55">
        <f t="shared" si="13"/>
        <v>0</v>
      </c>
      <c r="AG80" s="37"/>
    </row>
    <row r="81" spans="1:33" s="10" customFormat="1">
      <c r="A81" s="38"/>
      <c r="B81" s="57"/>
      <c r="C81" s="155" t="s">
        <v>219</v>
      </c>
      <c r="D81" s="155" t="s">
        <v>49</v>
      </c>
      <c r="E81" s="40"/>
      <c r="F81" s="40" t="s">
        <v>238</v>
      </c>
      <c r="G81" s="41"/>
      <c r="H81" s="155" t="s">
        <v>49</v>
      </c>
      <c r="I81" s="51" t="s">
        <v>241</v>
      </c>
      <c r="J81" s="43">
        <v>2505</v>
      </c>
      <c r="K81" s="163">
        <v>2.2200000000000002</v>
      </c>
      <c r="L81" s="163">
        <f t="shared" si="38"/>
        <v>5561.1</v>
      </c>
      <c r="M81" s="45"/>
      <c r="N81" s="45"/>
      <c r="O81" s="46"/>
      <c r="P81" s="46"/>
      <c r="Q81" s="47"/>
      <c r="R81" s="47"/>
      <c r="S81" s="47"/>
      <c r="T81" s="47"/>
      <c r="U81" s="47"/>
      <c r="V81" s="47"/>
      <c r="W81" s="47">
        <f t="shared" si="39"/>
        <v>0</v>
      </c>
      <c r="X81" s="48" t="e">
        <f t="shared" si="40"/>
        <v>#DIV/0!</v>
      </c>
      <c r="Y81" s="49">
        <f t="shared" si="41"/>
        <v>-5561.1</v>
      </c>
      <c r="Z81" s="50"/>
      <c r="AA81" s="51"/>
      <c r="AB81" s="52"/>
      <c r="AC81" s="53"/>
      <c r="AD81" s="54"/>
      <c r="AE81" s="54"/>
      <c r="AF81" s="55">
        <f t="shared" si="13"/>
        <v>0</v>
      </c>
      <c r="AG81" s="37"/>
    </row>
    <row r="82" spans="1:33" s="10" customFormat="1">
      <c r="A82" s="38"/>
      <c r="B82" s="57"/>
      <c r="C82" s="155" t="s">
        <v>219</v>
      </c>
      <c r="D82" s="155" t="s">
        <v>48</v>
      </c>
      <c r="E82" s="40"/>
      <c r="F82" s="40" t="s">
        <v>238</v>
      </c>
      <c r="G82" s="41"/>
      <c r="H82" s="155" t="s">
        <v>48</v>
      </c>
      <c r="I82" s="51" t="s">
        <v>181</v>
      </c>
      <c r="J82" s="43">
        <v>3880</v>
      </c>
      <c r="K82" s="163">
        <v>1.44</v>
      </c>
      <c r="L82" s="163">
        <f t="shared" si="38"/>
        <v>5587.2</v>
      </c>
      <c r="M82" s="45"/>
      <c r="N82" s="45"/>
      <c r="O82" s="46"/>
      <c r="P82" s="46"/>
      <c r="Q82" s="63"/>
      <c r="R82" s="63"/>
      <c r="S82" s="63"/>
      <c r="T82" s="63"/>
      <c r="U82" s="47"/>
      <c r="V82" s="47"/>
      <c r="W82" s="47">
        <f t="shared" si="39"/>
        <v>0</v>
      </c>
      <c r="X82" s="48" t="e">
        <f t="shared" si="40"/>
        <v>#DIV/0!</v>
      </c>
      <c r="Y82" s="49">
        <f t="shared" si="41"/>
        <v>-5587.2</v>
      </c>
      <c r="Z82" s="50"/>
      <c r="AA82" s="51"/>
      <c r="AB82" s="52"/>
      <c r="AC82" s="53"/>
      <c r="AD82" s="54"/>
      <c r="AE82" s="54"/>
      <c r="AF82" s="55">
        <f t="shared" si="13"/>
        <v>0</v>
      </c>
      <c r="AG82" s="37"/>
    </row>
    <row r="83" spans="1:33" s="10" customFormat="1">
      <c r="A83" s="38"/>
      <c r="B83" s="57"/>
      <c r="C83" s="155" t="s">
        <v>219</v>
      </c>
      <c r="D83" s="155" t="s">
        <v>48</v>
      </c>
      <c r="E83" s="40"/>
      <c r="F83" s="40" t="s">
        <v>238</v>
      </c>
      <c r="G83" s="41"/>
      <c r="H83" s="155" t="s">
        <v>48</v>
      </c>
      <c r="I83" s="51" t="s">
        <v>241</v>
      </c>
      <c r="J83" s="43">
        <v>3880</v>
      </c>
      <c r="K83" s="163">
        <v>2.2200000000000002</v>
      </c>
      <c r="L83" s="163">
        <f t="shared" si="38"/>
        <v>8613.6</v>
      </c>
      <c r="M83" s="45"/>
      <c r="N83" s="45"/>
      <c r="O83" s="46"/>
      <c r="P83" s="46"/>
      <c r="Q83" s="47"/>
      <c r="R83" s="47"/>
      <c r="S83" s="47"/>
      <c r="T83" s="47"/>
      <c r="U83" s="47"/>
      <c r="V83" s="47"/>
      <c r="W83" s="47">
        <f t="shared" si="39"/>
        <v>0</v>
      </c>
      <c r="X83" s="48" t="e">
        <f t="shared" si="40"/>
        <v>#DIV/0!</v>
      </c>
      <c r="Y83" s="49">
        <f t="shared" si="41"/>
        <v>-8613.6</v>
      </c>
      <c r="Z83" s="50"/>
      <c r="AA83" s="51"/>
      <c r="AB83" s="52"/>
      <c r="AC83" s="53"/>
      <c r="AD83" s="54"/>
      <c r="AE83" s="54"/>
      <c r="AF83" s="55">
        <f t="shared" si="13"/>
        <v>0</v>
      </c>
      <c r="AG83" s="37"/>
    </row>
    <row r="84" spans="1:33" s="10" customFormat="1">
      <c r="A84" s="38"/>
      <c r="B84" s="57"/>
      <c r="C84" s="155" t="s">
        <v>219</v>
      </c>
      <c r="D84" s="155" t="s">
        <v>49</v>
      </c>
      <c r="E84" s="40"/>
      <c r="F84" s="40" t="s">
        <v>239</v>
      </c>
      <c r="G84" s="41"/>
      <c r="H84" s="155" t="s">
        <v>49</v>
      </c>
      <c r="I84" s="51" t="s">
        <v>181</v>
      </c>
      <c r="J84" s="43">
        <v>1470</v>
      </c>
      <c r="K84" s="163">
        <v>1.56</v>
      </c>
      <c r="L84" s="163">
        <f t="shared" si="38"/>
        <v>2293.2000000000003</v>
      </c>
      <c r="M84" s="45"/>
      <c r="N84" s="45"/>
      <c r="O84" s="46"/>
      <c r="P84" s="46"/>
      <c r="Q84" s="47"/>
      <c r="R84" s="47"/>
      <c r="S84" s="47"/>
      <c r="T84" s="47"/>
      <c r="U84" s="47"/>
      <c r="V84" s="47"/>
      <c r="W84" s="47">
        <f t="shared" si="39"/>
        <v>0</v>
      </c>
      <c r="X84" s="48" t="e">
        <f t="shared" si="40"/>
        <v>#DIV/0!</v>
      </c>
      <c r="Y84" s="49">
        <f t="shared" si="41"/>
        <v>-2293.2000000000003</v>
      </c>
      <c r="Z84" s="50"/>
      <c r="AA84" s="51"/>
      <c r="AB84" s="52"/>
      <c r="AC84" s="53"/>
      <c r="AD84" s="54"/>
      <c r="AE84" s="54"/>
      <c r="AF84" s="55">
        <f t="shared" ref="AF84:AF87" si="42">AC84+AD84</f>
        <v>0</v>
      </c>
      <c r="AG84" s="37"/>
    </row>
    <row r="85" spans="1:33" s="10" customFormat="1">
      <c r="A85" s="38"/>
      <c r="B85" s="57"/>
      <c r="C85" s="155" t="s">
        <v>219</v>
      </c>
      <c r="D85" s="155" t="s">
        <v>49</v>
      </c>
      <c r="E85" s="40"/>
      <c r="F85" s="40" t="s">
        <v>239</v>
      </c>
      <c r="G85" s="41"/>
      <c r="H85" s="155" t="s">
        <v>49</v>
      </c>
      <c r="I85" s="51" t="s">
        <v>241</v>
      </c>
      <c r="J85" s="43">
        <v>1470</v>
      </c>
      <c r="K85" s="163">
        <v>2.52</v>
      </c>
      <c r="L85" s="163">
        <f t="shared" si="38"/>
        <v>3704.4</v>
      </c>
      <c r="M85" s="45"/>
      <c r="N85" s="45"/>
      <c r="O85" s="46"/>
      <c r="P85" s="46"/>
      <c r="Q85" s="47"/>
      <c r="R85" s="47"/>
      <c r="S85" s="47"/>
      <c r="T85" s="47"/>
      <c r="U85" s="47"/>
      <c r="V85" s="47"/>
      <c r="W85" s="47">
        <f t="shared" si="39"/>
        <v>0</v>
      </c>
      <c r="X85" s="48" t="e">
        <f t="shared" si="40"/>
        <v>#DIV/0!</v>
      </c>
      <c r="Y85" s="49">
        <f t="shared" si="41"/>
        <v>-3704.4</v>
      </c>
      <c r="Z85" s="50"/>
      <c r="AA85" s="51"/>
      <c r="AB85" s="52"/>
      <c r="AC85" s="53"/>
      <c r="AD85" s="54"/>
      <c r="AE85" s="54"/>
      <c r="AF85" s="55">
        <f t="shared" si="42"/>
        <v>0</v>
      </c>
      <c r="AG85" s="37"/>
    </row>
    <row r="86" spans="1:33" s="10" customFormat="1">
      <c r="A86" s="38"/>
      <c r="B86" s="57"/>
      <c r="C86" s="155" t="s">
        <v>219</v>
      </c>
      <c r="D86" s="155" t="s">
        <v>48</v>
      </c>
      <c r="E86" s="40"/>
      <c r="F86" s="40" t="s">
        <v>239</v>
      </c>
      <c r="G86" s="41"/>
      <c r="H86" s="155" t="s">
        <v>48</v>
      </c>
      <c r="I86" s="51" t="s">
        <v>181</v>
      </c>
      <c r="J86" s="43">
        <v>2440</v>
      </c>
      <c r="K86" s="163">
        <v>1.56</v>
      </c>
      <c r="L86" s="163">
        <f t="shared" si="38"/>
        <v>3806.4</v>
      </c>
      <c r="M86" s="45"/>
      <c r="N86" s="45"/>
      <c r="O86" s="46"/>
      <c r="P86" s="46"/>
      <c r="Q86" s="63"/>
      <c r="R86" s="63"/>
      <c r="S86" s="63"/>
      <c r="T86" s="63"/>
      <c r="U86" s="47"/>
      <c r="V86" s="47"/>
      <c r="W86" s="47">
        <f t="shared" si="39"/>
        <v>0</v>
      </c>
      <c r="X86" s="48" t="e">
        <f t="shared" si="40"/>
        <v>#DIV/0!</v>
      </c>
      <c r="Y86" s="49">
        <f t="shared" si="41"/>
        <v>-3806.4</v>
      </c>
      <c r="Z86" s="50"/>
      <c r="AA86" s="51"/>
      <c r="AB86" s="52"/>
      <c r="AC86" s="53"/>
      <c r="AD86" s="54"/>
      <c r="AE86" s="54"/>
      <c r="AF86" s="55">
        <f t="shared" si="42"/>
        <v>0</v>
      </c>
      <c r="AG86" s="37"/>
    </row>
    <row r="87" spans="1:33" s="10" customFormat="1">
      <c r="A87" s="38"/>
      <c r="B87" s="57"/>
      <c r="C87" s="155" t="s">
        <v>219</v>
      </c>
      <c r="D87" s="155" t="s">
        <v>48</v>
      </c>
      <c r="E87" s="40"/>
      <c r="F87" s="40" t="s">
        <v>239</v>
      </c>
      <c r="G87" s="41"/>
      <c r="H87" s="155" t="s">
        <v>48</v>
      </c>
      <c r="I87" s="51" t="s">
        <v>241</v>
      </c>
      <c r="J87" s="43">
        <v>2440</v>
      </c>
      <c r="K87" s="163">
        <v>2.52</v>
      </c>
      <c r="L87" s="163">
        <f t="shared" si="38"/>
        <v>6148.8</v>
      </c>
      <c r="M87" s="45"/>
      <c r="N87" s="45"/>
      <c r="O87" s="46"/>
      <c r="P87" s="46"/>
      <c r="Q87" s="47"/>
      <c r="R87" s="47"/>
      <c r="S87" s="47"/>
      <c r="T87" s="47"/>
      <c r="U87" s="47"/>
      <c r="V87" s="47"/>
      <c r="W87" s="47">
        <f t="shared" si="39"/>
        <v>0</v>
      </c>
      <c r="X87" s="48" t="e">
        <f t="shared" si="40"/>
        <v>#DIV/0!</v>
      </c>
      <c r="Y87" s="49">
        <f t="shared" si="41"/>
        <v>-6148.8</v>
      </c>
      <c r="Z87" s="50"/>
      <c r="AA87" s="51"/>
      <c r="AB87" s="52"/>
      <c r="AC87" s="53"/>
      <c r="AD87" s="54"/>
      <c r="AE87" s="54"/>
      <c r="AF87" s="55">
        <f t="shared" si="42"/>
        <v>0</v>
      </c>
      <c r="AG87" s="37"/>
    </row>
    <row r="88" spans="1:33" s="10" customFormat="1">
      <c r="A88" s="38"/>
      <c r="B88" s="57"/>
      <c r="C88" s="155"/>
      <c r="D88" s="155"/>
      <c r="E88" s="40"/>
      <c r="F88" s="40"/>
      <c r="G88" s="41"/>
      <c r="H88" s="41"/>
      <c r="I88" s="42"/>
      <c r="J88" s="66"/>
      <c r="K88" s="114"/>
      <c r="L88" s="44"/>
      <c r="M88" s="45"/>
      <c r="N88" s="45"/>
      <c r="O88" s="46"/>
      <c r="P88" s="46"/>
      <c r="Q88" s="63"/>
      <c r="R88" s="63"/>
      <c r="S88" s="63"/>
      <c r="T88" s="63"/>
      <c r="U88" s="47"/>
      <c r="V88" s="47"/>
      <c r="W88" s="47"/>
      <c r="X88" s="48"/>
      <c r="Y88" s="49"/>
      <c r="Z88" s="50"/>
      <c r="AA88" s="51"/>
      <c r="AB88" s="52"/>
      <c r="AC88" s="53"/>
      <c r="AD88" s="54"/>
      <c r="AE88" s="54"/>
      <c r="AF88" s="55">
        <f t="shared" si="13"/>
        <v>0</v>
      </c>
      <c r="AG88" s="37"/>
    </row>
    <row r="89" spans="1:33" s="10" customFormat="1">
      <c r="A89" s="38" t="s">
        <v>37</v>
      </c>
      <c r="B89" s="58"/>
      <c r="C89" s="155" t="s">
        <v>242</v>
      </c>
      <c r="D89" s="155" t="s">
        <v>40</v>
      </c>
      <c r="E89" s="40"/>
      <c r="F89" s="40"/>
      <c r="G89" s="41"/>
      <c r="H89" s="155" t="s">
        <v>49</v>
      </c>
      <c r="I89" s="59"/>
      <c r="J89" s="43">
        <v>120</v>
      </c>
      <c r="K89" s="112">
        <v>1.03</v>
      </c>
      <c r="L89" s="44">
        <f t="shared" ref="L89:L94" si="43">K89*J89</f>
        <v>123.60000000000001</v>
      </c>
      <c r="M89" s="45"/>
      <c r="N89" s="45"/>
      <c r="O89" s="46"/>
      <c r="P89" s="46"/>
      <c r="Q89" s="47"/>
      <c r="R89" s="47"/>
      <c r="S89" s="47"/>
      <c r="T89" s="47"/>
      <c r="U89" s="47"/>
      <c r="V89" s="47"/>
      <c r="W89" s="47">
        <f t="shared" ref="W89:W94" si="44">SUM(N89:U89)</f>
        <v>0</v>
      </c>
      <c r="X89" s="48" t="e">
        <f t="shared" ref="X89:X94" si="45">W89/AC89</f>
        <v>#DIV/0!</v>
      </c>
      <c r="Y89" s="49">
        <f t="shared" ref="Y89:Y94" si="46">W89-L89</f>
        <v>-123.60000000000001</v>
      </c>
      <c r="Z89" s="50"/>
      <c r="AA89" s="51"/>
      <c r="AB89" s="52"/>
      <c r="AC89" s="53"/>
      <c r="AD89" s="54"/>
      <c r="AE89" s="54"/>
      <c r="AF89" s="55">
        <f t="shared" si="13"/>
        <v>0</v>
      </c>
      <c r="AG89" s="37"/>
    </row>
    <row r="90" spans="1:33" s="10" customFormat="1">
      <c r="A90" s="38"/>
      <c r="B90" s="57"/>
      <c r="C90" s="155" t="s">
        <v>243</v>
      </c>
      <c r="D90" s="155" t="s">
        <v>41</v>
      </c>
      <c r="E90" s="40"/>
      <c r="F90" s="40"/>
      <c r="G90" s="41"/>
      <c r="H90" s="155" t="s">
        <v>49</v>
      </c>
      <c r="I90" s="57"/>
      <c r="J90" s="43">
        <v>120</v>
      </c>
      <c r="K90" s="112">
        <v>1.03</v>
      </c>
      <c r="L90" s="44">
        <f t="shared" si="43"/>
        <v>123.60000000000001</v>
      </c>
      <c r="M90" s="45"/>
      <c r="N90" s="45"/>
      <c r="O90" s="46"/>
      <c r="P90" s="46"/>
      <c r="Q90" s="47"/>
      <c r="R90" s="47"/>
      <c r="S90" s="47"/>
      <c r="T90" s="47"/>
      <c r="U90" s="47"/>
      <c r="V90" s="47"/>
      <c r="W90" s="47">
        <f t="shared" si="44"/>
        <v>0</v>
      </c>
      <c r="X90" s="48" t="e">
        <f t="shared" si="45"/>
        <v>#DIV/0!</v>
      </c>
      <c r="Y90" s="49">
        <f t="shared" si="46"/>
        <v>-123.60000000000001</v>
      </c>
      <c r="Z90" s="50"/>
      <c r="AA90" s="51"/>
      <c r="AB90" s="52"/>
      <c r="AC90" s="53"/>
      <c r="AD90" s="54"/>
      <c r="AE90" s="54"/>
      <c r="AF90" s="55">
        <f t="shared" si="13"/>
        <v>0</v>
      </c>
      <c r="AG90" s="37"/>
    </row>
    <row r="91" spans="1:33" s="10" customFormat="1">
      <c r="A91" s="38"/>
      <c r="B91" s="57"/>
      <c r="C91" s="155" t="s">
        <v>244</v>
      </c>
      <c r="D91" s="155" t="s">
        <v>42</v>
      </c>
      <c r="E91" s="40"/>
      <c r="F91" s="40"/>
      <c r="G91" s="41"/>
      <c r="H91" s="155" t="s">
        <v>49</v>
      </c>
      <c r="I91" s="57"/>
      <c r="J91" s="43">
        <v>400</v>
      </c>
      <c r="K91" s="113">
        <v>1.03</v>
      </c>
      <c r="L91" s="44">
        <f t="shared" si="43"/>
        <v>412</v>
      </c>
      <c r="M91" s="45"/>
      <c r="N91" s="45"/>
      <c r="O91" s="46"/>
      <c r="P91" s="46"/>
      <c r="Q91" s="47"/>
      <c r="R91" s="47"/>
      <c r="S91" s="47"/>
      <c r="T91" s="47"/>
      <c r="U91" s="47"/>
      <c r="V91" s="47"/>
      <c r="W91" s="47">
        <f t="shared" si="44"/>
        <v>0</v>
      </c>
      <c r="X91" s="48" t="e">
        <f t="shared" si="45"/>
        <v>#DIV/0!</v>
      </c>
      <c r="Y91" s="49">
        <f t="shared" si="46"/>
        <v>-412</v>
      </c>
      <c r="Z91" s="50"/>
      <c r="AA91" s="51"/>
      <c r="AB91" s="52"/>
      <c r="AC91" s="53"/>
      <c r="AD91" s="54"/>
      <c r="AE91" s="54"/>
      <c r="AF91" s="55">
        <f t="shared" si="13"/>
        <v>0</v>
      </c>
      <c r="AG91" s="37"/>
    </row>
    <row r="92" spans="1:33" s="10" customFormat="1">
      <c r="A92" s="38"/>
      <c r="B92" s="58"/>
      <c r="C92" s="155" t="s">
        <v>245</v>
      </c>
      <c r="D92" s="155" t="s">
        <v>43</v>
      </c>
      <c r="E92" s="40"/>
      <c r="F92" s="40"/>
      <c r="G92" s="41"/>
      <c r="H92" s="155" t="s">
        <v>49</v>
      </c>
      <c r="I92" s="59"/>
      <c r="J92" s="43">
        <v>595</v>
      </c>
      <c r="K92" s="112">
        <v>1.03</v>
      </c>
      <c r="L92" s="44">
        <f t="shared" si="43"/>
        <v>612.85</v>
      </c>
      <c r="M92" s="45"/>
      <c r="N92" s="45"/>
      <c r="O92" s="46"/>
      <c r="P92" s="46"/>
      <c r="Q92" s="47"/>
      <c r="R92" s="47"/>
      <c r="S92" s="47"/>
      <c r="T92" s="47"/>
      <c r="U92" s="47"/>
      <c r="V92" s="47"/>
      <c r="W92" s="47">
        <f t="shared" si="44"/>
        <v>0</v>
      </c>
      <c r="X92" s="48" t="e">
        <f t="shared" si="45"/>
        <v>#DIV/0!</v>
      </c>
      <c r="Y92" s="49">
        <f t="shared" si="46"/>
        <v>-612.85</v>
      </c>
      <c r="Z92" s="50"/>
      <c r="AA92" s="51"/>
      <c r="AB92" s="52"/>
      <c r="AC92" s="53"/>
      <c r="AD92" s="54"/>
      <c r="AE92" s="54"/>
      <c r="AF92" s="55">
        <f t="shared" si="13"/>
        <v>0</v>
      </c>
      <c r="AG92" s="37"/>
    </row>
    <row r="93" spans="1:33" s="10" customFormat="1">
      <c r="A93" s="38"/>
      <c r="B93" s="58"/>
      <c r="C93" s="155" t="s">
        <v>246</v>
      </c>
      <c r="D93" s="155" t="s">
        <v>44</v>
      </c>
      <c r="E93" s="40"/>
      <c r="F93" s="40"/>
      <c r="G93" s="41"/>
      <c r="H93" s="155" t="s">
        <v>49</v>
      </c>
      <c r="I93" s="59"/>
      <c r="J93" s="43">
        <v>795</v>
      </c>
      <c r="K93" s="112">
        <v>1.03</v>
      </c>
      <c r="L93" s="44">
        <f t="shared" si="43"/>
        <v>818.85</v>
      </c>
      <c r="M93" s="45"/>
      <c r="N93" s="45"/>
      <c r="O93" s="46"/>
      <c r="P93" s="46"/>
      <c r="Q93" s="47"/>
      <c r="R93" s="47"/>
      <c r="S93" s="47"/>
      <c r="T93" s="47"/>
      <c r="U93" s="47"/>
      <c r="V93" s="47"/>
      <c r="W93" s="47">
        <f t="shared" si="44"/>
        <v>0</v>
      </c>
      <c r="X93" s="48" t="e">
        <f t="shared" si="45"/>
        <v>#DIV/0!</v>
      </c>
      <c r="Y93" s="49">
        <f t="shared" si="46"/>
        <v>-818.85</v>
      </c>
      <c r="Z93" s="50"/>
      <c r="AA93" s="51"/>
      <c r="AB93" s="52"/>
      <c r="AC93" s="53"/>
      <c r="AD93" s="54"/>
      <c r="AE93" s="54"/>
      <c r="AF93" s="55">
        <f t="shared" si="13"/>
        <v>0</v>
      </c>
      <c r="AG93" s="37"/>
    </row>
    <row r="94" spans="1:33" s="10" customFormat="1">
      <c r="A94" s="38"/>
      <c r="B94" s="58"/>
      <c r="C94" s="155" t="s">
        <v>247</v>
      </c>
      <c r="D94" s="155" t="s">
        <v>45</v>
      </c>
      <c r="E94" s="40"/>
      <c r="F94" s="40"/>
      <c r="G94" s="41"/>
      <c r="H94" s="155" t="s">
        <v>49</v>
      </c>
      <c r="I94" s="59"/>
      <c r="J94" s="43">
        <v>475</v>
      </c>
      <c r="K94" s="112">
        <v>1.03</v>
      </c>
      <c r="L94" s="44">
        <f t="shared" si="43"/>
        <v>489.25</v>
      </c>
      <c r="M94" s="45"/>
      <c r="N94" s="45"/>
      <c r="O94" s="46"/>
      <c r="P94" s="46"/>
      <c r="Q94" s="47"/>
      <c r="R94" s="47"/>
      <c r="S94" s="47"/>
      <c r="T94" s="47"/>
      <c r="U94" s="47"/>
      <c r="V94" s="47"/>
      <c r="W94" s="47">
        <f t="shared" si="44"/>
        <v>0</v>
      </c>
      <c r="X94" s="48" t="e">
        <f t="shared" si="45"/>
        <v>#DIV/0!</v>
      </c>
      <c r="Y94" s="49">
        <f t="shared" si="46"/>
        <v>-489.25</v>
      </c>
      <c r="Z94" s="50"/>
      <c r="AA94" s="51"/>
      <c r="AB94" s="52"/>
      <c r="AC94" s="53"/>
      <c r="AD94" s="54"/>
      <c r="AE94" s="54"/>
      <c r="AF94" s="55">
        <f t="shared" si="13"/>
        <v>0</v>
      </c>
      <c r="AG94" s="37"/>
    </row>
    <row r="95" spans="1:33" s="10" customFormat="1">
      <c r="A95" s="38"/>
      <c r="B95" s="58"/>
      <c r="C95" s="155" t="s">
        <v>249</v>
      </c>
      <c r="D95" s="155" t="s">
        <v>211</v>
      </c>
      <c r="E95" s="40"/>
      <c r="F95" s="40"/>
      <c r="G95" s="41"/>
      <c r="H95" s="155" t="s">
        <v>49</v>
      </c>
      <c r="I95" s="59"/>
      <c r="J95" s="43">
        <v>475</v>
      </c>
      <c r="K95" s="112">
        <v>1.03</v>
      </c>
      <c r="L95" s="44">
        <f t="shared" ref="L95:L97" si="47">K95*J95</f>
        <v>489.25</v>
      </c>
      <c r="M95" s="45"/>
      <c r="N95" s="45"/>
      <c r="O95" s="46"/>
      <c r="P95" s="46"/>
      <c r="Q95" s="47"/>
      <c r="R95" s="47"/>
      <c r="S95" s="47"/>
      <c r="T95" s="47"/>
      <c r="U95" s="47"/>
      <c r="V95" s="47"/>
      <c r="W95" s="47">
        <f t="shared" ref="W95:W97" si="48">SUM(N95:U95)</f>
        <v>0</v>
      </c>
      <c r="X95" s="48" t="e">
        <f t="shared" ref="X95:X97" si="49">W95/AC95</f>
        <v>#DIV/0!</v>
      </c>
      <c r="Y95" s="49">
        <f t="shared" ref="Y95:Y97" si="50">W95-L95</f>
        <v>-489.25</v>
      </c>
      <c r="Z95" s="50"/>
      <c r="AA95" s="51"/>
      <c r="AB95" s="52"/>
      <c r="AC95" s="53"/>
      <c r="AD95" s="54"/>
      <c r="AE95" s="54"/>
      <c r="AF95" s="55">
        <f t="shared" ref="AF95:AF97" si="51">AC95+AD95</f>
        <v>0</v>
      </c>
      <c r="AG95" s="37"/>
    </row>
    <row r="96" spans="1:33" s="10" customFormat="1">
      <c r="A96" s="38"/>
      <c r="B96" s="58"/>
      <c r="C96" s="155" t="s">
        <v>321</v>
      </c>
      <c r="D96" s="155" t="s">
        <v>212</v>
      </c>
      <c r="E96" s="40"/>
      <c r="F96" s="40"/>
      <c r="G96" s="41"/>
      <c r="H96" s="155" t="s">
        <v>49</v>
      </c>
      <c r="I96" s="59"/>
      <c r="J96" s="43">
        <v>595</v>
      </c>
      <c r="K96" s="112">
        <v>1.03</v>
      </c>
      <c r="L96" s="44">
        <f t="shared" si="47"/>
        <v>612.85</v>
      </c>
      <c r="M96" s="45"/>
      <c r="N96" s="45"/>
      <c r="O96" s="46"/>
      <c r="P96" s="46"/>
      <c r="Q96" s="47"/>
      <c r="R96" s="47"/>
      <c r="S96" s="47"/>
      <c r="T96" s="47"/>
      <c r="U96" s="47"/>
      <c r="V96" s="47"/>
      <c r="W96" s="47">
        <f t="shared" si="48"/>
        <v>0</v>
      </c>
      <c r="X96" s="48" t="e">
        <f t="shared" si="49"/>
        <v>#DIV/0!</v>
      </c>
      <c r="Y96" s="49">
        <f t="shared" si="50"/>
        <v>-612.85</v>
      </c>
      <c r="Z96" s="50"/>
      <c r="AA96" s="51"/>
      <c r="AB96" s="52"/>
      <c r="AC96" s="53"/>
      <c r="AD96" s="54"/>
      <c r="AE96" s="54"/>
      <c r="AF96" s="55">
        <f t="shared" si="51"/>
        <v>0</v>
      </c>
      <c r="AG96" s="37"/>
    </row>
    <row r="97" spans="1:33" s="10" customFormat="1">
      <c r="A97" s="38"/>
      <c r="B97" s="58"/>
      <c r="C97" s="155" t="s">
        <v>250</v>
      </c>
      <c r="D97" s="155" t="s">
        <v>213</v>
      </c>
      <c r="E97" s="40"/>
      <c r="F97" s="40"/>
      <c r="G97" s="41"/>
      <c r="H97" s="155" t="s">
        <v>49</v>
      </c>
      <c r="I97" s="59"/>
      <c r="J97" s="43">
        <v>400</v>
      </c>
      <c r="K97" s="112">
        <v>1.03</v>
      </c>
      <c r="L97" s="44">
        <f t="shared" si="47"/>
        <v>412</v>
      </c>
      <c r="M97" s="45"/>
      <c r="N97" s="45"/>
      <c r="O97" s="46"/>
      <c r="P97" s="46"/>
      <c r="Q97" s="47"/>
      <c r="R97" s="47"/>
      <c r="S97" s="47"/>
      <c r="T97" s="47"/>
      <c r="U97" s="47"/>
      <c r="V97" s="47"/>
      <c r="W97" s="47">
        <f t="shared" si="48"/>
        <v>0</v>
      </c>
      <c r="X97" s="48" t="e">
        <f t="shared" si="49"/>
        <v>#DIV/0!</v>
      </c>
      <c r="Y97" s="49">
        <f t="shared" si="50"/>
        <v>-412</v>
      </c>
      <c r="Z97" s="50"/>
      <c r="AA97" s="51"/>
      <c r="AB97" s="52"/>
      <c r="AC97" s="53"/>
      <c r="AD97" s="54"/>
      <c r="AE97" s="54"/>
      <c r="AF97" s="55">
        <f t="shared" si="51"/>
        <v>0</v>
      </c>
      <c r="AG97" s="37"/>
    </row>
    <row r="98" spans="1:33" s="10" customFormat="1">
      <c r="A98" s="38"/>
      <c r="B98" s="58"/>
      <c r="C98" s="155"/>
      <c r="D98" s="155"/>
      <c r="E98" s="40"/>
      <c r="F98" s="40"/>
      <c r="G98" s="41"/>
      <c r="H98" s="155"/>
      <c r="I98" s="59"/>
      <c r="J98" s="43"/>
      <c r="K98" s="112"/>
      <c r="L98" s="44"/>
      <c r="M98" s="45"/>
      <c r="N98" s="45"/>
      <c r="O98" s="46"/>
      <c r="P98" s="46"/>
      <c r="Q98" s="47"/>
      <c r="R98" s="47"/>
      <c r="S98" s="47"/>
      <c r="T98" s="47"/>
      <c r="U98" s="47"/>
      <c r="V98" s="47"/>
      <c r="W98" s="47"/>
      <c r="X98" s="48"/>
      <c r="Y98" s="49"/>
      <c r="Z98" s="50"/>
      <c r="AA98" s="51"/>
      <c r="AB98" s="52"/>
      <c r="AC98" s="53"/>
      <c r="AD98" s="54"/>
      <c r="AE98" s="54"/>
      <c r="AF98" s="55"/>
      <c r="AG98" s="37"/>
    </row>
    <row r="99" spans="1:33" s="10" customFormat="1">
      <c r="A99" s="38" t="s">
        <v>37</v>
      </c>
      <c r="B99" s="58"/>
      <c r="C99" s="155" t="s">
        <v>281</v>
      </c>
      <c r="D99" s="155" t="s">
        <v>40</v>
      </c>
      <c r="E99" s="40"/>
      <c r="F99" s="40"/>
      <c r="G99" s="41"/>
      <c r="H99" s="155" t="s">
        <v>48</v>
      </c>
      <c r="I99" s="59"/>
      <c r="J99" s="43">
        <v>200</v>
      </c>
      <c r="K99" s="112">
        <v>1.03</v>
      </c>
      <c r="L99" s="44">
        <f t="shared" ref="L99:L104" si="52">K99*J99</f>
        <v>206</v>
      </c>
      <c r="M99" s="45"/>
      <c r="N99" s="45"/>
      <c r="O99" s="46"/>
      <c r="P99" s="46"/>
      <c r="Q99" s="47"/>
      <c r="R99" s="47"/>
      <c r="S99" s="47"/>
      <c r="T99" s="47"/>
      <c r="U99" s="47"/>
      <c r="V99" s="47"/>
      <c r="W99" s="47">
        <f t="shared" ref="W99:W104" si="53">SUM(N99:U99)</f>
        <v>0</v>
      </c>
      <c r="X99" s="48" t="e">
        <f t="shared" ref="X99:X104" si="54">W99/AC99</f>
        <v>#DIV/0!</v>
      </c>
      <c r="Y99" s="49">
        <f t="shared" ref="Y99:Y104" si="55">W99-L99</f>
        <v>-206</v>
      </c>
      <c r="Z99" s="50"/>
      <c r="AA99" s="51"/>
      <c r="AB99" s="52"/>
      <c r="AC99" s="53"/>
      <c r="AD99" s="54"/>
      <c r="AE99" s="54"/>
      <c r="AF99" s="55">
        <f t="shared" ref="AF99:AF104" si="56">AC99+AD99</f>
        <v>0</v>
      </c>
      <c r="AG99" s="37"/>
    </row>
    <row r="100" spans="1:33" s="10" customFormat="1">
      <c r="A100" s="38"/>
      <c r="B100" s="57"/>
      <c r="C100" s="155" t="s">
        <v>282</v>
      </c>
      <c r="D100" s="155" t="s">
        <v>41</v>
      </c>
      <c r="E100" s="40"/>
      <c r="F100" s="40"/>
      <c r="G100" s="41"/>
      <c r="H100" s="155" t="s">
        <v>48</v>
      </c>
      <c r="I100" s="57"/>
      <c r="J100" s="43">
        <v>200</v>
      </c>
      <c r="K100" s="112">
        <v>1.03</v>
      </c>
      <c r="L100" s="44">
        <f t="shared" si="52"/>
        <v>206</v>
      </c>
      <c r="M100" s="45"/>
      <c r="N100" s="45"/>
      <c r="O100" s="46"/>
      <c r="P100" s="46"/>
      <c r="Q100" s="47"/>
      <c r="R100" s="47"/>
      <c r="S100" s="47"/>
      <c r="T100" s="47"/>
      <c r="U100" s="47"/>
      <c r="V100" s="47"/>
      <c r="W100" s="47">
        <f t="shared" si="53"/>
        <v>0</v>
      </c>
      <c r="X100" s="48" t="e">
        <f t="shared" si="54"/>
        <v>#DIV/0!</v>
      </c>
      <c r="Y100" s="49">
        <f t="shared" si="55"/>
        <v>-206</v>
      </c>
      <c r="Z100" s="50"/>
      <c r="AA100" s="51"/>
      <c r="AB100" s="52"/>
      <c r="AC100" s="53"/>
      <c r="AD100" s="54"/>
      <c r="AE100" s="54"/>
      <c r="AF100" s="55">
        <f t="shared" si="56"/>
        <v>0</v>
      </c>
      <c r="AG100" s="37"/>
    </row>
    <row r="101" spans="1:33" s="10" customFormat="1">
      <c r="A101" s="38"/>
      <c r="B101" s="57"/>
      <c r="C101" s="155" t="s">
        <v>283</v>
      </c>
      <c r="D101" s="155" t="s">
        <v>42</v>
      </c>
      <c r="E101" s="40"/>
      <c r="F101" s="40"/>
      <c r="G101" s="41"/>
      <c r="H101" s="155" t="s">
        <v>48</v>
      </c>
      <c r="I101" s="57"/>
      <c r="J101" s="43">
        <v>620</v>
      </c>
      <c r="K101" s="113">
        <v>1.03</v>
      </c>
      <c r="L101" s="44">
        <f t="shared" si="52"/>
        <v>638.6</v>
      </c>
      <c r="M101" s="45"/>
      <c r="N101" s="45"/>
      <c r="O101" s="46"/>
      <c r="P101" s="46"/>
      <c r="Q101" s="47"/>
      <c r="R101" s="47"/>
      <c r="S101" s="47"/>
      <c r="T101" s="47"/>
      <c r="U101" s="47"/>
      <c r="V101" s="47"/>
      <c r="W101" s="47">
        <f t="shared" si="53"/>
        <v>0</v>
      </c>
      <c r="X101" s="48" t="e">
        <f t="shared" si="54"/>
        <v>#DIV/0!</v>
      </c>
      <c r="Y101" s="49">
        <f t="shared" si="55"/>
        <v>-638.6</v>
      </c>
      <c r="Z101" s="50"/>
      <c r="AA101" s="51"/>
      <c r="AB101" s="52"/>
      <c r="AC101" s="53"/>
      <c r="AD101" s="54"/>
      <c r="AE101" s="54"/>
      <c r="AF101" s="55">
        <f t="shared" si="56"/>
        <v>0</v>
      </c>
      <c r="AG101" s="37"/>
    </row>
    <row r="102" spans="1:33" s="10" customFormat="1">
      <c r="A102" s="38"/>
      <c r="B102" s="58"/>
      <c r="C102" s="155" t="s">
        <v>284</v>
      </c>
      <c r="D102" s="155" t="s">
        <v>43</v>
      </c>
      <c r="E102" s="40"/>
      <c r="F102" s="40"/>
      <c r="G102" s="41"/>
      <c r="H102" s="155" t="s">
        <v>48</v>
      </c>
      <c r="I102" s="59"/>
      <c r="J102" s="43">
        <v>910</v>
      </c>
      <c r="K102" s="112">
        <v>1.03</v>
      </c>
      <c r="L102" s="44">
        <f t="shared" si="52"/>
        <v>937.30000000000007</v>
      </c>
      <c r="M102" s="45"/>
      <c r="N102" s="45"/>
      <c r="O102" s="46"/>
      <c r="P102" s="46"/>
      <c r="Q102" s="47"/>
      <c r="R102" s="47"/>
      <c r="S102" s="47"/>
      <c r="T102" s="47"/>
      <c r="U102" s="47"/>
      <c r="V102" s="47"/>
      <c r="W102" s="47">
        <f t="shared" si="53"/>
        <v>0</v>
      </c>
      <c r="X102" s="48" t="e">
        <f t="shared" si="54"/>
        <v>#DIV/0!</v>
      </c>
      <c r="Y102" s="49">
        <f t="shared" si="55"/>
        <v>-937.30000000000007</v>
      </c>
      <c r="Z102" s="50"/>
      <c r="AA102" s="51"/>
      <c r="AB102" s="52"/>
      <c r="AC102" s="53"/>
      <c r="AD102" s="54"/>
      <c r="AE102" s="54"/>
      <c r="AF102" s="55">
        <f t="shared" si="56"/>
        <v>0</v>
      </c>
      <c r="AG102" s="37"/>
    </row>
    <row r="103" spans="1:33" s="10" customFormat="1">
      <c r="A103" s="38"/>
      <c r="B103" s="58"/>
      <c r="C103" s="155" t="s">
        <v>285</v>
      </c>
      <c r="D103" s="155" t="s">
        <v>44</v>
      </c>
      <c r="E103" s="40"/>
      <c r="F103" s="40"/>
      <c r="G103" s="41"/>
      <c r="H103" s="155" t="s">
        <v>48</v>
      </c>
      <c r="I103" s="59"/>
      <c r="J103" s="43">
        <v>1220</v>
      </c>
      <c r="K103" s="112">
        <v>1.03</v>
      </c>
      <c r="L103" s="44">
        <f t="shared" si="52"/>
        <v>1256.6000000000001</v>
      </c>
      <c r="M103" s="45"/>
      <c r="N103" s="45"/>
      <c r="O103" s="46"/>
      <c r="P103" s="46"/>
      <c r="Q103" s="47"/>
      <c r="R103" s="47"/>
      <c r="S103" s="47"/>
      <c r="T103" s="47"/>
      <c r="U103" s="47"/>
      <c r="V103" s="47"/>
      <c r="W103" s="47">
        <f t="shared" si="53"/>
        <v>0</v>
      </c>
      <c r="X103" s="48" t="e">
        <f t="shared" si="54"/>
        <v>#DIV/0!</v>
      </c>
      <c r="Y103" s="49">
        <f t="shared" si="55"/>
        <v>-1256.6000000000001</v>
      </c>
      <c r="Z103" s="50"/>
      <c r="AA103" s="51"/>
      <c r="AB103" s="52"/>
      <c r="AC103" s="53"/>
      <c r="AD103" s="54"/>
      <c r="AE103" s="54"/>
      <c r="AF103" s="55">
        <f t="shared" si="56"/>
        <v>0</v>
      </c>
      <c r="AG103" s="37"/>
    </row>
    <row r="104" spans="1:33" s="10" customFormat="1">
      <c r="A104" s="38"/>
      <c r="B104" s="58"/>
      <c r="C104" s="155" t="s">
        <v>286</v>
      </c>
      <c r="D104" s="155" t="s">
        <v>45</v>
      </c>
      <c r="E104" s="40"/>
      <c r="F104" s="40"/>
      <c r="G104" s="41"/>
      <c r="H104" s="155" t="s">
        <v>48</v>
      </c>
      <c r="I104" s="59"/>
      <c r="J104" s="43">
        <v>730</v>
      </c>
      <c r="K104" s="112">
        <v>1.03</v>
      </c>
      <c r="L104" s="44">
        <f t="shared" si="52"/>
        <v>751.9</v>
      </c>
      <c r="M104" s="45"/>
      <c r="N104" s="45"/>
      <c r="O104" s="46"/>
      <c r="P104" s="46"/>
      <c r="Q104" s="47"/>
      <c r="R104" s="47"/>
      <c r="S104" s="47"/>
      <c r="T104" s="47"/>
      <c r="U104" s="47"/>
      <c r="V104" s="47"/>
      <c r="W104" s="47">
        <f t="shared" si="53"/>
        <v>0</v>
      </c>
      <c r="X104" s="48" t="e">
        <f t="shared" si="54"/>
        <v>#DIV/0!</v>
      </c>
      <c r="Y104" s="49">
        <f t="shared" si="55"/>
        <v>-751.9</v>
      </c>
      <c r="Z104" s="50"/>
      <c r="AA104" s="51"/>
      <c r="AB104" s="52"/>
      <c r="AC104" s="53"/>
      <c r="AD104" s="54"/>
      <c r="AE104" s="54"/>
      <c r="AF104" s="55">
        <f t="shared" si="56"/>
        <v>0</v>
      </c>
      <c r="AG104" s="37"/>
    </row>
    <row r="105" spans="1:33" s="10" customFormat="1">
      <c r="A105" s="38"/>
      <c r="B105" s="58"/>
      <c r="C105" s="155" t="s">
        <v>288</v>
      </c>
      <c r="D105" s="155" t="s">
        <v>211</v>
      </c>
      <c r="E105" s="40"/>
      <c r="F105" s="40"/>
      <c r="G105" s="41"/>
      <c r="H105" s="155" t="s">
        <v>48</v>
      </c>
      <c r="I105" s="59"/>
      <c r="J105" s="43">
        <v>770</v>
      </c>
      <c r="K105" s="112">
        <v>1.03</v>
      </c>
      <c r="L105" s="44">
        <f t="shared" ref="L105:L107" si="57">K105*J105</f>
        <v>793.1</v>
      </c>
      <c r="M105" s="45"/>
      <c r="N105" s="45"/>
      <c r="O105" s="46"/>
      <c r="P105" s="46"/>
      <c r="Q105" s="47"/>
      <c r="R105" s="47"/>
      <c r="S105" s="47"/>
      <c r="T105" s="47"/>
      <c r="U105" s="47"/>
      <c r="V105" s="47"/>
      <c r="W105" s="47">
        <f t="shared" ref="W105:W107" si="58">SUM(N105:U105)</f>
        <v>0</v>
      </c>
      <c r="X105" s="48" t="e">
        <f t="shared" ref="X105:X107" si="59">W105/AC105</f>
        <v>#DIV/0!</v>
      </c>
      <c r="Y105" s="49">
        <f t="shared" ref="Y105:Y107" si="60">W105-L105</f>
        <v>-793.1</v>
      </c>
      <c r="Z105" s="50"/>
      <c r="AA105" s="51"/>
      <c r="AB105" s="52"/>
      <c r="AC105" s="53"/>
      <c r="AD105" s="54"/>
      <c r="AE105" s="54"/>
      <c r="AF105" s="55">
        <f t="shared" ref="AF105:AF107" si="61">AC105+AD105</f>
        <v>0</v>
      </c>
      <c r="AG105" s="37"/>
    </row>
    <row r="106" spans="1:33" s="10" customFormat="1">
      <c r="A106" s="38"/>
      <c r="B106" s="58"/>
      <c r="C106" s="155" t="s">
        <v>322</v>
      </c>
      <c r="D106" s="155" t="s">
        <v>212</v>
      </c>
      <c r="E106" s="40"/>
      <c r="F106" s="40"/>
      <c r="G106" s="41"/>
      <c r="H106" s="155" t="s">
        <v>48</v>
      </c>
      <c r="I106" s="59"/>
      <c r="J106" s="43">
        <v>960</v>
      </c>
      <c r="K106" s="112">
        <v>1.03</v>
      </c>
      <c r="L106" s="44">
        <f t="shared" si="57"/>
        <v>988.80000000000007</v>
      </c>
      <c r="M106" s="45"/>
      <c r="N106" s="45"/>
      <c r="O106" s="46"/>
      <c r="P106" s="46"/>
      <c r="Q106" s="47"/>
      <c r="R106" s="47"/>
      <c r="S106" s="47"/>
      <c r="T106" s="47"/>
      <c r="U106" s="47"/>
      <c r="V106" s="47"/>
      <c r="W106" s="47">
        <f t="shared" si="58"/>
        <v>0</v>
      </c>
      <c r="X106" s="48" t="e">
        <f t="shared" si="59"/>
        <v>#DIV/0!</v>
      </c>
      <c r="Y106" s="49">
        <f t="shared" si="60"/>
        <v>-988.80000000000007</v>
      </c>
      <c r="Z106" s="50"/>
      <c r="AA106" s="51"/>
      <c r="AB106" s="52"/>
      <c r="AC106" s="53"/>
      <c r="AD106" s="54"/>
      <c r="AE106" s="54"/>
      <c r="AF106" s="55">
        <f t="shared" si="61"/>
        <v>0</v>
      </c>
      <c r="AG106" s="37"/>
    </row>
    <row r="107" spans="1:33" s="10" customFormat="1">
      <c r="A107" s="38"/>
      <c r="B107" s="58"/>
      <c r="C107" s="155" t="s">
        <v>289</v>
      </c>
      <c r="D107" s="155" t="s">
        <v>213</v>
      </c>
      <c r="E107" s="40"/>
      <c r="F107" s="40"/>
      <c r="G107" s="41"/>
      <c r="H107" s="155" t="s">
        <v>48</v>
      </c>
      <c r="I107" s="59"/>
      <c r="J107" s="43">
        <v>710</v>
      </c>
      <c r="K107" s="112">
        <v>1.03</v>
      </c>
      <c r="L107" s="44">
        <f t="shared" si="57"/>
        <v>731.30000000000007</v>
      </c>
      <c r="M107" s="45"/>
      <c r="N107" s="45"/>
      <c r="O107" s="46"/>
      <c r="P107" s="46"/>
      <c r="Q107" s="47"/>
      <c r="R107" s="47"/>
      <c r="S107" s="47"/>
      <c r="T107" s="47"/>
      <c r="U107" s="47"/>
      <c r="V107" s="47"/>
      <c r="W107" s="47">
        <f t="shared" si="58"/>
        <v>0</v>
      </c>
      <c r="X107" s="48" t="e">
        <f t="shared" si="59"/>
        <v>#DIV/0!</v>
      </c>
      <c r="Y107" s="49">
        <f t="shared" si="60"/>
        <v>-731.30000000000007</v>
      </c>
      <c r="Z107" s="50"/>
      <c r="AA107" s="51"/>
      <c r="AB107" s="52"/>
      <c r="AC107" s="53"/>
      <c r="AD107" s="54"/>
      <c r="AE107" s="54"/>
      <c r="AF107" s="55">
        <f t="shared" si="61"/>
        <v>0</v>
      </c>
      <c r="AG107" s="37"/>
    </row>
    <row r="108" spans="1:33" s="10" customFormat="1">
      <c r="A108" s="38"/>
      <c r="B108" s="58"/>
      <c r="C108" s="155"/>
      <c r="D108" s="155"/>
      <c r="E108" s="40"/>
      <c r="F108" s="40"/>
      <c r="G108" s="41"/>
      <c r="H108" s="41"/>
      <c r="I108" s="59"/>
      <c r="J108" s="43"/>
      <c r="K108" s="112"/>
      <c r="L108" s="44"/>
      <c r="M108" s="45"/>
      <c r="N108" s="45"/>
      <c r="O108" s="46"/>
      <c r="P108" s="46"/>
      <c r="Q108" s="47"/>
      <c r="R108" s="47"/>
      <c r="S108" s="47"/>
      <c r="T108" s="47"/>
      <c r="U108" s="47"/>
      <c r="V108" s="47"/>
      <c r="W108" s="47"/>
      <c r="X108" s="48"/>
      <c r="Y108" s="49"/>
      <c r="Z108" s="50"/>
      <c r="AA108" s="51"/>
      <c r="AB108" s="52"/>
      <c r="AC108" s="53"/>
      <c r="AD108" s="54"/>
      <c r="AE108" s="54"/>
      <c r="AF108" s="55">
        <f t="shared" si="13"/>
        <v>0</v>
      </c>
      <c r="AG108" s="37"/>
    </row>
    <row r="109" spans="1:33" s="10" customFormat="1">
      <c r="A109" s="38" t="s">
        <v>232</v>
      </c>
      <c r="B109" s="57"/>
      <c r="C109" s="68" t="s">
        <v>237</v>
      </c>
      <c r="D109" s="155" t="s">
        <v>234</v>
      </c>
      <c r="E109" s="40"/>
      <c r="F109" s="40" t="s">
        <v>238</v>
      </c>
      <c r="G109" s="41"/>
      <c r="H109" s="155" t="s">
        <v>49</v>
      </c>
      <c r="I109" s="42"/>
      <c r="J109" s="43">
        <v>2505</v>
      </c>
      <c r="K109" s="163">
        <v>0.04</v>
      </c>
      <c r="L109" s="163">
        <f>K109*J109</f>
        <v>100.2</v>
      </c>
      <c r="M109" s="45"/>
      <c r="N109" s="45"/>
      <c r="O109" s="46"/>
      <c r="P109" s="46"/>
      <c r="Q109" s="47"/>
      <c r="R109" s="47"/>
      <c r="S109" s="47"/>
      <c r="T109" s="47"/>
      <c r="U109" s="47"/>
      <c r="V109" s="47"/>
      <c r="W109" s="47">
        <f>SUM(N109:U109)</f>
        <v>0</v>
      </c>
      <c r="X109" s="48" t="e">
        <f>W109/AC109</f>
        <v>#DIV/0!</v>
      </c>
      <c r="Y109" s="49">
        <f>W109-L109</f>
        <v>-100.2</v>
      </c>
      <c r="Z109" s="50"/>
      <c r="AA109" s="51"/>
      <c r="AB109" s="52"/>
      <c r="AC109" s="53"/>
      <c r="AD109" s="54"/>
      <c r="AE109" s="54"/>
      <c r="AF109" s="55">
        <f>AC109+AD109</f>
        <v>0</v>
      </c>
      <c r="AG109" s="37"/>
    </row>
    <row r="110" spans="1:33" s="10" customFormat="1">
      <c r="A110" s="38"/>
      <c r="B110" s="57"/>
      <c r="C110" s="68" t="s">
        <v>237</v>
      </c>
      <c r="D110" s="155" t="s">
        <v>234</v>
      </c>
      <c r="E110" s="40"/>
      <c r="F110" s="40" t="s">
        <v>238</v>
      </c>
      <c r="G110" s="41"/>
      <c r="H110" s="155" t="s">
        <v>48</v>
      </c>
      <c r="I110" s="42"/>
      <c r="J110" s="43">
        <v>3880</v>
      </c>
      <c r="K110" s="163">
        <v>0.04</v>
      </c>
      <c r="L110" s="163">
        <f>K110*J110</f>
        <v>155.20000000000002</v>
      </c>
      <c r="M110" s="45"/>
      <c r="N110" s="45"/>
      <c r="O110" s="46"/>
      <c r="P110" s="46"/>
      <c r="Q110" s="47"/>
      <c r="R110" s="47"/>
      <c r="S110" s="47"/>
      <c r="T110" s="47"/>
      <c r="U110" s="47"/>
      <c r="V110" s="47"/>
      <c r="W110" s="47">
        <f>SUM(N110:U110)</f>
        <v>0</v>
      </c>
      <c r="X110" s="48" t="e">
        <f>W110/AC110</f>
        <v>#DIV/0!</v>
      </c>
      <c r="Y110" s="49">
        <f>W110-L110</f>
        <v>-155.20000000000002</v>
      </c>
      <c r="Z110" s="50"/>
      <c r="AA110" s="51"/>
      <c r="AB110" s="52"/>
      <c r="AC110" s="53"/>
      <c r="AD110" s="54"/>
      <c r="AE110" s="54"/>
      <c r="AF110" s="55">
        <f>AC110+AD110</f>
        <v>0</v>
      </c>
      <c r="AG110" s="37"/>
    </row>
    <row r="111" spans="1:33" s="10" customFormat="1">
      <c r="A111" s="38"/>
      <c r="B111" s="57"/>
      <c r="C111" s="68" t="s">
        <v>237</v>
      </c>
      <c r="D111" s="155" t="s">
        <v>234</v>
      </c>
      <c r="E111" s="40"/>
      <c r="F111" s="40" t="s">
        <v>239</v>
      </c>
      <c r="G111" s="41"/>
      <c r="H111" s="155" t="s">
        <v>49</v>
      </c>
      <c r="I111" s="42"/>
      <c r="J111" s="43">
        <v>1470</v>
      </c>
      <c r="K111" s="163">
        <v>0.04</v>
      </c>
      <c r="L111" s="163">
        <f>K111*J111</f>
        <v>58.800000000000004</v>
      </c>
      <c r="M111" s="45"/>
      <c r="N111" s="45"/>
      <c r="O111" s="46"/>
      <c r="P111" s="46"/>
      <c r="Q111" s="47"/>
      <c r="R111" s="47"/>
      <c r="S111" s="47"/>
      <c r="T111" s="47"/>
      <c r="U111" s="47"/>
      <c r="V111" s="47"/>
      <c r="W111" s="47">
        <f>SUM(N111:U111)</f>
        <v>0</v>
      </c>
      <c r="X111" s="48" t="e">
        <f>W111/AC111</f>
        <v>#DIV/0!</v>
      </c>
      <c r="Y111" s="49">
        <f>W111-L111</f>
        <v>-58.800000000000004</v>
      </c>
      <c r="Z111" s="50"/>
      <c r="AA111" s="51"/>
      <c r="AB111" s="52"/>
      <c r="AC111" s="53"/>
      <c r="AD111" s="54"/>
      <c r="AE111" s="54"/>
      <c r="AF111" s="55">
        <f>AC111+AD111</f>
        <v>0</v>
      </c>
      <c r="AG111" s="37"/>
    </row>
    <row r="112" spans="1:33" s="10" customFormat="1">
      <c r="A112" s="38"/>
      <c r="B112" s="57"/>
      <c r="C112" s="68" t="s">
        <v>237</v>
      </c>
      <c r="D112" s="155" t="s">
        <v>234</v>
      </c>
      <c r="E112" s="40"/>
      <c r="F112" s="40" t="s">
        <v>239</v>
      </c>
      <c r="G112" s="41"/>
      <c r="H112" s="155" t="s">
        <v>48</v>
      </c>
      <c r="I112" s="42"/>
      <c r="J112" s="43">
        <v>2440</v>
      </c>
      <c r="K112" s="163">
        <v>0.04</v>
      </c>
      <c r="L112" s="163">
        <f>K112*J112</f>
        <v>97.600000000000009</v>
      </c>
      <c r="M112" s="45"/>
      <c r="N112" s="45"/>
      <c r="O112" s="46"/>
      <c r="P112" s="46"/>
      <c r="Q112" s="47"/>
      <c r="R112" s="47"/>
      <c r="S112" s="47"/>
      <c r="T112" s="47"/>
      <c r="U112" s="47"/>
      <c r="V112" s="47"/>
      <c r="W112" s="47">
        <f>SUM(N112:U112)</f>
        <v>0</v>
      </c>
      <c r="X112" s="48" t="e">
        <f>W112/AC112</f>
        <v>#DIV/0!</v>
      </c>
      <c r="Y112" s="49">
        <f>W112-L112</f>
        <v>-97.600000000000009</v>
      </c>
      <c r="Z112" s="50"/>
      <c r="AA112" s="51"/>
      <c r="AB112" s="52"/>
      <c r="AC112" s="53"/>
      <c r="AD112" s="54"/>
      <c r="AE112" s="54"/>
      <c r="AF112" s="55">
        <f>AC112+AD112</f>
        <v>0</v>
      </c>
      <c r="AG112" s="37"/>
    </row>
    <row r="113" spans="1:33" s="10" customFormat="1">
      <c r="A113" s="38"/>
      <c r="B113" s="57"/>
      <c r="C113" s="155"/>
      <c r="D113" s="155"/>
      <c r="E113" s="40"/>
      <c r="F113" s="40"/>
      <c r="G113" s="41"/>
      <c r="H113" s="155"/>
      <c r="I113" s="42"/>
      <c r="J113" s="66"/>
      <c r="K113" s="163"/>
      <c r="L113" s="163"/>
      <c r="M113" s="45"/>
      <c r="N113" s="45"/>
      <c r="O113" s="46"/>
      <c r="P113" s="46"/>
      <c r="Q113" s="47"/>
      <c r="R113" s="47"/>
      <c r="S113" s="47"/>
      <c r="T113" s="47"/>
      <c r="U113" s="47"/>
      <c r="V113" s="47"/>
      <c r="W113" s="47"/>
      <c r="X113" s="48"/>
      <c r="Y113" s="49"/>
      <c r="Z113" s="50"/>
      <c r="AA113" s="51"/>
      <c r="AB113" s="52"/>
      <c r="AC113" s="53"/>
      <c r="AD113" s="54"/>
      <c r="AE113" s="54"/>
      <c r="AF113" s="55"/>
      <c r="AG113" s="37"/>
    </row>
    <row r="114" spans="1:33" s="10" customFormat="1">
      <c r="A114" s="38" t="s">
        <v>228</v>
      </c>
      <c r="B114" s="57"/>
      <c r="C114" s="68" t="s">
        <v>230</v>
      </c>
      <c r="D114" s="155" t="s">
        <v>318</v>
      </c>
      <c r="E114" s="40"/>
      <c r="F114" s="40" t="s">
        <v>238</v>
      </c>
      <c r="G114" s="41"/>
      <c r="H114" s="155" t="s">
        <v>49</v>
      </c>
      <c r="I114" s="42"/>
      <c r="J114" s="43">
        <v>2505</v>
      </c>
      <c r="K114" s="163">
        <f>0.47*2</f>
        <v>0.94</v>
      </c>
      <c r="L114" s="163">
        <f t="shared" ref="L114:L121" si="62">K114*J114</f>
        <v>2354.6999999999998</v>
      </c>
      <c r="M114" s="45"/>
      <c r="N114" s="45"/>
      <c r="O114" s="46"/>
      <c r="P114" s="46"/>
      <c r="Q114" s="47"/>
      <c r="R114" s="47"/>
      <c r="S114" s="47"/>
      <c r="T114" s="47"/>
      <c r="U114" s="47"/>
      <c r="V114" s="47"/>
      <c r="W114" s="47">
        <f t="shared" ref="W114:W121" si="63">SUM(N114:U114)</f>
        <v>0</v>
      </c>
      <c r="X114" s="48" t="e">
        <f t="shared" ref="X114:X121" si="64">W114/AC114</f>
        <v>#DIV/0!</v>
      </c>
      <c r="Y114" s="49">
        <f t="shared" ref="Y114:Y121" si="65">W114-L114</f>
        <v>-2354.6999999999998</v>
      </c>
      <c r="Z114" s="50"/>
      <c r="AA114" s="51"/>
      <c r="AB114" s="52"/>
      <c r="AC114" s="53"/>
      <c r="AD114" s="54"/>
      <c r="AE114" s="54"/>
      <c r="AF114" s="55">
        <f t="shared" ref="AF114:AF121" si="66">AC114+AD114</f>
        <v>0</v>
      </c>
      <c r="AG114" s="37"/>
    </row>
    <row r="115" spans="1:33" s="10" customFormat="1">
      <c r="A115" s="38"/>
      <c r="B115" s="57"/>
      <c r="C115" s="68" t="s">
        <v>230</v>
      </c>
      <c r="D115" s="155" t="s">
        <v>318</v>
      </c>
      <c r="E115" s="40"/>
      <c r="F115" s="40" t="s">
        <v>238</v>
      </c>
      <c r="G115" s="41"/>
      <c r="H115" s="155" t="s">
        <v>48</v>
      </c>
      <c r="I115" s="42"/>
      <c r="J115" s="43">
        <v>3880</v>
      </c>
      <c r="K115" s="163">
        <f>0.47*2</f>
        <v>0.94</v>
      </c>
      <c r="L115" s="163">
        <f t="shared" si="62"/>
        <v>3647.2</v>
      </c>
      <c r="M115" s="45"/>
      <c r="N115" s="45"/>
      <c r="O115" s="46"/>
      <c r="P115" s="46"/>
      <c r="Q115" s="47"/>
      <c r="R115" s="47"/>
      <c r="S115" s="47"/>
      <c r="T115" s="47"/>
      <c r="U115" s="47"/>
      <c r="V115" s="47"/>
      <c r="W115" s="47">
        <f t="shared" si="63"/>
        <v>0</v>
      </c>
      <c r="X115" s="48" t="e">
        <f t="shared" si="64"/>
        <v>#DIV/0!</v>
      </c>
      <c r="Y115" s="49">
        <f t="shared" si="65"/>
        <v>-3647.2</v>
      </c>
      <c r="Z115" s="50"/>
      <c r="AA115" s="51"/>
      <c r="AB115" s="52"/>
      <c r="AC115" s="53"/>
      <c r="AD115" s="54"/>
      <c r="AE115" s="54"/>
      <c r="AF115" s="55">
        <f t="shared" si="66"/>
        <v>0</v>
      </c>
      <c r="AG115" s="37"/>
    </row>
    <row r="116" spans="1:33" s="10" customFormat="1">
      <c r="A116" s="38"/>
      <c r="B116" s="57"/>
      <c r="C116" s="68" t="s">
        <v>230</v>
      </c>
      <c r="D116" s="155" t="s">
        <v>324</v>
      </c>
      <c r="E116" s="40"/>
      <c r="F116" s="40" t="s">
        <v>238</v>
      </c>
      <c r="G116" s="41"/>
      <c r="H116" s="155" t="s">
        <v>49</v>
      </c>
      <c r="I116" s="42"/>
      <c r="J116" s="43">
        <v>2505</v>
      </c>
      <c r="K116" s="163">
        <f>0.47*1.1</f>
        <v>0.51700000000000002</v>
      </c>
      <c r="L116" s="163">
        <f t="shared" si="62"/>
        <v>1295.085</v>
      </c>
      <c r="M116" s="45"/>
      <c r="N116" s="45"/>
      <c r="O116" s="46"/>
      <c r="P116" s="46"/>
      <c r="Q116" s="47"/>
      <c r="R116" s="47"/>
      <c r="S116" s="47"/>
      <c r="T116" s="47"/>
      <c r="U116" s="47"/>
      <c r="V116" s="47"/>
      <c r="W116" s="47">
        <f t="shared" si="63"/>
        <v>0</v>
      </c>
      <c r="X116" s="48" t="e">
        <f t="shared" si="64"/>
        <v>#DIV/0!</v>
      </c>
      <c r="Y116" s="49">
        <f t="shared" si="65"/>
        <v>-1295.085</v>
      </c>
      <c r="Z116" s="50"/>
      <c r="AA116" s="51"/>
      <c r="AB116" s="52"/>
      <c r="AC116" s="53"/>
      <c r="AD116" s="54"/>
      <c r="AE116" s="54"/>
      <c r="AF116" s="55">
        <f t="shared" si="66"/>
        <v>0</v>
      </c>
      <c r="AG116" s="37"/>
    </row>
    <row r="117" spans="1:33" s="10" customFormat="1">
      <c r="A117" s="38"/>
      <c r="B117" s="57"/>
      <c r="C117" s="68" t="s">
        <v>230</v>
      </c>
      <c r="D117" s="155" t="s">
        <v>324</v>
      </c>
      <c r="E117" s="40"/>
      <c r="F117" s="40" t="s">
        <v>238</v>
      </c>
      <c r="G117" s="41"/>
      <c r="H117" s="155" t="s">
        <v>48</v>
      </c>
      <c r="I117" s="42"/>
      <c r="J117" s="43">
        <v>3880</v>
      </c>
      <c r="K117" s="163">
        <f>0.5*1.1</f>
        <v>0.55000000000000004</v>
      </c>
      <c r="L117" s="163">
        <f t="shared" si="62"/>
        <v>2134</v>
      </c>
      <c r="M117" s="45"/>
      <c r="N117" s="45"/>
      <c r="O117" s="46"/>
      <c r="P117" s="46"/>
      <c r="Q117" s="47"/>
      <c r="R117" s="47"/>
      <c r="S117" s="47"/>
      <c r="T117" s="47"/>
      <c r="U117" s="47"/>
      <c r="V117" s="47"/>
      <c r="W117" s="47">
        <f t="shared" si="63"/>
        <v>0</v>
      </c>
      <c r="X117" s="48" t="e">
        <f t="shared" si="64"/>
        <v>#DIV/0!</v>
      </c>
      <c r="Y117" s="49">
        <f t="shared" si="65"/>
        <v>-2134</v>
      </c>
      <c r="Z117" s="50"/>
      <c r="AA117" s="51"/>
      <c r="AB117" s="52"/>
      <c r="AC117" s="53"/>
      <c r="AD117" s="54"/>
      <c r="AE117" s="54"/>
      <c r="AF117" s="55">
        <f t="shared" si="66"/>
        <v>0</v>
      </c>
      <c r="AG117" s="37"/>
    </row>
    <row r="118" spans="1:33" s="10" customFormat="1">
      <c r="A118" s="38"/>
      <c r="B118" s="57"/>
      <c r="C118" s="68" t="s">
        <v>230</v>
      </c>
      <c r="D118" s="155" t="s">
        <v>318</v>
      </c>
      <c r="E118" s="40"/>
      <c r="F118" s="40" t="s">
        <v>239</v>
      </c>
      <c r="G118" s="41"/>
      <c r="H118" s="155" t="s">
        <v>49</v>
      </c>
      <c r="I118" s="42"/>
      <c r="J118" s="43">
        <v>1470</v>
      </c>
      <c r="K118" s="163">
        <f>0.56*1.1</f>
        <v>0.6160000000000001</v>
      </c>
      <c r="L118" s="163">
        <f t="shared" si="62"/>
        <v>905.5200000000001</v>
      </c>
      <c r="M118" s="45"/>
      <c r="N118" s="45"/>
      <c r="O118" s="46"/>
      <c r="P118" s="46"/>
      <c r="Q118" s="47"/>
      <c r="R118" s="47"/>
      <c r="S118" s="47"/>
      <c r="T118" s="47"/>
      <c r="U118" s="47"/>
      <c r="V118" s="47"/>
      <c r="W118" s="47">
        <f t="shared" si="63"/>
        <v>0</v>
      </c>
      <c r="X118" s="48" t="e">
        <f t="shared" si="64"/>
        <v>#DIV/0!</v>
      </c>
      <c r="Y118" s="49">
        <f t="shared" si="65"/>
        <v>-905.5200000000001</v>
      </c>
      <c r="Z118" s="50"/>
      <c r="AA118" s="51"/>
      <c r="AB118" s="52"/>
      <c r="AC118" s="53"/>
      <c r="AD118" s="54"/>
      <c r="AE118" s="54"/>
      <c r="AF118" s="55">
        <f t="shared" si="66"/>
        <v>0</v>
      </c>
      <c r="AG118" s="37"/>
    </row>
    <row r="119" spans="1:33" s="10" customFormat="1">
      <c r="A119" s="38"/>
      <c r="B119" s="57"/>
      <c r="C119" s="68" t="s">
        <v>230</v>
      </c>
      <c r="D119" s="155" t="s">
        <v>318</v>
      </c>
      <c r="E119" s="40"/>
      <c r="F119" s="40" t="s">
        <v>239</v>
      </c>
      <c r="G119" s="41"/>
      <c r="H119" s="155" t="s">
        <v>48</v>
      </c>
      <c r="I119" s="42"/>
      <c r="J119" s="43">
        <v>2440</v>
      </c>
      <c r="K119" s="163">
        <f>0.51*1.1</f>
        <v>0.56100000000000005</v>
      </c>
      <c r="L119" s="163">
        <f t="shared" si="62"/>
        <v>1368.8400000000001</v>
      </c>
      <c r="M119" s="45"/>
      <c r="N119" s="45"/>
      <c r="O119" s="46"/>
      <c r="P119" s="46"/>
      <c r="Q119" s="47"/>
      <c r="R119" s="47"/>
      <c r="S119" s="47"/>
      <c r="T119" s="47"/>
      <c r="U119" s="47"/>
      <c r="V119" s="47"/>
      <c r="W119" s="47">
        <f t="shared" si="63"/>
        <v>0</v>
      </c>
      <c r="X119" s="48" t="e">
        <f t="shared" si="64"/>
        <v>#DIV/0!</v>
      </c>
      <c r="Y119" s="49">
        <f t="shared" si="65"/>
        <v>-1368.8400000000001</v>
      </c>
      <c r="Z119" s="50"/>
      <c r="AA119" s="51"/>
      <c r="AB119" s="52"/>
      <c r="AC119" s="53"/>
      <c r="AD119" s="54"/>
      <c r="AE119" s="54"/>
      <c r="AF119" s="55">
        <f t="shared" si="66"/>
        <v>0</v>
      </c>
      <c r="AG119" s="37"/>
    </row>
    <row r="120" spans="1:33" s="10" customFormat="1">
      <c r="A120" s="38"/>
      <c r="B120" s="57"/>
      <c r="C120" s="68" t="s">
        <v>230</v>
      </c>
      <c r="D120" s="155" t="s">
        <v>324</v>
      </c>
      <c r="E120" s="40"/>
      <c r="F120" s="40" t="s">
        <v>239</v>
      </c>
      <c r="G120" s="41"/>
      <c r="H120" s="155" t="s">
        <v>49</v>
      </c>
      <c r="I120" s="42"/>
      <c r="J120" s="43">
        <v>1470</v>
      </c>
      <c r="K120" s="163">
        <f>0.56*1.1</f>
        <v>0.6160000000000001</v>
      </c>
      <c r="L120" s="163">
        <f t="shared" si="62"/>
        <v>905.5200000000001</v>
      </c>
      <c r="M120" s="45"/>
      <c r="N120" s="45"/>
      <c r="O120" s="46"/>
      <c r="P120" s="46"/>
      <c r="Q120" s="47"/>
      <c r="R120" s="47"/>
      <c r="S120" s="47"/>
      <c r="T120" s="47"/>
      <c r="U120" s="47"/>
      <c r="V120" s="47"/>
      <c r="W120" s="47">
        <f t="shared" si="63"/>
        <v>0</v>
      </c>
      <c r="X120" s="48" t="e">
        <f t="shared" si="64"/>
        <v>#DIV/0!</v>
      </c>
      <c r="Y120" s="49">
        <f t="shared" si="65"/>
        <v>-905.5200000000001</v>
      </c>
      <c r="Z120" s="50"/>
      <c r="AA120" s="51"/>
      <c r="AB120" s="52"/>
      <c r="AC120" s="53"/>
      <c r="AD120" s="54"/>
      <c r="AE120" s="54"/>
      <c r="AF120" s="55">
        <f t="shared" si="66"/>
        <v>0</v>
      </c>
      <c r="AG120" s="37"/>
    </row>
    <row r="121" spans="1:33" s="10" customFormat="1">
      <c r="A121" s="38"/>
      <c r="B121" s="57"/>
      <c r="C121" s="68" t="s">
        <v>230</v>
      </c>
      <c r="D121" s="155" t="s">
        <v>324</v>
      </c>
      <c r="E121" s="40"/>
      <c r="F121" s="40" t="s">
        <v>239</v>
      </c>
      <c r="G121" s="41"/>
      <c r="H121" s="155" t="s">
        <v>48</v>
      </c>
      <c r="I121" s="42"/>
      <c r="J121" s="43">
        <v>2440</v>
      </c>
      <c r="K121" s="163">
        <f>0.51*1.1</f>
        <v>0.56100000000000005</v>
      </c>
      <c r="L121" s="163">
        <f t="shared" si="62"/>
        <v>1368.8400000000001</v>
      </c>
      <c r="M121" s="45"/>
      <c r="N121" s="45"/>
      <c r="O121" s="46"/>
      <c r="P121" s="46"/>
      <c r="Q121" s="47"/>
      <c r="R121" s="47"/>
      <c r="S121" s="47"/>
      <c r="T121" s="47"/>
      <c r="U121" s="47"/>
      <c r="V121" s="47"/>
      <c r="W121" s="47">
        <f t="shared" si="63"/>
        <v>0</v>
      </c>
      <c r="X121" s="48" t="e">
        <f t="shared" si="64"/>
        <v>#DIV/0!</v>
      </c>
      <c r="Y121" s="49">
        <f t="shared" si="65"/>
        <v>-1368.8400000000001</v>
      </c>
      <c r="Z121" s="50"/>
      <c r="AA121" s="51"/>
      <c r="AB121" s="52"/>
      <c r="AC121" s="53"/>
      <c r="AD121" s="54"/>
      <c r="AE121" s="54"/>
      <c r="AF121" s="55">
        <f t="shared" si="66"/>
        <v>0</v>
      </c>
      <c r="AG121" s="37"/>
    </row>
    <row r="122" spans="1:33" s="10" customFormat="1">
      <c r="A122" s="38"/>
      <c r="B122" s="58"/>
      <c r="C122" s="155"/>
      <c r="D122" s="155"/>
      <c r="E122" s="40"/>
      <c r="F122" s="40"/>
      <c r="G122" s="41"/>
      <c r="H122" s="155"/>
      <c r="I122" s="59"/>
      <c r="J122" s="43"/>
      <c r="K122" s="112"/>
      <c r="L122" s="44"/>
      <c r="M122" s="45"/>
      <c r="N122" s="45"/>
      <c r="O122" s="46"/>
      <c r="P122" s="46"/>
      <c r="Q122" s="47"/>
      <c r="R122" s="47"/>
      <c r="S122" s="47"/>
      <c r="T122" s="47"/>
      <c r="U122" s="47"/>
      <c r="V122" s="47"/>
      <c r="W122" s="47"/>
      <c r="X122" s="48"/>
      <c r="Y122" s="49"/>
      <c r="Z122" s="50"/>
      <c r="AA122" s="51"/>
      <c r="AB122" s="52"/>
      <c r="AC122" s="53"/>
      <c r="AD122" s="54"/>
      <c r="AE122" s="54"/>
      <c r="AF122" s="55"/>
      <c r="AG122" s="37"/>
    </row>
    <row r="123" spans="1:33" s="10" customFormat="1">
      <c r="A123" s="38" t="s">
        <v>290</v>
      </c>
      <c r="B123" s="57"/>
      <c r="C123" s="68" t="s">
        <v>291</v>
      </c>
      <c r="D123" s="155" t="s">
        <v>323</v>
      </c>
      <c r="E123" s="40"/>
      <c r="F123" s="40" t="s">
        <v>239</v>
      </c>
      <c r="G123" s="41"/>
      <c r="H123" s="155" t="s">
        <v>49</v>
      </c>
      <c r="I123" s="42"/>
      <c r="J123" s="43">
        <v>1470</v>
      </c>
      <c r="K123" s="163">
        <f>0.44*1.1</f>
        <v>0.48400000000000004</v>
      </c>
      <c r="L123" s="163">
        <f>K123*J123</f>
        <v>711.48</v>
      </c>
      <c r="M123" s="45"/>
      <c r="N123" s="45"/>
      <c r="O123" s="46"/>
      <c r="P123" s="46"/>
      <c r="Q123" s="47"/>
      <c r="R123" s="47"/>
      <c r="S123" s="47"/>
      <c r="T123" s="47"/>
      <c r="U123" s="47"/>
      <c r="V123" s="47"/>
      <c r="W123" s="47">
        <f>SUM(N123:U123)</f>
        <v>0</v>
      </c>
      <c r="X123" s="48" t="e">
        <f>W123/AC123</f>
        <v>#DIV/0!</v>
      </c>
      <c r="Y123" s="49">
        <f>W123-L123</f>
        <v>-711.48</v>
      </c>
      <c r="Z123" s="50"/>
      <c r="AA123" s="51"/>
      <c r="AB123" s="52"/>
      <c r="AC123" s="53"/>
      <c r="AD123" s="54"/>
      <c r="AE123" s="54"/>
      <c r="AF123" s="55">
        <f>AC123+AD123</f>
        <v>0</v>
      </c>
      <c r="AG123" s="37"/>
    </row>
    <row r="124" spans="1:33" s="10" customFormat="1">
      <c r="A124" s="38"/>
      <c r="B124" s="57"/>
      <c r="C124" s="68" t="s">
        <v>291</v>
      </c>
      <c r="D124" s="155" t="s">
        <v>323</v>
      </c>
      <c r="E124" s="40"/>
      <c r="F124" s="40" t="s">
        <v>239</v>
      </c>
      <c r="G124" s="41"/>
      <c r="H124" s="155" t="s">
        <v>48</v>
      </c>
      <c r="I124" s="42"/>
      <c r="J124" s="43">
        <v>2440</v>
      </c>
      <c r="K124" s="163">
        <f>0.44*1.1</f>
        <v>0.48400000000000004</v>
      </c>
      <c r="L124" s="163">
        <f>K124*J124</f>
        <v>1180.96</v>
      </c>
      <c r="M124" s="45"/>
      <c r="N124" s="45"/>
      <c r="O124" s="46"/>
      <c r="P124" s="46"/>
      <c r="Q124" s="47"/>
      <c r="R124" s="47"/>
      <c r="S124" s="47"/>
      <c r="T124" s="47"/>
      <c r="U124" s="47"/>
      <c r="V124" s="47"/>
      <c r="W124" s="47">
        <f>SUM(N124:U124)</f>
        <v>0</v>
      </c>
      <c r="X124" s="48" t="e">
        <f>W124/AC124</f>
        <v>#DIV/0!</v>
      </c>
      <c r="Y124" s="49">
        <f>W124-L124</f>
        <v>-1180.96</v>
      </c>
      <c r="Z124" s="50"/>
      <c r="AA124" s="51"/>
      <c r="AB124" s="52"/>
      <c r="AC124" s="53"/>
      <c r="AD124" s="54"/>
      <c r="AE124" s="54"/>
      <c r="AF124" s="55">
        <f>AC124+AD124</f>
        <v>0</v>
      </c>
      <c r="AG124" s="37"/>
    </row>
    <row r="125" spans="1:33" s="10" customFormat="1">
      <c r="A125" s="38"/>
      <c r="B125" s="58"/>
      <c r="C125" s="155"/>
      <c r="D125" s="155"/>
      <c r="E125" s="40"/>
      <c r="F125" s="40"/>
      <c r="G125" s="41"/>
      <c r="H125" s="41"/>
      <c r="I125" s="59"/>
      <c r="J125" s="43"/>
      <c r="K125" s="112"/>
      <c r="L125" s="44"/>
      <c r="M125" s="45"/>
      <c r="N125" s="45"/>
      <c r="O125" s="46"/>
      <c r="P125" s="46"/>
      <c r="Q125" s="47"/>
      <c r="R125" s="47"/>
      <c r="S125" s="47"/>
      <c r="T125" s="47"/>
      <c r="U125" s="47"/>
      <c r="V125" s="47"/>
      <c r="W125" s="47"/>
      <c r="X125" s="48"/>
      <c r="Y125" s="49"/>
      <c r="Z125" s="50"/>
      <c r="AA125" s="51"/>
      <c r="AB125" s="52"/>
      <c r="AC125" s="53"/>
      <c r="AD125" s="54"/>
      <c r="AE125" s="54"/>
      <c r="AF125" s="55">
        <f t="shared" ref="AF125:AF127" si="67">AC125+AD125</f>
        <v>0</v>
      </c>
      <c r="AG125" s="37"/>
    </row>
    <row r="126" spans="1:33" s="10" customFormat="1">
      <c r="A126" s="38" t="s">
        <v>218</v>
      </c>
      <c r="B126" s="57"/>
      <c r="C126" s="155" t="s">
        <v>251</v>
      </c>
      <c r="D126" s="155" t="s">
        <v>222</v>
      </c>
      <c r="E126" s="40" t="s">
        <v>313</v>
      </c>
      <c r="F126" s="40" t="s">
        <v>238</v>
      </c>
      <c r="G126" s="41"/>
      <c r="H126" s="41" t="s">
        <v>231</v>
      </c>
      <c r="I126" s="42"/>
      <c r="J126" s="43">
        <v>10295</v>
      </c>
      <c r="K126" s="115">
        <v>2.06</v>
      </c>
      <c r="L126" s="44">
        <f t="shared" ref="L126:L127" si="68">K126*J126</f>
        <v>21207.7</v>
      </c>
      <c r="M126" s="45"/>
      <c r="N126" s="45"/>
      <c r="O126" s="46"/>
      <c r="P126" s="46"/>
      <c r="Q126" s="47"/>
      <c r="R126" s="47"/>
      <c r="S126" s="67"/>
      <c r="T126" s="47"/>
      <c r="U126" s="47"/>
      <c r="V126" s="47"/>
      <c r="W126" s="47">
        <f t="shared" ref="W126:W127" si="69">SUM(N126:U126)</f>
        <v>0</v>
      </c>
      <c r="X126" s="48" t="e">
        <f t="shared" ref="X126:X127" si="70">W126/AC126</f>
        <v>#DIV/0!</v>
      </c>
      <c r="Y126" s="49">
        <f t="shared" ref="Y126:Y127" si="71">W126-L126</f>
        <v>-21207.7</v>
      </c>
      <c r="Z126" s="50"/>
      <c r="AA126" s="51"/>
      <c r="AB126" s="52"/>
      <c r="AC126" s="53"/>
      <c r="AD126" s="54"/>
      <c r="AE126" s="54"/>
      <c r="AF126" s="55">
        <f t="shared" si="67"/>
        <v>0</v>
      </c>
      <c r="AG126" s="56">
        <f t="shared" ref="AG126:AG127" si="72">AF126-L126</f>
        <v>-21207.7</v>
      </c>
    </row>
    <row r="127" spans="1:33" s="10" customFormat="1">
      <c r="A127" s="38"/>
      <c r="B127" s="57"/>
      <c r="C127" s="155" t="s">
        <v>223</v>
      </c>
      <c r="D127" s="155" t="s">
        <v>222</v>
      </c>
      <c r="E127" s="40" t="s">
        <v>313</v>
      </c>
      <c r="F127" s="40" t="s">
        <v>238</v>
      </c>
      <c r="G127" s="71"/>
      <c r="H127" s="41" t="s">
        <v>231</v>
      </c>
      <c r="I127" s="42"/>
      <c r="J127" s="43">
        <v>10295</v>
      </c>
      <c r="K127" s="115">
        <v>2.06</v>
      </c>
      <c r="L127" s="44">
        <f t="shared" si="68"/>
        <v>21207.7</v>
      </c>
      <c r="M127" s="45"/>
      <c r="N127" s="45"/>
      <c r="O127" s="46"/>
      <c r="P127" s="46"/>
      <c r="Q127" s="47"/>
      <c r="R127" s="47"/>
      <c r="S127" s="67"/>
      <c r="T127" s="47"/>
      <c r="U127" s="47"/>
      <c r="V127" s="47"/>
      <c r="W127" s="47">
        <f t="shared" si="69"/>
        <v>0</v>
      </c>
      <c r="X127" s="48" t="e">
        <f t="shared" si="70"/>
        <v>#DIV/0!</v>
      </c>
      <c r="Y127" s="49">
        <f t="shared" si="71"/>
        <v>-21207.7</v>
      </c>
      <c r="Z127" s="50"/>
      <c r="AA127" s="51"/>
      <c r="AB127" s="52"/>
      <c r="AC127" s="53"/>
      <c r="AD127" s="54"/>
      <c r="AE127" s="54"/>
      <c r="AF127" s="55">
        <f t="shared" si="67"/>
        <v>0</v>
      </c>
      <c r="AG127" s="56">
        <f t="shared" si="72"/>
        <v>-21207.7</v>
      </c>
    </row>
    <row r="128" spans="1:33" s="10" customFormat="1">
      <c r="A128" s="38"/>
      <c r="B128" s="58"/>
      <c r="C128" s="155"/>
      <c r="D128" s="155"/>
      <c r="E128" s="40"/>
      <c r="F128" s="40"/>
      <c r="G128" s="41"/>
      <c r="H128" s="41"/>
      <c r="I128" s="59"/>
      <c r="J128" s="43"/>
      <c r="K128" s="112"/>
      <c r="L128" s="44"/>
      <c r="M128" s="45"/>
      <c r="N128" s="45"/>
      <c r="O128" s="46"/>
      <c r="P128" s="46"/>
      <c r="Q128" s="47"/>
      <c r="R128" s="47"/>
      <c r="S128" s="47"/>
      <c r="T128" s="47"/>
      <c r="U128" s="47"/>
      <c r="V128" s="47"/>
      <c r="W128" s="47"/>
      <c r="X128" s="48"/>
      <c r="Y128" s="49"/>
      <c r="Z128" s="50"/>
      <c r="AA128" s="51"/>
      <c r="AB128" s="52"/>
      <c r="AC128" s="53"/>
      <c r="AD128" s="54"/>
      <c r="AE128" s="54"/>
      <c r="AF128" s="55">
        <f>AC128+AD128</f>
        <v>0</v>
      </c>
      <c r="AG128" s="37"/>
    </row>
    <row r="129" spans="1:33" s="10" customFormat="1">
      <c r="A129" s="38" t="s">
        <v>53</v>
      </c>
      <c r="B129" s="57"/>
      <c r="C129" s="68" t="s">
        <v>56</v>
      </c>
      <c r="D129" s="155" t="s">
        <v>52</v>
      </c>
      <c r="E129" s="40"/>
      <c r="F129" s="40"/>
      <c r="G129" s="41"/>
      <c r="H129" s="155" t="s">
        <v>52</v>
      </c>
      <c r="I129" s="42"/>
      <c r="J129" s="43">
        <v>10295</v>
      </c>
      <c r="K129" s="163">
        <v>0.88</v>
      </c>
      <c r="L129" s="163">
        <f>K129*J129</f>
        <v>9059.6</v>
      </c>
      <c r="M129" s="45"/>
      <c r="N129" s="45"/>
      <c r="O129" s="46"/>
      <c r="P129" s="46"/>
      <c r="Q129" s="47"/>
      <c r="R129" s="47"/>
      <c r="S129" s="47"/>
      <c r="T129" s="47"/>
      <c r="U129" s="47"/>
      <c r="V129" s="47"/>
      <c r="W129" s="47">
        <f>SUM(N129:U129)</f>
        <v>0</v>
      </c>
      <c r="X129" s="48" t="e">
        <f>W129/AC129</f>
        <v>#DIV/0!</v>
      </c>
      <c r="Y129" s="49">
        <f>W129-L129</f>
        <v>-9059.6</v>
      </c>
      <c r="Z129" s="50"/>
      <c r="AA129" s="51"/>
      <c r="AB129" s="52"/>
      <c r="AC129" s="53"/>
      <c r="AD129" s="54"/>
      <c r="AE129" s="54"/>
      <c r="AF129" s="55">
        <f>AC129+AD129</f>
        <v>0</v>
      </c>
      <c r="AG129" s="37"/>
    </row>
    <row r="130" spans="1:33" s="10" customFormat="1">
      <c r="A130" s="38"/>
      <c r="B130" s="58"/>
      <c r="C130" s="155"/>
      <c r="D130" s="155"/>
      <c r="E130" s="40"/>
      <c r="F130" s="40"/>
      <c r="G130" s="41"/>
      <c r="H130" s="41"/>
      <c r="I130" s="59"/>
      <c r="J130" s="43"/>
      <c r="K130" s="112"/>
      <c r="L130" s="44"/>
      <c r="M130" s="45"/>
      <c r="N130" s="45"/>
      <c r="O130" s="46"/>
      <c r="P130" s="46"/>
      <c r="Q130" s="47"/>
      <c r="R130" s="47"/>
      <c r="S130" s="47"/>
      <c r="T130" s="47"/>
      <c r="U130" s="47"/>
      <c r="V130" s="47"/>
      <c r="W130" s="47"/>
      <c r="X130" s="48"/>
      <c r="Y130" s="49"/>
      <c r="Z130" s="50"/>
      <c r="AA130" s="51"/>
      <c r="AB130" s="52"/>
      <c r="AC130" s="53"/>
      <c r="AD130" s="54"/>
      <c r="AE130" s="54"/>
      <c r="AF130" s="55">
        <f>AC130+AD130</f>
        <v>0</v>
      </c>
      <c r="AG130" s="37"/>
    </row>
    <row r="131" spans="1:33" s="10" customFormat="1">
      <c r="A131" s="38" t="s">
        <v>325</v>
      </c>
      <c r="B131" s="57"/>
      <c r="C131" s="68" t="s">
        <v>327</v>
      </c>
      <c r="D131" s="155" t="s">
        <v>326</v>
      </c>
      <c r="E131" s="40"/>
      <c r="F131" s="40"/>
      <c r="G131" s="41"/>
      <c r="H131" s="155" t="s">
        <v>49</v>
      </c>
      <c r="I131" s="42"/>
      <c r="J131" s="43">
        <v>3975</v>
      </c>
      <c r="K131" s="163">
        <v>0.03</v>
      </c>
      <c r="L131" s="163">
        <f>K131*J131</f>
        <v>119.25</v>
      </c>
      <c r="M131" s="45"/>
      <c r="N131" s="45"/>
      <c r="O131" s="46"/>
      <c r="P131" s="46"/>
      <c r="Q131" s="47"/>
      <c r="R131" s="47"/>
      <c r="S131" s="47"/>
      <c r="T131" s="47"/>
      <c r="U131" s="47"/>
      <c r="V131" s="47"/>
      <c r="W131" s="47">
        <f>SUM(N131:U131)</f>
        <v>0</v>
      </c>
      <c r="X131" s="48" t="e">
        <f>W131/AC131</f>
        <v>#DIV/0!</v>
      </c>
      <c r="Y131" s="49">
        <f>W131-L131</f>
        <v>-119.25</v>
      </c>
      <c r="Z131" s="50"/>
      <c r="AA131" s="51"/>
      <c r="AB131" s="52"/>
      <c r="AC131" s="53"/>
      <c r="AD131" s="54"/>
      <c r="AE131" s="54"/>
      <c r="AF131" s="55">
        <f>AC131+AD131</f>
        <v>0</v>
      </c>
      <c r="AG131" s="37"/>
    </row>
    <row r="132" spans="1:33" s="10" customFormat="1">
      <c r="A132" s="38"/>
      <c r="B132" s="57"/>
      <c r="C132" s="68" t="s">
        <v>327</v>
      </c>
      <c r="D132" s="155" t="s">
        <v>326</v>
      </c>
      <c r="E132" s="40"/>
      <c r="F132" s="40"/>
      <c r="G132" s="41"/>
      <c r="H132" s="155" t="s">
        <v>48</v>
      </c>
      <c r="I132" s="42"/>
      <c r="J132" s="43">
        <v>6320</v>
      </c>
      <c r="K132" s="163">
        <v>0.03</v>
      </c>
      <c r="L132" s="163">
        <f>K132*J132</f>
        <v>189.6</v>
      </c>
      <c r="M132" s="45"/>
      <c r="N132" s="45"/>
      <c r="O132" s="46"/>
      <c r="P132" s="46"/>
      <c r="Q132" s="47"/>
      <c r="R132" s="47"/>
      <c r="S132" s="47"/>
      <c r="T132" s="47"/>
      <c r="U132" s="47"/>
      <c r="V132" s="47"/>
      <c r="W132" s="47">
        <f>SUM(N132:U132)</f>
        <v>0</v>
      </c>
      <c r="X132" s="48" t="e">
        <f>W132/AC132</f>
        <v>#DIV/0!</v>
      </c>
      <c r="Y132" s="49">
        <f>W132-L132</f>
        <v>-189.6</v>
      </c>
      <c r="Z132" s="50"/>
      <c r="AA132" s="51"/>
      <c r="AB132" s="52"/>
      <c r="AC132" s="53"/>
      <c r="AD132" s="54"/>
      <c r="AE132" s="54"/>
      <c r="AF132" s="55">
        <f>AC132+AD132</f>
        <v>0</v>
      </c>
      <c r="AG132" s="37"/>
    </row>
    <row r="133" spans="1:33" s="10" customFormat="1">
      <c r="A133" s="38"/>
      <c r="B133" s="58"/>
      <c r="C133" s="155"/>
      <c r="D133" s="153"/>
      <c r="E133" s="40"/>
      <c r="F133" s="40"/>
      <c r="G133" s="41"/>
      <c r="H133" s="40"/>
      <c r="I133" s="59"/>
      <c r="J133" s="43"/>
      <c r="K133" s="112"/>
      <c r="L133" s="44"/>
      <c r="M133" s="45"/>
      <c r="N133" s="45"/>
      <c r="O133" s="46"/>
      <c r="P133" s="46"/>
      <c r="Q133" s="47"/>
      <c r="R133" s="47"/>
      <c r="S133" s="47"/>
      <c r="T133" s="47"/>
      <c r="U133" s="47"/>
      <c r="V133" s="47"/>
      <c r="W133" s="47"/>
      <c r="X133" s="48"/>
      <c r="Y133" s="49"/>
      <c r="Z133" s="50"/>
      <c r="AA133" s="51"/>
      <c r="AB133" s="52"/>
      <c r="AC133" s="53"/>
      <c r="AD133" s="54"/>
      <c r="AE133" s="54"/>
      <c r="AF133" s="55"/>
      <c r="AG133" s="37"/>
    </row>
    <row r="134" spans="1:33" s="10" customFormat="1">
      <c r="A134" s="38" t="s">
        <v>252</v>
      </c>
      <c r="B134" s="57"/>
      <c r="C134" s="68" t="s">
        <v>303</v>
      </c>
      <c r="D134" s="155" t="s">
        <v>328</v>
      </c>
      <c r="E134" s="40"/>
      <c r="F134" s="40"/>
      <c r="G134" s="41"/>
      <c r="H134" s="155" t="s">
        <v>49</v>
      </c>
      <c r="I134" s="42"/>
      <c r="J134" s="43">
        <v>3975</v>
      </c>
      <c r="K134" s="163">
        <v>0.24199999999999999</v>
      </c>
      <c r="L134" s="163">
        <f>K134*J134</f>
        <v>961.94999999999993</v>
      </c>
      <c r="M134" s="45"/>
      <c r="N134" s="45"/>
      <c r="O134" s="46"/>
      <c r="P134" s="46"/>
      <c r="Q134" s="47"/>
      <c r="R134" s="47"/>
      <c r="S134" s="47"/>
      <c r="T134" s="47"/>
      <c r="U134" s="47"/>
      <c r="V134" s="47"/>
      <c r="W134" s="47">
        <f>SUM(N134:U134)</f>
        <v>0</v>
      </c>
      <c r="X134" s="48" t="e">
        <f>W134/AC134</f>
        <v>#DIV/0!</v>
      </c>
      <c r="Y134" s="49">
        <f>W134-L134</f>
        <v>-961.94999999999993</v>
      </c>
      <c r="Z134" s="50"/>
      <c r="AA134" s="51"/>
      <c r="AB134" s="52"/>
      <c r="AC134" s="53"/>
      <c r="AD134" s="54"/>
      <c r="AE134" s="54"/>
      <c r="AF134" s="55">
        <f>AC134+AD134</f>
        <v>0</v>
      </c>
      <c r="AG134" s="37"/>
    </row>
    <row r="135" spans="1:33" s="10" customFormat="1">
      <c r="A135" s="38"/>
      <c r="B135" s="57"/>
      <c r="C135" s="68" t="s">
        <v>303</v>
      </c>
      <c r="D135" s="155" t="s">
        <v>328</v>
      </c>
      <c r="E135" s="40"/>
      <c r="F135" s="40"/>
      <c r="G135" s="41"/>
      <c r="H135" s="155" t="s">
        <v>48</v>
      </c>
      <c r="I135" s="42"/>
      <c r="J135" s="43">
        <v>6320</v>
      </c>
      <c r="K135" s="163">
        <v>0.24199999999999999</v>
      </c>
      <c r="L135" s="163">
        <f>K135*J135</f>
        <v>1529.44</v>
      </c>
      <c r="M135" s="45"/>
      <c r="N135" s="45"/>
      <c r="O135" s="46"/>
      <c r="P135" s="46"/>
      <c r="Q135" s="47"/>
      <c r="R135" s="47"/>
      <c r="S135" s="47"/>
      <c r="T135" s="47"/>
      <c r="U135" s="47"/>
      <c r="V135" s="47"/>
      <c r="W135" s="47">
        <f>SUM(N135:U135)</f>
        <v>0</v>
      </c>
      <c r="X135" s="48" t="e">
        <f>W135/AC135</f>
        <v>#DIV/0!</v>
      </c>
      <c r="Y135" s="49">
        <f>W135-L135</f>
        <v>-1529.44</v>
      </c>
      <c r="Z135" s="50"/>
      <c r="AA135" s="51"/>
      <c r="AB135" s="52"/>
      <c r="AC135" s="53"/>
      <c r="AD135" s="54"/>
      <c r="AE135" s="54"/>
      <c r="AF135" s="55">
        <f>AC135+AD135</f>
        <v>0</v>
      </c>
      <c r="AG135" s="37"/>
    </row>
    <row r="136" spans="1:33" s="10" customFormat="1">
      <c r="A136" s="38"/>
      <c r="B136" s="58"/>
      <c r="C136" s="155"/>
      <c r="D136" s="155"/>
      <c r="E136" s="40"/>
      <c r="F136" s="40"/>
      <c r="G136" s="41"/>
      <c r="H136" s="41"/>
      <c r="I136" s="59"/>
      <c r="J136" s="43"/>
      <c r="K136" s="112"/>
      <c r="L136" s="44"/>
      <c r="M136" s="45"/>
      <c r="N136" s="45"/>
      <c r="O136" s="46"/>
      <c r="P136" s="46"/>
      <c r="Q136" s="47"/>
      <c r="R136" s="47"/>
      <c r="S136" s="47"/>
      <c r="T136" s="47"/>
      <c r="U136" s="47"/>
      <c r="V136" s="47"/>
      <c r="W136" s="47"/>
      <c r="X136" s="48"/>
      <c r="Y136" s="49"/>
      <c r="Z136" s="50"/>
      <c r="AA136" s="51"/>
      <c r="AB136" s="52"/>
      <c r="AC136" s="53"/>
      <c r="AD136" s="54"/>
      <c r="AE136" s="54"/>
      <c r="AF136" s="55">
        <f>AC136+AD136</f>
        <v>0</v>
      </c>
      <c r="AG136" s="37"/>
    </row>
    <row r="137" spans="1:33" s="10" customFormat="1">
      <c r="A137" s="38" t="s">
        <v>39</v>
      </c>
      <c r="B137" s="57"/>
      <c r="C137" s="155" t="s">
        <v>182</v>
      </c>
      <c r="D137" s="155" t="s">
        <v>40</v>
      </c>
      <c r="E137" s="40"/>
      <c r="F137" s="40"/>
      <c r="G137" s="41"/>
      <c r="H137" s="41"/>
      <c r="I137" s="42" t="s">
        <v>40</v>
      </c>
      <c r="J137" s="43">
        <v>320</v>
      </c>
      <c r="K137" s="115">
        <v>1.03</v>
      </c>
      <c r="L137" s="44">
        <f t="shared" ref="L137:L149" si="73">K137*J137</f>
        <v>329.6</v>
      </c>
      <c r="M137" s="45"/>
      <c r="N137" s="45"/>
      <c r="O137" s="46"/>
      <c r="P137" s="46"/>
      <c r="Q137" s="47"/>
      <c r="R137" s="47"/>
      <c r="S137" s="67"/>
      <c r="T137" s="47"/>
      <c r="U137" s="47"/>
      <c r="V137" s="47"/>
      <c r="W137" s="47">
        <f t="shared" ref="W137:W145" si="74">SUM(N137:U137)</f>
        <v>0</v>
      </c>
      <c r="X137" s="48" t="e">
        <f t="shared" ref="X137:X145" si="75">W137/AC137</f>
        <v>#DIV/0!</v>
      </c>
      <c r="Y137" s="49">
        <f t="shared" ref="Y137:Y145" si="76">W137-L137</f>
        <v>-329.6</v>
      </c>
      <c r="Z137" s="50"/>
      <c r="AA137" s="51"/>
      <c r="AB137" s="52"/>
      <c r="AC137" s="53"/>
      <c r="AD137" s="54"/>
      <c r="AE137" s="54"/>
      <c r="AF137" s="55">
        <f t="shared" si="13"/>
        <v>0</v>
      </c>
      <c r="AG137" s="37"/>
    </row>
    <row r="138" spans="1:33" s="10" customFormat="1">
      <c r="A138" s="38"/>
      <c r="B138" s="57"/>
      <c r="C138" s="155" t="s">
        <v>182</v>
      </c>
      <c r="D138" s="69" t="s">
        <v>41</v>
      </c>
      <c r="E138" s="70"/>
      <c r="F138" s="70"/>
      <c r="G138" s="71"/>
      <c r="H138" s="68"/>
      <c r="I138" s="42" t="s">
        <v>41</v>
      </c>
      <c r="J138" s="43">
        <v>320</v>
      </c>
      <c r="K138" s="115">
        <v>1.03</v>
      </c>
      <c r="L138" s="44">
        <f t="shared" si="73"/>
        <v>329.6</v>
      </c>
      <c r="M138" s="45"/>
      <c r="N138" s="45"/>
      <c r="O138" s="46"/>
      <c r="P138" s="46"/>
      <c r="Q138" s="47"/>
      <c r="R138" s="47"/>
      <c r="S138" s="67"/>
      <c r="T138" s="47"/>
      <c r="U138" s="47"/>
      <c r="V138" s="47"/>
      <c r="W138" s="47">
        <f t="shared" si="74"/>
        <v>0</v>
      </c>
      <c r="X138" s="48" t="e">
        <f t="shared" si="75"/>
        <v>#DIV/0!</v>
      </c>
      <c r="Y138" s="49">
        <f t="shared" si="76"/>
        <v>-329.6</v>
      </c>
      <c r="Z138" s="50"/>
      <c r="AA138" s="51"/>
      <c r="AB138" s="52"/>
      <c r="AC138" s="53"/>
      <c r="AD138" s="54"/>
      <c r="AE138" s="54"/>
      <c r="AF138" s="55">
        <f t="shared" si="13"/>
        <v>0</v>
      </c>
      <c r="AG138" s="37"/>
    </row>
    <row r="139" spans="1:33" s="10" customFormat="1">
      <c r="A139" s="38"/>
      <c r="B139" s="57"/>
      <c r="C139" s="155" t="s">
        <v>182</v>
      </c>
      <c r="D139" s="155" t="s">
        <v>42</v>
      </c>
      <c r="E139" s="40"/>
      <c r="F139" s="40"/>
      <c r="G139" s="41"/>
      <c r="H139" s="68"/>
      <c r="I139" s="42" t="s">
        <v>42</v>
      </c>
      <c r="J139" s="43">
        <v>1020</v>
      </c>
      <c r="K139" s="115">
        <v>1.03</v>
      </c>
      <c r="L139" s="44">
        <f t="shared" si="73"/>
        <v>1050.6000000000001</v>
      </c>
      <c r="M139" s="45"/>
      <c r="N139" s="45"/>
      <c r="O139" s="46"/>
      <c r="P139" s="46"/>
      <c r="Q139" s="63"/>
      <c r="R139" s="63"/>
      <c r="S139" s="72"/>
      <c r="T139" s="63"/>
      <c r="U139" s="47"/>
      <c r="V139" s="47"/>
      <c r="W139" s="47">
        <f t="shared" si="74"/>
        <v>0</v>
      </c>
      <c r="X139" s="48" t="e">
        <f t="shared" si="75"/>
        <v>#DIV/0!</v>
      </c>
      <c r="Y139" s="49">
        <f t="shared" si="76"/>
        <v>-1050.6000000000001</v>
      </c>
      <c r="Z139" s="50"/>
      <c r="AA139" s="51"/>
      <c r="AB139" s="52"/>
      <c r="AC139" s="53"/>
      <c r="AD139" s="54"/>
      <c r="AE139" s="54"/>
      <c r="AF139" s="55">
        <f t="shared" si="13"/>
        <v>0</v>
      </c>
      <c r="AG139" s="37"/>
    </row>
    <row r="140" spans="1:33" s="10" customFormat="1">
      <c r="A140" s="38"/>
      <c r="B140" s="57"/>
      <c r="C140" s="155" t="s">
        <v>182</v>
      </c>
      <c r="D140" s="155" t="s">
        <v>43</v>
      </c>
      <c r="E140" s="40"/>
      <c r="F140" s="40"/>
      <c r="G140" s="41"/>
      <c r="H140" s="68"/>
      <c r="I140" s="42" t="s">
        <v>43</v>
      </c>
      <c r="J140" s="43">
        <v>1505</v>
      </c>
      <c r="K140" s="115">
        <v>1.03</v>
      </c>
      <c r="L140" s="44">
        <f t="shared" ref="L140:L142" si="77">K140*J140</f>
        <v>1550.15</v>
      </c>
      <c r="M140" s="45"/>
      <c r="N140" s="45"/>
      <c r="O140" s="46"/>
      <c r="P140" s="46"/>
      <c r="Q140" s="63"/>
      <c r="R140" s="63"/>
      <c r="S140" s="72"/>
      <c r="T140" s="63"/>
      <c r="U140" s="47"/>
      <c r="V140" s="47"/>
      <c r="W140" s="47">
        <f t="shared" ref="W140:W142" si="78">SUM(N140:U140)</f>
        <v>0</v>
      </c>
      <c r="X140" s="48" t="e">
        <f t="shared" ref="X140:X142" si="79">W140/AC140</f>
        <v>#DIV/0!</v>
      </c>
      <c r="Y140" s="49">
        <f t="shared" ref="Y140:Y142" si="80">W140-L140</f>
        <v>-1550.15</v>
      </c>
      <c r="Z140" s="50"/>
      <c r="AA140" s="51"/>
      <c r="AB140" s="52"/>
      <c r="AC140" s="53"/>
      <c r="AD140" s="54"/>
      <c r="AE140" s="54"/>
      <c r="AF140" s="55">
        <f t="shared" ref="AF140:AF142" si="81">AC140+AD140</f>
        <v>0</v>
      </c>
      <c r="AG140" s="37"/>
    </row>
    <row r="141" spans="1:33" s="10" customFormat="1">
      <c r="A141" s="38"/>
      <c r="B141" s="57"/>
      <c r="C141" s="155" t="s">
        <v>182</v>
      </c>
      <c r="D141" s="155" t="s">
        <v>44</v>
      </c>
      <c r="E141" s="40"/>
      <c r="F141" s="40"/>
      <c r="G141" s="41"/>
      <c r="H141" s="68"/>
      <c r="I141" s="42" t="s">
        <v>44</v>
      </c>
      <c r="J141" s="43">
        <v>2015</v>
      </c>
      <c r="K141" s="115">
        <v>1.03</v>
      </c>
      <c r="L141" s="44">
        <f t="shared" si="77"/>
        <v>2075.4500000000003</v>
      </c>
      <c r="M141" s="45"/>
      <c r="N141" s="45"/>
      <c r="O141" s="46"/>
      <c r="P141" s="46"/>
      <c r="Q141" s="47"/>
      <c r="R141" s="47"/>
      <c r="S141" s="67"/>
      <c r="T141" s="47"/>
      <c r="U141" s="47"/>
      <c r="V141" s="47"/>
      <c r="W141" s="47">
        <f t="shared" si="78"/>
        <v>0</v>
      </c>
      <c r="X141" s="48" t="e">
        <f t="shared" si="79"/>
        <v>#DIV/0!</v>
      </c>
      <c r="Y141" s="49">
        <f t="shared" si="80"/>
        <v>-2075.4500000000003</v>
      </c>
      <c r="Z141" s="50"/>
      <c r="AA141" s="51"/>
      <c r="AB141" s="52"/>
      <c r="AC141" s="53"/>
      <c r="AD141" s="54"/>
      <c r="AE141" s="54"/>
      <c r="AF141" s="55">
        <f t="shared" si="81"/>
        <v>0</v>
      </c>
      <c r="AG141" s="37"/>
    </row>
    <row r="142" spans="1:33" s="10" customFormat="1">
      <c r="A142" s="38"/>
      <c r="B142" s="57"/>
      <c r="C142" s="155" t="s">
        <v>182</v>
      </c>
      <c r="D142" s="155" t="s">
        <v>45</v>
      </c>
      <c r="E142" s="40"/>
      <c r="F142" s="40"/>
      <c r="G142" s="41"/>
      <c r="H142" s="68"/>
      <c r="I142" s="42" t="s">
        <v>45</v>
      </c>
      <c r="J142" s="43">
        <v>1205</v>
      </c>
      <c r="K142" s="115">
        <v>1.03</v>
      </c>
      <c r="L142" s="44">
        <f t="shared" si="77"/>
        <v>1241.1500000000001</v>
      </c>
      <c r="M142" s="45"/>
      <c r="N142" s="45"/>
      <c r="O142" s="46"/>
      <c r="P142" s="46"/>
      <c r="Q142" s="47"/>
      <c r="R142" s="47"/>
      <c r="S142" s="67"/>
      <c r="T142" s="47"/>
      <c r="U142" s="47"/>
      <c r="V142" s="47"/>
      <c r="W142" s="47">
        <f t="shared" si="78"/>
        <v>0</v>
      </c>
      <c r="X142" s="48" t="e">
        <f t="shared" si="79"/>
        <v>#DIV/0!</v>
      </c>
      <c r="Y142" s="49">
        <f t="shared" si="80"/>
        <v>-1241.1500000000001</v>
      </c>
      <c r="Z142" s="50"/>
      <c r="AA142" s="51"/>
      <c r="AB142" s="52"/>
      <c r="AC142" s="53"/>
      <c r="AD142" s="54"/>
      <c r="AE142" s="54"/>
      <c r="AF142" s="55">
        <f t="shared" si="81"/>
        <v>0</v>
      </c>
      <c r="AG142" s="37"/>
    </row>
    <row r="143" spans="1:33" s="10" customFormat="1">
      <c r="A143" s="38"/>
      <c r="B143" s="57"/>
      <c r="C143" s="155" t="s">
        <v>182</v>
      </c>
      <c r="D143" s="155" t="s">
        <v>211</v>
      </c>
      <c r="E143" s="40"/>
      <c r="F143" s="40"/>
      <c r="G143" s="41"/>
      <c r="H143" s="68"/>
      <c r="I143" s="42" t="s">
        <v>61</v>
      </c>
      <c r="J143" s="43">
        <v>1245</v>
      </c>
      <c r="K143" s="115">
        <v>1.03</v>
      </c>
      <c r="L143" s="44">
        <f t="shared" si="73"/>
        <v>1282.3500000000001</v>
      </c>
      <c r="M143" s="45"/>
      <c r="N143" s="45"/>
      <c r="O143" s="46"/>
      <c r="P143" s="46"/>
      <c r="Q143" s="63"/>
      <c r="R143" s="63"/>
      <c r="S143" s="72"/>
      <c r="T143" s="63"/>
      <c r="U143" s="47"/>
      <c r="V143" s="47"/>
      <c r="W143" s="47">
        <f t="shared" si="74"/>
        <v>0</v>
      </c>
      <c r="X143" s="48" t="e">
        <f t="shared" si="75"/>
        <v>#DIV/0!</v>
      </c>
      <c r="Y143" s="49">
        <f t="shared" si="76"/>
        <v>-1282.3500000000001</v>
      </c>
      <c r="Z143" s="50"/>
      <c r="AA143" s="51"/>
      <c r="AB143" s="52"/>
      <c r="AC143" s="53"/>
      <c r="AD143" s="54"/>
      <c r="AE143" s="54"/>
      <c r="AF143" s="55">
        <f t="shared" si="13"/>
        <v>0</v>
      </c>
      <c r="AG143" s="37"/>
    </row>
    <row r="144" spans="1:33" s="10" customFormat="1">
      <c r="A144" s="38"/>
      <c r="B144" s="57"/>
      <c r="C144" s="155" t="s">
        <v>182</v>
      </c>
      <c r="D144" s="155" t="s">
        <v>212</v>
      </c>
      <c r="E144" s="40"/>
      <c r="F144" s="40"/>
      <c r="G144" s="41"/>
      <c r="H144" s="68"/>
      <c r="I144" s="42" t="s">
        <v>62</v>
      </c>
      <c r="J144" s="43">
        <v>1555</v>
      </c>
      <c r="K144" s="115">
        <v>1.03</v>
      </c>
      <c r="L144" s="44">
        <f t="shared" si="73"/>
        <v>1601.65</v>
      </c>
      <c r="M144" s="45"/>
      <c r="N144" s="45"/>
      <c r="O144" s="46"/>
      <c r="P144" s="46"/>
      <c r="Q144" s="47"/>
      <c r="R144" s="47"/>
      <c r="S144" s="67"/>
      <c r="T144" s="47"/>
      <c r="U144" s="47"/>
      <c r="V144" s="47"/>
      <c r="W144" s="47">
        <f t="shared" si="74"/>
        <v>0</v>
      </c>
      <c r="X144" s="48" t="e">
        <f t="shared" si="75"/>
        <v>#DIV/0!</v>
      </c>
      <c r="Y144" s="49">
        <f t="shared" si="76"/>
        <v>-1601.65</v>
      </c>
      <c r="Z144" s="50"/>
      <c r="AA144" s="51"/>
      <c r="AB144" s="52"/>
      <c r="AC144" s="53"/>
      <c r="AD144" s="54"/>
      <c r="AE144" s="54"/>
      <c r="AF144" s="55">
        <f t="shared" si="13"/>
        <v>0</v>
      </c>
      <c r="AG144" s="37"/>
    </row>
    <row r="145" spans="1:33" s="10" customFormat="1">
      <c r="A145" s="38"/>
      <c r="B145" s="57"/>
      <c r="C145" s="155" t="s">
        <v>182</v>
      </c>
      <c r="D145" s="155" t="s">
        <v>213</v>
      </c>
      <c r="E145" s="40"/>
      <c r="F145" s="40"/>
      <c r="G145" s="41"/>
      <c r="H145" s="68"/>
      <c r="I145" s="42" t="s">
        <v>63</v>
      </c>
      <c r="J145" s="43">
        <v>1110</v>
      </c>
      <c r="K145" s="115">
        <v>1.03</v>
      </c>
      <c r="L145" s="44">
        <f t="shared" si="73"/>
        <v>1143.3</v>
      </c>
      <c r="M145" s="45"/>
      <c r="N145" s="45"/>
      <c r="O145" s="46"/>
      <c r="P145" s="46"/>
      <c r="Q145" s="47"/>
      <c r="R145" s="47"/>
      <c r="S145" s="67"/>
      <c r="T145" s="47"/>
      <c r="U145" s="47"/>
      <c r="V145" s="47"/>
      <c r="W145" s="47">
        <f t="shared" si="74"/>
        <v>0</v>
      </c>
      <c r="X145" s="48" t="e">
        <f t="shared" si="75"/>
        <v>#DIV/0!</v>
      </c>
      <c r="Y145" s="49">
        <f t="shared" si="76"/>
        <v>-1143.3</v>
      </c>
      <c r="Z145" s="50"/>
      <c r="AA145" s="51"/>
      <c r="AB145" s="52"/>
      <c r="AC145" s="53"/>
      <c r="AD145" s="54"/>
      <c r="AE145" s="54"/>
      <c r="AF145" s="55">
        <f t="shared" si="13"/>
        <v>0</v>
      </c>
      <c r="AG145" s="37"/>
    </row>
    <row r="146" spans="1:33" s="10" customFormat="1">
      <c r="A146" s="38"/>
      <c r="B146" s="57"/>
      <c r="C146" s="68"/>
      <c r="D146" s="155"/>
      <c r="E146" s="40"/>
      <c r="F146" s="40"/>
      <c r="G146" s="41"/>
      <c r="H146" s="68"/>
      <c r="I146" s="42"/>
      <c r="J146" s="66"/>
      <c r="K146" s="114"/>
      <c r="L146" s="73"/>
      <c r="M146" s="45"/>
      <c r="N146" s="45"/>
      <c r="O146" s="46"/>
      <c r="P146" s="46"/>
      <c r="Q146" s="47"/>
      <c r="R146" s="47"/>
      <c r="S146" s="47"/>
      <c r="T146" s="47"/>
      <c r="U146" s="47"/>
      <c r="V146" s="47"/>
      <c r="W146" s="47"/>
      <c r="X146" s="48"/>
      <c r="Y146" s="49"/>
      <c r="Z146" s="50"/>
      <c r="AA146" s="51"/>
      <c r="AB146" s="52"/>
      <c r="AC146" s="53"/>
      <c r="AD146" s="54"/>
      <c r="AE146" s="54"/>
      <c r="AF146" s="55">
        <f t="shared" ref="AF146:AF147" si="82">AC146+AD146</f>
        <v>0</v>
      </c>
      <c r="AG146" s="37"/>
    </row>
    <row r="147" spans="1:33" s="10" customFormat="1">
      <c r="A147" s="38" t="s">
        <v>305</v>
      </c>
      <c r="B147" s="57"/>
      <c r="C147" s="68" t="s">
        <v>306</v>
      </c>
      <c r="D147" s="155"/>
      <c r="E147" s="40"/>
      <c r="F147" s="40"/>
      <c r="G147" s="41"/>
      <c r="H147" s="155"/>
      <c r="I147" s="42"/>
      <c r="J147" s="43">
        <v>10295</v>
      </c>
      <c r="K147" s="116">
        <v>1.03</v>
      </c>
      <c r="L147" s="44">
        <f>K147*J147</f>
        <v>10603.85</v>
      </c>
      <c r="M147" s="45"/>
      <c r="N147" s="45"/>
      <c r="O147" s="46"/>
      <c r="P147" s="46"/>
      <c r="Q147" s="47"/>
      <c r="R147" s="47"/>
      <c r="S147" s="47"/>
      <c r="T147" s="47"/>
      <c r="U147" s="47"/>
      <c r="V147" s="47"/>
      <c r="W147" s="47">
        <f>SUM(N147:U147)</f>
        <v>0</v>
      </c>
      <c r="X147" s="48" t="e">
        <f>W147/AC147</f>
        <v>#DIV/0!</v>
      </c>
      <c r="Y147" s="49">
        <f>W147-L147</f>
        <v>-10603.85</v>
      </c>
      <c r="Z147" s="50"/>
      <c r="AA147" s="51"/>
      <c r="AB147" s="52"/>
      <c r="AC147" s="53"/>
      <c r="AD147" s="54"/>
      <c r="AE147" s="54"/>
      <c r="AF147" s="55">
        <f t="shared" si="82"/>
        <v>0</v>
      </c>
      <c r="AG147" s="37"/>
    </row>
    <row r="148" spans="1:33" s="10" customFormat="1">
      <c r="A148" s="38"/>
      <c r="B148" s="57"/>
      <c r="C148" s="68"/>
      <c r="D148" s="155"/>
      <c r="E148" s="40"/>
      <c r="F148" s="40"/>
      <c r="G148" s="41"/>
      <c r="H148" s="68"/>
      <c r="I148" s="42"/>
      <c r="J148" s="66"/>
      <c r="K148" s="116"/>
      <c r="L148" s="76"/>
      <c r="M148" s="45"/>
      <c r="N148" s="45"/>
      <c r="O148" s="46"/>
      <c r="P148" s="46"/>
      <c r="Q148" s="47"/>
      <c r="R148" s="47"/>
      <c r="S148" s="47"/>
      <c r="T148" s="47"/>
      <c r="U148" s="47"/>
      <c r="V148" s="47"/>
      <c r="W148" s="47"/>
      <c r="X148" s="48"/>
      <c r="Y148" s="49"/>
      <c r="Z148" s="50"/>
      <c r="AA148" s="51"/>
      <c r="AB148" s="52"/>
      <c r="AC148" s="53"/>
      <c r="AD148" s="54"/>
      <c r="AE148" s="54"/>
      <c r="AF148" s="55">
        <f>AC148+AD148</f>
        <v>0</v>
      </c>
      <c r="AG148" s="37"/>
    </row>
    <row r="149" spans="1:33" s="10" customFormat="1">
      <c r="A149" s="38" t="s">
        <v>193</v>
      </c>
      <c r="B149" s="57"/>
      <c r="C149" s="155" t="s">
        <v>194</v>
      </c>
      <c r="D149" s="155"/>
      <c r="E149" s="40"/>
      <c r="F149" s="40"/>
      <c r="G149" s="41"/>
      <c r="H149" s="41"/>
      <c r="I149" s="42"/>
      <c r="J149" s="43">
        <v>10295</v>
      </c>
      <c r="K149" s="115">
        <v>1.05</v>
      </c>
      <c r="L149" s="44">
        <f t="shared" si="73"/>
        <v>10809.75</v>
      </c>
      <c r="M149" s="45"/>
      <c r="N149" s="45"/>
      <c r="O149" s="46"/>
      <c r="P149" s="46"/>
      <c r="Q149" s="47"/>
      <c r="R149" s="47"/>
      <c r="S149" s="67"/>
      <c r="T149" s="47"/>
      <c r="U149" s="47"/>
      <c r="V149" s="47"/>
      <c r="W149" s="47">
        <f>SUM(N149:U149)</f>
        <v>0</v>
      </c>
      <c r="X149" s="48" t="e">
        <f>W149/AC149</f>
        <v>#DIV/0!</v>
      </c>
      <c r="Y149" s="49">
        <f>W149-L149</f>
        <v>-10809.75</v>
      </c>
      <c r="Z149" s="50"/>
      <c r="AA149" s="51"/>
      <c r="AB149" s="52"/>
      <c r="AC149" s="53"/>
      <c r="AD149" s="54"/>
      <c r="AE149" s="54"/>
      <c r="AF149" s="55">
        <f t="shared" si="13"/>
        <v>0</v>
      </c>
      <c r="AG149" s="37"/>
    </row>
    <row r="150" spans="1:33" s="10" customFormat="1">
      <c r="A150" s="38"/>
      <c r="B150" s="57"/>
      <c r="C150" s="68"/>
      <c r="D150" s="155"/>
      <c r="E150" s="40"/>
      <c r="F150" s="40"/>
      <c r="G150" s="41"/>
      <c r="H150" s="68"/>
      <c r="I150" s="42"/>
      <c r="J150" s="66"/>
      <c r="K150" s="114"/>
      <c r="L150" s="73"/>
      <c r="M150" s="45"/>
      <c r="N150" s="45"/>
      <c r="O150" s="46"/>
      <c r="P150" s="46"/>
      <c r="Q150" s="47"/>
      <c r="R150" s="47"/>
      <c r="S150" s="47"/>
      <c r="T150" s="47"/>
      <c r="U150" s="47"/>
      <c r="V150" s="47"/>
      <c r="W150" s="47"/>
      <c r="X150" s="48"/>
      <c r="Y150" s="49"/>
      <c r="Z150" s="50"/>
      <c r="AA150" s="51"/>
      <c r="AB150" s="52"/>
      <c r="AC150" s="53"/>
      <c r="AD150" s="54"/>
      <c r="AE150" s="54"/>
      <c r="AF150" s="55">
        <f t="shared" si="13"/>
        <v>0</v>
      </c>
      <c r="AG150" s="37"/>
    </row>
    <row r="151" spans="1:33" s="10" customFormat="1">
      <c r="A151" s="38" t="s">
        <v>50</v>
      </c>
      <c r="B151" s="57"/>
      <c r="C151" s="68" t="s">
        <v>51</v>
      </c>
      <c r="D151" s="155" t="s">
        <v>52</v>
      </c>
      <c r="E151" s="40"/>
      <c r="F151" s="40"/>
      <c r="G151" s="41"/>
      <c r="H151" s="155" t="s">
        <v>52</v>
      </c>
      <c r="I151" s="42" t="s">
        <v>54</v>
      </c>
      <c r="J151" s="43">
        <v>10295</v>
      </c>
      <c r="K151" s="116">
        <v>1.03</v>
      </c>
      <c r="L151" s="44">
        <f>K151*J151</f>
        <v>10603.85</v>
      </c>
      <c r="M151" s="45"/>
      <c r="N151" s="45"/>
      <c r="O151" s="46"/>
      <c r="P151" s="46"/>
      <c r="Q151" s="47"/>
      <c r="R151" s="47"/>
      <c r="S151" s="47"/>
      <c r="T151" s="47"/>
      <c r="U151" s="47"/>
      <c r="V151" s="47"/>
      <c r="W151" s="47">
        <f>SUM(N151:U151)</f>
        <v>0</v>
      </c>
      <c r="X151" s="48" t="e">
        <f>W151/AC151</f>
        <v>#DIV/0!</v>
      </c>
      <c r="Y151" s="49">
        <f>W151-L151</f>
        <v>-10603.85</v>
      </c>
      <c r="Z151" s="50"/>
      <c r="AA151" s="51"/>
      <c r="AB151" s="52"/>
      <c r="AC151" s="53"/>
      <c r="AD151" s="54"/>
      <c r="AE151" s="54"/>
      <c r="AF151" s="55">
        <f t="shared" ref="AF151:AF174" si="83">AC151+AD151</f>
        <v>0</v>
      </c>
      <c r="AG151" s="37"/>
    </row>
    <row r="152" spans="1:33" s="10" customFormat="1">
      <c r="A152" s="38"/>
      <c r="B152" s="57"/>
      <c r="C152" s="68"/>
      <c r="D152" s="155"/>
      <c r="E152" s="40"/>
      <c r="F152" s="40"/>
      <c r="G152" s="41"/>
      <c r="H152" s="68"/>
      <c r="I152" s="42"/>
      <c r="J152" s="66"/>
      <c r="K152" s="116"/>
      <c r="L152" s="76"/>
      <c r="M152" s="45"/>
      <c r="N152" s="45"/>
      <c r="O152" s="46"/>
      <c r="P152" s="46"/>
      <c r="Q152" s="47"/>
      <c r="R152" s="47"/>
      <c r="S152" s="47"/>
      <c r="T152" s="47"/>
      <c r="U152" s="47"/>
      <c r="V152" s="47"/>
      <c r="W152" s="47"/>
      <c r="X152" s="48"/>
      <c r="Y152" s="49"/>
      <c r="Z152" s="50"/>
      <c r="AA152" s="51"/>
      <c r="AB152" s="52"/>
      <c r="AC152" s="53"/>
      <c r="AD152" s="54"/>
      <c r="AE152" s="54"/>
      <c r="AF152" s="55">
        <f t="shared" si="83"/>
        <v>0</v>
      </c>
      <c r="AG152" s="37"/>
    </row>
    <row r="153" spans="1:33" s="10" customFormat="1">
      <c r="A153" s="38" t="s">
        <v>183</v>
      </c>
      <c r="B153" s="57"/>
      <c r="C153" s="68" t="s">
        <v>217</v>
      </c>
      <c r="D153" s="155" t="s">
        <v>40</v>
      </c>
      <c r="E153" s="40"/>
      <c r="F153" s="40"/>
      <c r="G153" s="41"/>
      <c r="H153" s="68"/>
      <c r="I153" s="42" t="s">
        <v>40</v>
      </c>
      <c r="J153" s="43">
        <v>320</v>
      </c>
      <c r="K153" s="115">
        <v>1.05</v>
      </c>
      <c r="L153" s="44">
        <f t="shared" ref="L153:L161" si="84">K153*J153</f>
        <v>336</v>
      </c>
      <c r="M153" s="45"/>
      <c r="N153" s="45"/>
      <c r="O153" s="46"/>
      <c r="P153" s="46"/>
      <c r="Q153" s="47"/>
      <c r="R153" s="47"/>
      <c r="S153" s="67"/>
      <c r="T153" s="47"/>
      <c r="U153" s="47"/>
      <c r="V153" s="47"/>
      <c r="W153" s="47">
        <f t="shared" ref="W153:W161" si="85">SUM(N153:U153)</f>
        <v>0</v>
      </c>
      <c r="X153" s="48" t="e">
        <f t="shared" ref="X153:X161" si="86">W153/AC153</f>
        <v>#DIV/0!</v>
      </c>
      <c r="Y153" s="49">
        <f t="shared" ref="Y153:Y161" si="87">W153-L153</f>
        <v>-336</v>
      </c>
      <c r="Z153" s="50"/>
      <c r="AA153" s="51"/>
      <c r="AB153" s="52"/>
      <c r="AC153" s="53"/>
      <c r="AD153" s="54"/>
      <c r="AE153" s="54"/>
      <c r="AF153" s="55">
        <f t="shared" si="83"/>
        <v>0</v>
      </c>
      <c r="AG153" s="37"/>
    </row>
    <row r="154" spans="1:33" s="10" customFormat="1">
      <c r="A154" s="38"/>
      <c r="B154" s="57"/>
      <c r="C154" s="68"/>
      <c r="D154" s="155" t="s">
        <v>41</v>
      </c>
      <c r="E154" s="40"/>
      <c r="F154" s="40"/>
      <c r="G154" s="41"/>
      <c r="H154" s="68"/>
      <c r="I154" s="42" t="s">
        <v>57</v>
      </c>
      <c r="J154" s="43">
        <v>320</v>
      </c>
      <c r="K154" s="115">
        <v>1.05</v>
      </c>
      <c r="L154" s="44">
        <f t="shared" si="84"/>
        <v>336</v>
      </c>
      <c r="M154" s="45"/>
      <c r="N154" s="45"/>
      <c r="O154" s="46"/>
      <c r="P154" s="46"/>
      <c r="Q154" s="47"/>
      <c r="R154" s="47"/>
      <c r="S154" s="67"/>
      <c r="T154" s="47"/>
      <c r="U154" s="47"/>
      <c r="V154" s="47"/>
      <c r="W154" s="47">
        <f t="shared" si="85"/>
        <v>0</v>
      </c>
      <c r="X154" s="48" t="e">
        <f t="shared" si="86"/>
        <v>#DIV/0!</v>
      </c>
      <c r="Y154" s="49">
        <f t="shared" si="87"/>
        <v>-336</v>
      </c>
      <c r="Z154" s="50"/>
      <c r="AA154" s="51"/>
      <c r="AB154" s="52"/>
      <c r="AC154" s="53"/>
      <c r="AD154" s="54"/>
      <c r="AE154" s="54"/>
      <c r="AF154" s="55">
        <f t="shared" si="83"/>
        <v>0</v>
      </c>
      <c r="AG154" s="37"/>
    </row>
    <row r="155" spans="1:33" s="10" customFormat="1">
      <c r="A155" s="38"/>
      <c r="B155" s="57"/>
      <c r="C155" s="68"/>
      <c r="D155" s="155" t="s">
        <v>42</v>
      </c>
      <c r="E155" s="40"/>
      <c r="F155" s="40"/>
      <c r="G155" s="41"/>
      <c r="H155" s="68"/>
      <c r="I155" s="42" t="s">
        <v>42</v>
      </c>
      <c r="J155" s="43">
        <v>1020</v>
      </c>
      <c r="K155" s="115">
        <v>1.05</v>
      </c>
      <c r="L155" s="44">
        <f t="shared" si="84"/>
        <v>1071</v>
      </c>
      <c r="M155" s="45"/>
      <c r="N155" s="45"/>
      <c r="O155" s="46"/>
      <c r="P155" s="46"/>
      <c r="Q155" s="47"/>
      <c r="R155" s="47"/>
      <c r="S155" s="67"/>
      <c r="T155" s="47"/>
      <c r="U155" s="47"/>
      <c r="V155" s="47"/>
      <c r="W155" s="47">
        <f t="shared" si="85"/>
        <v>0</v>
      </c>
      <c r="X155" s="48" t="e">
        <f t="shared" si="86"/>
        <v>#DIV/0!</v>
      </c>
      <c r="Y155" s="49">
        <f t="shared" si="87"/>
        <v>-1071</v>
      </c>
      <c r="Z155" s="50"/>
      <c r="AA155" s="51"/>
      <c r="AB155" s="52"/>
      <c r="AC155" s="53"/>
      <c r="AD155" s="54"/>
      <c r="AE155" s="54"/>
      <c r="AF155" s="55">
        <f t="shared" si="83"/>
        <v>0</v>
      </c>
      <c r="AG155" s="37"/>
    </row>
    <row r="156" spans="1:33" s="10" customFormat="1">
      <c r="A156" s="38"/>
      <c r="B156" s="57"/>
      <c r="C156" s="68"/>
      <c r="D156" s="155" t="s">
        <v>43</v>
      </c>
      <c r="E156" s="40"/>
      <c r="F156" s="40"/>
      <c r="G156" s="41"/>
      <c r="H156" s="68"/>
      <c r="I156" s="42" t="s">
        <v>43</v>
      </c>
      <c r="J156" s="43">
        <v>1505</v>
      </c>
      <c r="K156" s="115">
        <v>1.05</v>
      </c>
      <c r="L156" s="44">
        <f t="shared" ref="L156:L158" si="88">K156*J156</f>
        <v>1580.25</v>
      </c>
      <c r="M156" s="45"/>
      <c r="N156" s="45"/>
      <c r="O156" s="46"/>
      <c r="P156" s="46"/>
      <c r="Q156" s="47"/>
      <c r="R156" s="47"/>
      <c r="S156" s="67"/>
      <c r="T156" s="47"/>
      <c r="U156" s="47"/>
      <c r="V156" s="47"/>
      <c r="W156" s="47">
        <f t="shared" ref="W156:W158" si="89">SUM(N156:U156)</f>
        <v>0</v>
      </c>
      <c r="X156" s="48" t="e">
        <f t="shared" ref="X156:X158" si="90">W156/AC156</f>
        <v>#DIV/0!</v>
      </c>
      <c r="Y156" s="49">
        <f t="shared" ref="Y156:Y158" si="91">W156-L156</f>
        <v>-1580.25</v>
      </c>
      <c r="Z156" s="50"/>
      <c r="AA156" s="51"/>
      <c r="AB156" s="52"/>
      <c r="AC156" s="53"/>
      <c r="AD156" s="54"/>
      <c r="AE156" s="54"/>
      <c r="AF156" s="55">
        <f t="shared" ref="AF156:AF158" si="92">AC156+AD156</f>
        <v>0</v>
      </c>
      <c r="AG156" s="37"/>
    </row>
    <row r="157" spans="1:33" s="10" customFormat="1">
      <c r="A157" s="38"/>
      <c r="B157" s="57"/>
      <c r="C157" s="68"/>
      <c r="D157" s="155" t="s">
        <v>44</v>
      </c>
      <c r="E157" s="40"/>
      <c r="F157" s="40"/>
      <c r="G157" s="41"/>
      <c r="H157" s="68"/>
      <c r="I157" s="42" t="s">
        <v>44</v>
      </c>
      <c r="J157" s="43">
        <v>2015</v>
      </c>
      <c r="K157" s="115">
        <v>1.05</v>
      </c>
      <c r="L157" s="44">
        <f t="shared" si="88"/>
        <v>2115.75</v>
      </c>
      <c r="M157" s="45"/>
      <c r="N157" s="45"/>
      <c r="O157" s="46"/>
      <c r="P157" s="46"/>
      <c r="Q157" s="47"/>
      <c r="R157" s="47"/>
      <c r="S157" s="67"/>
      <c r="T157" s="47"/>
      <c r="U157" s="47"/>
      <c r="V157" s="47"/>
      <c r="W157" s="47">
        <f t="shared" si="89"/>
        <v>0</v>
      </c>
      <c r="X157" s="48" t="e">
        <f t="shared" si="90"/>
        <v>#DIV/0!</v>
      </c>
      <c r="Y157" s="49">
        <f t="shared" si="91"/>
        <v>-2115.75</v>
      </c>
      <c r="Z157" s="50"/>
      <c r="AA157" s="51"/>
      <c r="AB157" s="52"/>
      <c r="AC157" s="53"/>
      <c r="AD157" s="54"/>
      <c r="AE157" s="54"/>
      <c r="AF157" s="55">
        <f t="shared" si="92"/>
        <v>0</v>
      </c>
      <c r="AG157" s="37"/>
    </row>
    <row r="158" spans="1:33" s="10" customFormat="1">
      <c r="A158" s="38"/>
      <c r="B158" s="57"/>
      <c r="C158" s="68"/>
      <c r="D158" s="155" t="s">
        <v>45</v>
      </c>
      <c r="E158" s="40"/>
      <c r="F158" s="40"/>
      <c r="G158" s="41"/>
      <c r="H158" s="68"/>
      <c r="I158" s="42" t="s">
        <v>45</v>
      </c>
      <c r="J158" s="43">
        <v>1205</v>
      </c>
      <c r="K158" s="115">
        <v>1.05</v>
      </c>
      <c r="L158" s="44">
        <f t="shared" si="88"/>
        <v>1265.25</v>
      </c>
      <c r="M158" s="45"/>
      <c r="N158" s="45"/>
      <c r="O158" s="46"/>
      <c r="P158" s="46"/>
      <c r="Q158" s="47"/>
      <c r="R158" s="47"/>
      <c r="S158" s="67"/>
      <c r="T158" s="47"/>
      <c r="U158" s="47"/>
      <c r="V158" s="47"/>
      <c r="W158" s="47">
        <f t="shared" si="89"/>
        <v>0</v>
      </c>
      <c r="X158" s="48" t="e">
        <f t="shared" si="90"/>
        <v>#DIV/0!</v>
      </c>
      <c r="Y158" s="49">
        <f t="shared" si="91"/>
        <v>-1265.25</v>
      </c>
      <c r="Z158" s="50"/>
      <c r="AA158" s="51"/>
      <c r="AB158" s="52"/>
      <c r="AC158" s="53"/>
      <c r="AD158" s="54"/>
      <c r="AE158" s="54"/>
      <c r="AF158" s="55">
        <f t="shared" si="92"/>
        <v>0</v>
      </c>
      <c r="AG158" s="37"/>
    </row>
    <row r="159" spans="1:33" s="10" customFormat="1">
      <c r="A159" s="38"/>
      <c r="B159" s="57"/>
      <c r="C159" s="68"/>
      <c r="D159" s="155" t="s">
        <v>211</v>
      </c>
      <c r="E159" s="40"/>
      <c r="F159" s="40"/>
      <c r="G159" s="41"/>
      <c r="H159" s="68"/>
      <c r="I159" s="42" t="s">
        <v>61</v>
      </c>
      <c r="J159" s="43">
        <v>1245</v>
      </c>
      <c r="K159" s="115">
        <v>1.05</v>
      </c>
      <c r="L159" s="44">
        <f t="shared" si="84"/>
        <v>1307.25</v>
      </c>
      <c r="M159" s="45"/>
      <c r="N159" s="45"/>
      <c r="O159" s="46"/>
      <c r="P159" s="46"/>
      <c r="Q159" s="47"/>
      <c r="R159" s="47"/>
      <c r="S159" s="67"/>
      <c r="T159" s="47"/>
      <c r="U159" s="47"/>
      <c r="V159" s="47"/>
      <c r="W159" s="47">
        <f t="shared" si="85"/>
        <v>0</v>
      </c>
      <c r="X159" s="48" t="e">
        <f t="shared" si="86"/>
        <v>#DIV/0!</v>
      </c>
      <c r="Y159" s="49">
        <f t="shared" si="87"/>
        <v>-1307.25</v>
      </c>
      <c r="Z159" s="50"/>
      <c r="AA159" s="51"/>
      <c r="AB159" s="52"/>
      <c r="AC159" s="53"/>
      <c r="AD159" s="54"/>
      <c r="AE159" s="54"/>
      <c r="AF159" s="55">
        <f t="shared" si="83"/>
        <v>0</v>
      </c>
      <c r="AG159" s="37"/>
    </row>
    <row r="160" spans="1:33" s="10" customFormat="1">
      <c r="A160" s="38"/>
      <c r="B160" s="57"/>
      <c r="C160" s="68"/>
      <c r="D160" s="155" t="s">
        <v>212</v>
      </c>
      <c r="E160" s="40"/>
      <c r="F160" s="40"/>
      <c r="G160" s="41"/>
      <c r="H160" s="68"/>
      <c r="I160" s="42" t="s">
        <v>62</v>
      </c>
      <c r="J160" s="43">
        <v>1555</v>
      </c>
      <c r="K160" s="115">
        <v>1.05</v>
      </c>
      <c r="L160" s="44">
        <f t="shared" si="84"/>
        <v>1632.75</v>
      </c>
      <c r="M160" s="45"/>
      <c r="N160" s="45"/>
      <c r="O160" s="46"/>
      <c r="P160" s="46"/>
      <c r="Q160" s="47"/>
      <c r="R160" s="47"/>
      <c r="S160" s="67"/>
      <c r="T160" s="47"/>
      <c r="U160" s="47"/>
      <c r="V160" s="47"/>
      <c r="W160" s="47">
        <f t="shared" si="85"/>
        <v>0</v>
      </c>
      <c r="X160" s="48" t="e">
        <f t="shared" si="86"/>
        <v>#DIV/0!</v>
      </c>
      <c r="Y160" s="49">
        <f t="shared" si="87"/>
        <v>-1632.75</v>
      </c>
      <c r="Z160" s="50"/>
      <c r="AA160" s="51"/>
      <c r="AB160" s="52"/>
      <c r="AC160" s="53"/>
      <c r="AD160" s="54"/>
      <c r="AE160" s="54"/>
      <c r="AF160" s="55">
        <f t="shared" si="83"/>
        <v>0</v>
      </c>
      <c r="AG160" s="37"/>
    </row>
    <row r="161" spans="1:33" s="10" customFormat="1">
      <c r="A161" s="38"/>
      <c r="B161" s="57"/>
      <c r="C161" s="68"/>
      <c r="D161" s="155" t="s">
        <v>213</v>
      </c>
      <c r="E161" s="40"/>
      <c r="F161" s="40"/>
      <c r="G161" s="41"/>
      <c r="H161" s="68"/>
      <c r="I161" s="42" t="s">
        <v>63</v>
      </c>
      <c r="J161" s="43">
        <v>1110</v>
      </c>
      <c r="K161" s="115">
        <v>1.05</v>
      </c>
      <c r="L161" s="44">
        <f t="shared" si="84"/>
        <v>1165.5</v>
      </c>
      <c r="M161" s="45"/>
      <c r="N161" s="45"/>
      <c r="O161" s="46"/>
      <c r="P161" s="46"/>
      <c r="Q161" s="47"/>
      <c r="R161" s="47"/>
      <c r="S161" s="67"/>
      <c r="T161" s="47"/>
      <c r="U161" s="47"/>
      <c r="V161" s="47"/>
      <c r="W161" s="47">
        <f t="shared" si="85"/>
        <v>0</v>
      </c>
      <c r="X161" s="48" t="e">
        <f t="shared" si="86"/>
        <v>#DIV/0!</v>
      </c>
      <c r="Y161" s="49">
        <f t="shared" si="87"/>
        <v>-1165.5</v>
      </c>
      <c r="Z161" s="50"/>
      <c r="AA161" s="51"/>
      <c r="AB161" s="52"/>
      <c r="AC161" s="53"/>
      <c r="AD161" s="54"/>
      <c r="AE161" s="54"/>
      <c r="AF161" s="55">
        <f t="shared" si="83"/>
        <v>0</v>
      </c>
      <c r="AG161" s="37"/>
    </row>
    <row r="162" spans="1:33" s="10" customFormat="1">
      <c r="A162" s="38"/>
      <c r="B162" s="57"/>
      <c r="C162" s="68"/>
      <c r="D162" s="155"/>
      <c r="E162" s="40"/>
      <c r="F162" s="40"/>
      <c r="G162" s="41"/>
      <c r="H162" s="68"/>
      <c r="I162" s="42"/>
      <c r="J162" s="43"/>
      <c r="K162" s="115"/>
      <c r="L162" s="44"/>
      <c r="M162" s="45"/>
      <c r="N162" s="45"/>
      <c r="O162" s="46"/>
      <c r="P162" s="46"/>
      <c r="Q162" s="47"/>
      <c r="R162" s="47"/>
      <c r="S162" s="67"/>
      <c r="T162" s="47"/>
      <c r="U162" s="47"/>
      <c r="V162" s="47"/>
      <c r="W162" s="47"/>
      <c r="X162" s="48"/>
      <c r="Y162" s="49"/>
      <c r="Z162" s="50"/>
      <c r="AA162" s="51"/>
      <c r="AB162" s="52"/>
      <c r="AC162" s="53"/>
      <c r="AD162" s="54"/>
      <c r="AE162" s="54"/>
      <c r="AF162" s="55">
        <f t="shared" si="83"/>
        <v>0</v>
      </c>
      <c r="AG162" s="37"/>
    </row>
    <row r="163" spans="1:33" s="10" customFormat="1">
      <c r="A163" s="38" t="s">
        <v>185</v>
      </c>
      <c r="B163" s="57"/>
      <c r="C163" s="68" t="s">
        <v>191</v>
      </c>
      <c r="D163" s="155"/>
      <c r="E163" s="40"/>
      <c r="F163" s="40"/>
      <c r="G163" s="41"/>
      <c r="H163" s="68"/>
      <c r="I163" s="42"/>
      <c r="J163" s="43">
        <v>10295</v>
      </c>
      <c r="K163" s="115">
        <v>1.03</v>
      </c>
      <c r="L163" s="44">
        <f>K163*J163</f>
        <v>10603.85</v>
      </c>
      <c r="M163" s="45"/>
      <c r="N163" s="45"/>
      <c r="O163" s="46"/>
      <c r="P163" s="46"/>
      <c r="Q163" s="47"/>
      <c r="R163" s="47"/>
      <c r="S163" s="67"/>
      <c r="T163" s="47"/>
      <c r="U163" s="47"/>
      <c r="V163" s="47"/>
      <c r="W163" s="47">
        <f>SUM(N163:U163)</f>
        <v>0</v>
      </c>
      <c r="X163" s="48" t="e">
        <f>W163/AC163</f>
        <v>#DIV/0!</v>
      </c>
      <c r="Y163" s="49">
        <f>W163-L163</f>
        <v>-10603.85</v>
      </c>
      <c r="Z163" s="50"/>
      <c r="AA163" s="51"/>
      <c r="AB163" s="52"/>
      <c r="AC163" s="53"/>
      <c r="AD163" s="54"/>
      <c r="AE163" s="54"/>
      <c r="AF163" s="55">
        <f t="shared" si="83"/>
        <v>0</v>
      </c>
      <c r="AG163" s="37"/>
    </row>
    <row r="164" spans="1:33" s="10" customFormat="1">
      <c r="A164" s="38" t="s">
        <v>184</v>
      </c>
      <c r="B164" s="57"/>
      <c r="C164" s="68" t="s">
        <v>192</v>
      </c>
      <c r="D164" s="155"/>
      <c r="E164" s="40"/>
      <c r="F164" s="40"/>
      <c r="G164" s="41"/>
      <c r="H164" s="68"/>
      <c r="I164" s="42"/>
      <c r="J164" s="43">
        <v>10295</v>
      </c>
      <c r="K164" s="115">
        <v>1.03</v>
      </c>
      <c r="L164" s="44">
        <f>K164*J164</f>
        <v>10603.85</v>
      </c>
      <c r="M164" s="45"/>
      <c r="N164" s="45"/>
      <c r="O164" s="46"/>
      <c r="P164" s="46"/>
      <c r="Q164" s="47"/>
      <c r="R164" s="47"/>
      <c r="S164" s="67"/>
      <c r="T164" s="47"/>
      <c r="U164" s="47"/>
      <c r="V164" s="47"/>
      <c r="W164" s="47">
        <f>SUM(N164:U164)</f>
        <v>0</v>
      </c>
      <c r="X164" s="48" t="e">
        <f>W164/AC164</f>
        <v>#DIV/0!</v>
      </c>
      <c r="Y164" s="49">
        <f>W164-L164</f>
        <v>-10603.85</v>
      </c>
      <c r="Z164" s="50"/>
      <c r="AA164" s="51"/>
      <c r="AB164" s="52"/>
      <c r="AC164" s="53"/>
      <c r="AD164" s="54"/>
      <c r="AE164" s="54"/>
      <c r="AF164" s="55">
        <f t="shared" si="83"/>
        <v>0</v>
      </c>
      <c r="AG164" s="37"/>
    </row>
    <row r="165" spans="1:33" s="10" customFormat="1">
      <c r="A165" s="38"/>
      <c r="B165" s="57"/>
      <c r="C165" s="68"/>
      <c r="D165" s="155"/>
      <c r="E165" s="40"/>
      <c r="F165" s="40"/>
      <c r="G165" s="41"/>
      <c r="H165" s="68"/>
      <c r="I165" s="42"/>
      <c r="J165" s="66"/>
      <c r="K165" s="116"/>
      <c r="L165" s="44"/>
      <c r="M165" s="45"/>
      <c r="N165" s="45"/>
      <c r="O165" s="46"/>
      <c r="P165" s="46"/>
      <c r="Q165" s="47"/>
      <c r="R165" s="47"/>
      <c r="S165" s="47"/>
      <c r="T165" s="47"/>
      <c r="U165" s="47"/>
      <c r="V165" s="47"/>
      <c r="W165" s="47"/>
      <c r="X165" s="48"/>
      <c r="Y165" s="49"/>
      <c r="Z165" s="50"/>
      <c r="AA165" s="51"/>
      <c r="AB165" s="52"/>
      <c r="AC165" s="53"/>
      <c r="AD165" s="54"/>
      <c r="AE165" s="54"/>
      <c r="AF165" s="55">
        <f t="shared" si="83"/>
        <v>0</v>
      </c>
      <c r="AG165" s="37"/>
    </row>
    <row r="166" spans="1:33" s="10" customFormat="1">
      <c r="A166" s="38" t="s">
        <v>186</v>
      </c>
      <c r="B166" s="57"/>
      <c r="C166" s="68" t="s">
        <v>187</v>
      </c>
      <c r="D166" s="155" t="s">
        <v>40</v>
      </c>
      <c r="E166" s="40"/>
      <c r="F166" s="40"/>
      <c r="G166" s="41"/>
      <c r="H166" s="68"/>
      <c r="I166" s="42" t="s">
        <v>40</v>
      </c>
      <c r="J166" s="43">
        <v>320</v>
      </c>
      <c r="K166" s="115">
        <v>1.05</v>
      </c>
      <c r="L166" s="44">
        <f t="shared" ref="L166:L174" si="93">J166*K166</f>
        <v>336</v>
      </c>
      <c r="M166" s="45"/>
      <c r="N166" s="45"/>
      <c r="O166" s="46"/>
      <c r="P166" s="46"/>
      <c r="Q166" s="47"/>
      <c r="R166" s="47"/>
      <c r="S166" s="47"/>
      <c r="T166" s="47"/>
      <c r="U166" s="47"/>
      <c r="V166" s="47"/>
      <c r="W166" s="47">
        <f t="shared" ref="W166:W174" si="94">SUM(N166:V166)</f>
        <v>0</v>
      </c>
      <c r="X166" s="48" t="e">
        <f t="shared" ref="X166:X174" si="95">W166/AC166</f>
        <v>#DIV/0!</v>
      </c>
      <c r="Y166" s="49">
        <f t="shared" ref="Y166:Y174" si="96">W166-L166</f>
        <v>-336</v>
      </c>
      <c r="Z166" s="50"/>
      <c r="AA166" s="51"/>
      <c r="AB166" s="52"/>
      <c r="AC166" s="53"/>
      <c r="AD166" s="54"/>
      <c r="AE166" s="54"/>
      <c r="AF166" s="55">
        <f t="shared" si="83"/>
        <v>0</v>
      </c>
      <c r="AG166" s="37"/>
    </row>
    <row r="167" spans="1:33" s="10" customFormat="1">
      <c r="A167" s="38"/>
      <c r="B167" s="57"/>
      <c r="C167" s="68"/>
      <c r="D167" s="155" t="s">
        <v>41</v>
      </c>
      <c r="E167" s="40"/>
      <c r="F167" s="40"/>
      <c r="G167" s="41"/>
      <c r="H167" s="68"/>
      <c r="I167" s="42" t="s">
        <v>41</v>
      </c>
      <c r="J167" s="43">
        <v>320</v>
      </c>
      <c r="K167" s="115">
        <v>1.05</v>
      </c>
      <c r="L167" s="44">
        <f t="shared" si="93"/>
        <v>336</v>
      </c>
      <c r="M167" s="45"/>
      <c r="N167" s="45"/>
      <c r="O167" s="46"/>
      <c r="P167" s="46"/>
      <c r="Q167" s="47"/>
      <c r="R167" s="47"/>
      <c r="S167" s="47"/>
      <c r="T167" s="47"/>
      <c r="U167" s="47"/>
      <c r="V167" s="47"/>
      <c r="W167" s="47">
        <f t="shared" si="94"/>
        <v>0</v>
      </c>
      <c r="X167" s="48" t="e">
        <f t="shared" si="95"/>
        <v>#DIV/0!</v>
      </c>
      <c r="Y167" s="49">
        <f t="shared" si="96"/>
        <v>-336</v>
      </c>
      <c r="Z167" s="50"/>
      <c r="AA167" s="51"/>
      <c r="AB167" s="52"/>
      <c r="AC167" s="53"/>
      <c r="AD167" s="54"/>
      <c r="AE167" s="54"/>
      <c r="AF167" s="55">
        <f t="shared" si="83"/>
        <v>0</v>
      </c>
      <c r="AG167" s="37"/>
    </row>
    <row r="168" spans="1:33" s="10" customFormat="1">
      <c r="A168" s="38"/>
      <c r="B168" s="57"/>
      <c r="C168" s="68"/>
      <c r="D168" s="155" t="s">
        <v>42</v>
      </c>
      <c r="E168" s="40"/>
      <c r="F168" s="40"/>
      <c r="G168" s="41"/>
      <c r="H168" s="68"/>
      <c r="I168" s="42" t="s">
        <v>42</v>
      </c>
      <c r="J168" s="43">
        <v>1020</v>
      </c>
      <c r="K168" s="115">
        <v>1.05</v>
      </c>
      <c r="L168" s="44">
        <f t="shared" si="93"/>
        <v>1071</v>
      </c>
      <c r="M168" s="45"/>
      <c r="N168" s="45"/>
      <c r="O168" s="46"/>
      <c r="P168" s="46"/>
      <c r="Q168" s="47"/>
      <c r="R168" s="47"/>
      <c r="S168" s="47"/>
      <c r="T168" s="47"/>
      <c r="U168" s="47"/>
      <c r="V168" s="47"/>
      <c r="W168" s="47">
        <f t="shared" si="94"/>
        <v>0</v>
      </c>
      <c r="X168" s="48" t="e">
        <f t="shared" si="95"/>
        <v>#DIV/0!</v>
      </c>
      <c r="Y168" s="49">
        <f t="shared" si="96"/>
        <v>-1071</v>
      </c>
      <c r="Z168" s="50"/>
      <c r="AA168" s="51"/>
      <c r="AB168" s="52"/>
      <c r="AC168" s="53"/>
      <c r="AD168" s="54"/>
      <c r="AE168" s="54"/>
      <c r="AF168" s="55">
        <f t="shared" si="83"/>
        <v>0</v>
      </c>
      <c r="AG168" s="37"/>
    </row>
    <row r="169" spans="1:33" s="10" customFormat="1">
      <c r="A169" s="38"/>
      <c r="B169" s="57"/>
      <c r="C169" s="68"/>
      <c r="D169" s="155" t="s">
        <v>43</v>
      </c>
      <c r="E169" s="40"/>
      <c r="F169" s="40"/>
      <c r="G169" s="41"/>
      <c r="H169" s="68"/>
      <c r="I169" s="42" t="s">
        <v>43</v>
      </c>
      <c r="J169" s="43">
        <v>1505</v>
      </c>
      <c r="K169" s="115">
        <v>1.05</v>
      </c>
      <c r="L169" s="44">
        <f t="shared" ref="L169:L171" si="97">J169*K169</f>
        <v>1580.25</v>
      </c>
      <c r="M169" s="45"/>
      <c r="N169" s="45"/>
      <c r="O169" s="46"/>
      <c r="P169" s="46"/>
      <c r="Q169" s="47"/>
      <c r="R169" s="47"/>
      <c r="S169" s="47"/>
      <c r="T169" s="47"/>
      <c r="U169" s="47"/>
      <c r="V169" s="47"/>
      <c r="W169" s="47">
        <f t="shared" ref="W169:W171" si="98">SUM(N169:V169)</f>
        <v>0</v>
      </c>
      <c r="X169" s="48" t="e">
        <f t="shared" ref="X169:X171" si="99">W169/AC169</f>
        <v>#DIV/0!</v>
      </c>
      <c r="Y169" s="49">
        <f t="shared" ref="Y169:Y171" si="100">W169-L169</f>
        <v>-1580.25</v>
      </c>
      <c r="Z169" s="50"/>
      <c r="AA169" s="51"/>
      <c r="AB169" s="52"/>
      <c r="AC169" s="53"/>
      <c r="AD169" s="54"/>
      <c r="AE169" s="54"/>
      <c r="AF169" s="55">
        <f t="shared" ref="AF169:AF171" si="101">AC169+AD169</f>
        <v>0</v>
      </c>
      <c r="AG169" s="37"/>
    </row>
    <row r="170" spans="1:33" s="10" customFormat="1">
      <c r="A170" s="38"/>
      <c r="B170" s="57"/>
      <c r="C170" s="68"/>
      <c r="D170" s="155" t="s">
        <v>44</v>
      </c>
      <c r="E170" s="40"/>
      <c r="F170" s="40"/>
      <c r="G170" s="41"/>
      <c r="H170" s="68"/>
      <c r="I170" s="42" t="s">
        <v>44</v>
      </c>
      <c r="J170" s="43">
        <v>2015</v>
      </c>
      <c r="K170" s="115">
        <v>1.05</v>
      </c>
      <c r="L170" s="44">
        <f t="shared" si="97"/>
        <v>2115.75</v>
      </c>
      <c r="M170" s="45"/>
      <c r="N170" s="45"/>
      <c r="O170" s="46"/>
      <c r="P170" s="46"/>
      <c r="Q170" s="47"/>
      <c r="R170" s="47"/>
      <c r="S170" s="47"/>
      <c r="T170" s="47"/>
      <c r="U170" s="47"/>
      <c r="V170" s="47"/>
      <c r="W170" s="47">
        <f t="shared" si="98"/>
        <v>0</v>
      </c>
      <c r="X170" s="48" t="e">
        <f t="shared" si="99"/>
        <v>#DIV/0!</v>
      </c>
      <c r="Y170" s="49">
        <f t="shared" si="100"/>
        <v>-2115.75</v>
      </c>
      <c r="Z170" s="50"/>
      <c r="AA170" s="51"/>
      <c r="AB170" s="52"/>
      <c r="AC170" s="53"/>
      <c r="AD170" s="54"/>
      <c r="AE170" s="54"/>
      <c r="AF170" s="55">
        <f t="shared" si="101"/>
        <v>0</v>
      </c>
      <c r="AG170" s="37"/>
    </row>
    <row r="171" spans="1:33" s="10" customFormat="1">
      <c r="A171" s="38"/>
      <c r="B171" s="57"/>
      <c r="C171" s="68"/>
      <c r="D171" s="155" t="s">
        <v>45</v>
      </c>
      <c r="E171" s="40"/>
      <c r="F171" s="40"/>
      <c r="G171" s="41"/>
      <c r="H171" s="68"/>
      <c r="I171" s="42" t="s">
        <v>45</v>
      </c>
      <c r="J171" s="43">
        <v>1205</v>
      </c>
      <c r="K171" s="115">
        <v>1.05</v>
      </c>
      <c r="L171" s="44">
        <f t="shared" si="97"/>
        <v>1265.25</v>
      </c>
      <c r="M171" s="45"/>
      <c r="N171" s="45"/>
      <c r="O171" s="46"/>
      <c r="P171" s="46"/>
      <c r="Q171" s="47"/>
      <c r="R171" s="47"/>
      <c r="S171" s="47"/>
      <c r="T171" s="47"/>
      <c r="U171" s="47"/>
      <c r="V171" s="47"/>
      <c r="W171" s="47">
        <f t="shared" si="98"/>
        <v>0</v>
      </c>
      <c r="X171" s="48" t="e">
        <f t="shared" si="99"/>
        <v>#DIV/0!</v>
      </c>
      <c r="Y171" s="49">
        <f t="shared" si="100"/>
        <v>-1265.25</v>
      </c>
      <c r="Z171" s="50"/>
      <c r="AA171" s="51"/>
      <c r="AB171" s="52"/>
      <c r="AC171" s="53"/>
      <c r="AD171" s="54"/>
      <c r="AE171" s="54"/>
      <c r="AF171" s="55">
        <f t="shared" si="101"/>
        <v>0</v>
      </c>
      <c r="AG171" s="37"/>
    </row>
    <row r="172" spans="1:33" s="10" customFormat="1">
      <c r="A172" s="38"/>
      <c r="B172" s="57"/>
      <c r="C172" s="68"/>
      <c r="D172" s="155" t="s">
        <v>211</v>
      </c>
      <c r="E172" s="40"/>
      <c r="F172" s="40"/>
      <c r="G172" s="41"/>
      <c r="H172" s="68"/>
      <c r="I172" s="42" t="s">
        <v>61</v>
      </c>
      <c r="J172" s="43">
        <v>1245</v>
      </c>
      <c r="K172" s="115">
        <v>1.05</v>
      </c>
      <c r="L172" s="44">
        <f t="shared" si="93"/>
        <v>1307.25</v>
      </c>
      <c r="M172" s="45"/>
      <c r="N172" s="45"/>
      <c r="O172" s="46"/>
      <c r="P172" s="46"/>
      <c r="Q172" s="47"/>
      <c r="R172" s="47"/>
      <c r="S172" s="47"/>
      <c r="T172" s="47"/>
      <c r="U172" s="47"/>
      <c r="V172" s="47"/>
      <c r="W172" s="47">
        <f t="shared" si="94"/>
        <v>0</v>
      </c>
      <c r="X172" s="48" t="e">
        <f t="shared" si="95"/>
        <v>#DIV/0!</v>
      </c>
      <c r="Y172" s="49">
        <f t="shared" si="96"/>
        <v>-1307.25</v>
      </c>
      <c r="Z172" s="50"/>
      <c r="AA172" s="51"/>
      <c r="AB172" s="52"/>
      <c r="AC172" s="53"/>
      <c r="AD172" s="54"/>
      <c r="AE172" s="54"/>
      <c r="AF172" s="55">
        <f t="shared" si="83"/>
        <v>0</v>
      </c>
      <c r="AG172" s="37"/>
    </row>
    <row r="173" spans="1:33" s="10" customFormat="1">
      <c r="A173" s="38"/>
      <c r="B173" s="57"/>
      <c r="C173" s="68"/>
      <c r="D173" s="155" t="s">
        <v>212</v>
      </c>
      <c r="E173" s="40"/>
      <c r="F173" s="40"/>
      <c r="G173" s="41"/>
      <c r="H173" s="68"/>
      <c r="I173" s="42" t="s">
        <v>62</v>
      </c>
      <c r="J173" s="43">
        <v>1555</v>
      </c>
      <c r="K173" s="115">
        <v>1.05</v>
      </c>
      <c r="L173" s="44">
        <f t="shared" si="93"/>
        <v>1632.75</v>
      </c>
      <c r="M173" s="45"/>
      <c r="N173" s="45"/>
      <c r="O173" s="46"/>
      <c r="P173" s="46"/>
      <c r="Q173" s="47"/>
      <c r="R173" s="47"/>
      <c r="S173" s="47"/>
      <c r="T173" s="47"/>
      <c r="U173" s="47"/>
      <c r="V173" s="47"/>
      <c r="W173" s="47">
        <f t="shared" si="94"/>
        <v>0</v>
      </c>
      <c r="X173" s="48" t="e">
        <f t="shared" si="95"/>
        <v>#DIV/0!</v>
      </c>
      <c r="Y173" s="49">
        <f t="shared" si="96"/>
        <v>-1632.75</v>
      </c>
      <c r="Z173" s="50"/>
      <c r="AA173" s="51"/>
      <c r="AB173" s="52"/>
      <c r="AC173" s="53"/>
      <c r="AD173" s="54"/>
      <c r="AE173" s="54"/>
      <c r="AF173" s="55">
        <f t="shared" si="83"/>
        <v>0</v>
      </c>
      <c r="AG173" s="37"/>
    </row>
    <row r="174" spans="1:33" s="10" customFormat="1">
      <c r="A174" s="38"/>
      <c r="B174" s="57"/>
      <c r="C174" s="68"/>
      <c r="D174" s="155" t="s">
        <v>213</v>
      </c>
      <c r="E174" s="40"/>
      <c r="F174" s="40"/>
      <c r="G174" s="41"/>
      <c r="H174" s="68"/>
      <c r="I174" s="42" t="s">
        <v>63</v>
      </c>
      <c r="J174" s="43">
        <v>1110</v>
      </c>
      <c r="K174" s="115">
        <v>1.05</v>
      </c>
      <c r="L174" s="44">
        <f t="shared" si="93"/>
        <v>1165.5</v>
      </c>
      <c r="M174" s="45"/>
      <c r="N174" s="45"/>
      <c r="O174" s="46"/>
      <c r="P174" s="46"/>
      <c r="Q174" s="47"/>
      <c r="R174" s="47"/>
      <c r="S174" s="47"/>
      <c r="T174" s="47"/>
      <c r="U174" s="47"/>
      <c r="V174" s="47"/>
      <c r="W174" s="47">
        <f t="shared" si="94"/>
        <v>0</v>
      </c>
      <c r="X174" s="48" t="e">
        <f t="shared" si="95"/>
        <v>#DIV/0!</v>
      </c>
      <c r="Y174" s="49">
        <f t="shared" si="96"/>
        <v>-1165.5</v>
      </c>
      <c r="Z174" s="50"/>
      <c r="AA174" s="51"/>
      <c r="AB174" s="52"/>
      <c r="AC174" s="53"/>
      <c r="AD174" s="54"/>
      <c r="AE174" s="54"/>
      <c r="AF174" s="55">
        <f t="shared" si="83"/>
        <v>0</v>
      </c>
      <c r="AG174" s="37"/>
    </row>
    <row r="175" spans="1:33" s="10" customFormat="1" hidden="1">
      <c r="A175" s="38"/>
      <c r="B175" s="82"/>
      <c r="C175" s="83"/>
      <c r="D175" s="81"/>
      <c r="E175" s="81"/>
      <c r="F175" s="81"/>
      <c r="G175" s="81"/>
      <c r="H175" s="81"/>
      <c r="I175" s="42"/>
      <c r="J175" s="95"/>
      <c r="K175" s="120"/>
      <c r="L175" s="92"/>
      <c r="M175" s="85"/>
      <c r="N175" s="85"/>
      <c r="O175" s="86"/>
      <c r="P175" s="86"/>
      <c r="Q175" s="77"/>
      <c r="R175" s="77"/>
      <c r="S175" s="77"/>
      <c r="T175" s="77"/>
      <c r="U175" s="77"/>
      <c r="V175" s="77"/>
      <c r="W175" s="87"/>
      <c r="X175" s="77"/>
      <c r="Y175" s="78"/>
      <c r="Z175" s="62"/>
      <c r="AA175" s="65"/>
      <c r="AB175" s="61"/>
      <c r="AC175" s="96"/>
      <c r="AD175" s="75"/>
      <c r="AE175" s="82"/>
      <c r="AF175" s="93"/>
      <c r="AG175" s="80"/>
    </row>
    <row r="176" spans="1:33" s="10" customFormat="1" hidden="1">
      <c r="A176" s="38"/>
      <c r="B176" s="82"/>
      <c r="C176" s="83"/>
      <c r="D176" s="81"/>
      <c r="E176" s="81"/>
      <c r="F176" s="81"/>
      <c r="G176" s="81"/>
      <c r="H176" s="81"/>
      <c r="I176" s="42"/>
      <c r="J176" s="95"/>
      <c r="K176" s="120"/>
      <c r="L176" s="92"/>
      <c r="M176" s="85"/>
      <c r="N176" s="85"/>
      <c r="O176" s="86"/>
      <c r="P176" s="86"/>
      <c r="Q176" s="77"/>
      <c r="R176" s="77"/>
      <c r="S176" s="77"/>
      <c r="T176" s="77"/>
      <c r="U176" s="77"/>
      <c r="V176" s="77"/>
      <c r="W176" s="87"/>
      <c r="X176" s="77"/>
      <c r="Y176" s="78"/>
      <c r="Z176" s="62"/>
      <c r="AA176" s="65"/>
      <c r="AB176" s="61"/>
      <c r="AC176" s="96"/>
      <c r="AD176" s="75"/>
      <c r="AE176" s="82"/>
      <c r="AF176" s="93"/>
      <c r="AG176" s="80"/>
    </row>
    <row r="177" spans="1:33" s="10" customFormat="1" hidden="1">
      <c r="A177" s="38"/>
      <c r="B177" s="82"/>
      <c r="C177" s="83"/>
      <c r="D177" s="81"/>
      <c r="E177" s="81"/>
      <c r="F177" s="81"/>
      <c r="G177" s="81"/>
      <c r="H177" s="81"/>
      <c r="I177" s="42"/>
      <c r="J177" s="91"/>
      <c r="K177" s="120"/>
      <c r="L177" s="84"/>
      <c r="M177" s="85"/>
      <c r="N177" s="85"/>
      <c r="O177" s="86"/>
      <c r="P177" s="86"/>
      <c r="Q177" s="77"/>
      <c r="R177" s="77"/>
      <c r="S177" s="77"/>
      <c r="T177" s="77"/>
      <c r="U177" s="77"/>
      <c r="V177" s="77"/>
      <c r="W177" s="87"/>
      <c r="X177" s="77"/>
      <c r="Y177" s="78"/>
      <c r="Z177" s="62"/>
      <c r="AA177" s="65"/>
      <c r="AB177" s="61"/>
      <c r="AC177" s="94"/>
      <c r="AD177" s="75"/>
      <c r="AE177" s="82"/>
      <c r="AF177" s="88"/>
      <c r="AG177" s="56"/>
    </row>
    <row r="178" spans="1:33" s="10" customFormat="1" hidden="1">
      <c r="A178" s="38"/>
      <c r="B178" s="82"/>
      <c r="C178" s="83"/>
      <c r="D178" s="81"/>
      <c r="E178" s="81"/>
      <c r="F178" s="81"/>
      <c r="G178" s="81"/>
      <c r="H178" s="81"/>
      <c r="I178" s="42"/>
      <c r="J178" s="91"/>
      <c r="K178" s="120"/>
      <c r="L178" s="84"/>
      <c r="M178" s="85"/>
      <c r="N178" s="85"/>
      <c r="O178" s="86"/>
      <c r="P178" s="86"/>
      <c r="Q178" s="77"/>
      <c r="R178" s="77"/>
      <c r="S178" s="77"/>
      <c r="T178" s="77"/>
      <c r="U178" s="77"/>
      <c r="V178" s="77"/>
      <c r="W178" s="87"/>
      <c r="X178" s="77"/>
      <c r="Y178" s="78"/>
      <c r="Z178" s="62"/>
      <c r="AA178" s="65"/>
      <c r="AB178" s="61"/>
      <c r="AC178" s="94"/>
      <c r="AD178" s="75"/>
      <c r="AE178" s="82"/>
      <c r="AF178" s="88"/>
      <c r="AG178" s="80"/>
    </row>
    <row r="179" spans="1:33" s="10" customFormat="1" hidden="1">
      <c r="A179" s="38"/>
      <c r="B179" s="82"/>
      <c r="C179" s="83"/>
      <c r="D179" s="83"/>
      <c r="E179" s="83"/>
      <c r="F179" s="83"/>
      <c r="G179" s="83"/>
      <c r="H179" s="83"/>
      <c r="I179" s="95"/>
      <c r="J179" s="91"/>
      <c r="K179" s="120"/>
      <c r="L179" s="84"/>
      <c r="M179" s="85"/>
      <c r="N179" s="85"/>
      <c r="O179" s="86"/>
      <c r="P179" s="86"/>
      <c r="Q179" s="77"/>
      <c r="R179" s="77"/>
      <c r="S179" s="77"/>
      <c r="T179" s="77"/>
      <c r="U179" s="77"/>
      <c r="V179" s="77"/>
      <c r="W179" s="87"/>
      <c r="X179" s="77"/>
      <c r="Y179" s="78"/>
      <c r="Z179" s="62"/>
      <c r="AA179" s="65"/>
      <c r="AB179" s="61"/>
      <c r="AC179" s="94"/>
      <c r="AD179" s="75"/>
      <c r="AE179" s="82"/>
      <c r="AF179" s="88"/>
      <c r="AG179" s="56"/>
    </row>
    <row r="180" spans="1:33" s="10" customFormat="1" hidden="1">
      <c r="A180" s="38"/>
      <c r="B180" s="82"/>
      <c r="C180" s="83"/>
      <c r="D180" s="83"/>
      <c r="E180" s="83"/>
      <c r="F180" s="83"/>
      <c r="G180" s="83"/>
      <c r="H180" s="83"/>
      <c r="I180" s="95"/>
      <c r="J180" s="91"/>
      <c r="K180" s="120"/>
      <c r="L180" s="84"/>
      <c r="M180" s="85"/>
      <c r="N180" s="85"/>
      <c r="O180" s="86"/>
      <c r="P180" s="86"/>
      <c r="Q180" s="77"/>
      <c r="R180" s="77"/>
      <c r="S180" s="77"/>
      <c r="T180" s="77"/>
      <c r="U180" s="77"/>
      <c r="V180" s="77"/>
      <c r="W180" s="87"/>
      <c r="X180" s="77"/>
      <c r="Y180" s="78"/>
      <c r="Z180" s="62"/>
      <c r="AA180" s="65"/>
      <c r="AB180" s="61"/>
      <c r="AC180" s="94"/>
      <c r="AD180" s="75"/>
      <c r="AE180" s="82"/>
      <c r="AF180" s="88"/>
      <c r="AG180" s="80"/>
    </row>
    <row r="181" spans="1:33" s="10" customFormat="1" hidden="1">
      <c r="A181" s="38"/>
      <c r="B181" s="82"/>
      <c r="C181" s="83"/>
      <c r="D181" s="83"/>
      <c r="E181" s="83"/>
      <c r="F181" s="83"/>
      <c r="G181" s="83"/>
      <c r="H181" s="83"/>
      <c r="I181" s="95"/>
      <c r="J181" s="91"/>
      <c r="K181" s="120"/>
      <c r="L181" s="84"/>
      <c r="M181" s="85"/>
      <c r="N181" s="85"/>
      <c r="O181" s="86"/>
      <c r="P181" s="86"/>
      <c r="Q181" s="77"/>
      <c r="R181" s="77"/>
      <c r="S181" s="77"/>
      <c r="T181" s="77"/>
      <c r="U181" s="77"/>
      <c r="V181" s="77"/>
      <c r="W181" s="87"/>
      <c r="X181" s="77"/>
      <c r="Y181" s="78"/>
      <c r="Z181" s="62"/>
      <c r="AA181" s="65"/>
      <c r="AB181" s="61"/>
      <c r="AC181" s="94"/>
      <c r="AD181" s="75"/>
      <c r="AE181" s="82"/>
      <c r="AF181" s="88"/>
      <c r="AG181" s="80"/>
    </row>
    <row r="182" spans="1:33" s="10" customFormat="1" hidden="1">
      <c r="A182" s="38"/>
      <c r="B182" s="82"/>
      <c r="C182" s="83"/>
      <c r="D182" s="83"/>
      <c r="E182" s="83"/>
      <c r="F182" s="83"/>
      <c r="G182" s="83"/>
      <c r="H182" s="83"/>
      <c r="I182" s="95"/>
      <c r="J182" s="95"/>
      <c r="K182" s="120"/>
      <c r="L182" s="92"/>
      <c r="M182" s="85"/>
      <c r="N182" s="85"/>
      <c r="O182" s="86"/>
      <c r="P182" s="86"/>
      <c r="Q182" s="77"/>
      <c r="R182" s="77"/>
      <c r="S182" s="77"/>
      <c r="T182" s="77"/>
      <c r="U182" s="77"/>
      <c r="V182" s="77"/>
      <c r="W182" s="87"/>
      <c r="X182" s="77"/>
      <c r="Y182" s="78"/>
      <c r="Z182" s="62"/>
      <c r="AA182" s="65"/>
      <c r="AB182" s="61"/>
      <c r="AC182" s="96"/>
      <c r="AD182" s="75"/>
      <c r="AE182" s="82"/>
      <c r="AF182" s="93"/>
      <c r="AG182" s="80"/>
    </row>
    <row r="183" spans="1:33" s="10" customFormat="1" hidden="1">
      <c r="A183" s="38"/>
      <c r="B183" s="82"/>
      <c r="C183" s="83"/>
      <c r="D183" s="83"/>
      <c r="E183" s="83"/>
      <c r="F183" s="83"/>
      <c r="G183" s="83"/>
      <c r="H183" s="83"/>
      <c r="I183" s="95"/>
      <c r="J183" s="95"/>
      <c r="K183" s="120"/>
      <c r="L183" s="92"/>
      <c r="M183" s="85"/>
      <c r="N183" s="85"/>
      <c r="O183" s="86"/>
      <c r="P183" s="86"/>
      <c r="Q183" s="77"/>
      <c r="R183" s="77"/>
      <c r="S183" s="77"/>
      <c r="T183" s="77"/>
      <c r="U183" s="77"/>
      <c r="V183" s="77"/>
      <c r="W183" s="87"/>
      <c r="X183" s="77"/>
      <c r="Y183" s="78"/>
      <c r="Z183" s="62"/>
      <c r="AA183" s="65"/>
      <c r="AB183" s="61"/>
      <c r="AC183" s="96"/>
      <c r="AD183" s="75"/>
      <c r="AE183" s="82"/>
      <c r="AF183" s="93"/>
      <c r="AG183" s="80"/>
    </row>
    <row r="184" spans="1:33" s="10" customFormat="1" hidden="1">
      <c r="A184" s="38"/>
      <c r="B184" s="82"/>
      <c r="C184" s="83"/>
      <c r="D184" s="83"/>
      <c r="E184" s="83"/>
      <c r="F184" s="83"/>
      <c r="G184" s="83"/>
      <c r="H184" s="83"/>
      <c r="I184" s="95"/>
      <c r="J184" s="95"/>
      <c r="K184" s="120"/>
      <c r="L184" s="92"/>
      <c r="M184" s="85"/>
      <c r="N184" s="85"/>
      <c r="O184" s="86"/>
      <c r="P184" s="86"/>
      <c r="Q184" s="77"/>
      <c r="R184" s="77"/>
      <c r="S184" s="77"/>
      <c r="T184" s="77"/>
      <c r="U184" s="77"/>
      <c r="V184" s="77"/>
      <c r="W184" s="87"/>
      <c r="X184" s="77"/>
      <c r="Y184" s="78"/>
      <c r="Z184" s="62"/>
      <c r="AA184" s="65"/>
      <c r="AB184" s="61"/>
      <c r="AC184" s="96"/>
      <c r="AD184" s="75"/>
      <c r="AE184" s="82"/>
      <c r="AF184" s="93"/>
      <c r="AG184" s="80"/>
    </row>
    <row r="185" spans="1:33" s="10" customFormat="1" hidden="1">
      <c r="A185" s="38"/>
      <c r="B185" s="82"/>
      <c r="C185" s="83"/>
      <c r="D185" s="83"/>
      <c r="E185" s="83"/>
      <c r="F185" s="83"/>
      <c r="G185" s="83"/>
      <c r="H185" s="83"/>
      <c r="I185" s="95"/>
      <c r="J185" s="95"/>
      <c r="K185" s="120"/>
      <c r="L185" s="92"/>
      <c r="M185" s="85"/>
      <c r="N185" s="85"/>
      <c r="O185" s="86"/>
      <c r="P185" s="86"/>
      <c r="Q185" s="77"/>
      <c r="R185" s="77"/>
      <c r="S185" s="77"/>
      <c r="T185" s="77"/>
      <c r="U185" s="77"/>
      <c r="V185" s="77"/>
      <c r="W185" s="87"/>
      <c r="X185" s="77"/>
      <c r="Y185" s="78"/>
      <c r="Z185" s="62"/>
      <c r="AA185" s="65"/>
      <c r="AB185" s="61"/>
      <c r="AC185" s="96"/>
      <c r="AD185" s="75"/>
      <c r="AE185" s="82"/>
      <c r="AF185" s="93"/>
      <c r="AG185" s="80"/>
    </row>
    <row r="186" spans="1:33" s="10" customFormat="1" hidden="1">
      <c r="A186" s="38"/>
      <c r="B186" s="82"/>
      <c r="C186" s="83"/>
      <c r="D186" s="83"/>
      <c r="E186" s="83"/>
      <c r="F186" s="83"/>
      <c r="G186" s="83"/>
      <c r="H186" s="83"/>
      <c r="I186" s="95"/>
      <c r="J186" s="95"/>
      <c r="K186" s="120"/>
      <c r="L186" s="92"/>
      <c r="M186" s="85"/>
      <c r="N186" s="85"/>
      <c r="O186" s="86"/>
      <c r="P186" s="86"/>
      <c r="Q186" s="77"/>
      <c r="R186" s="77"/>
      <c r="S186" s="77"/>
      <c r="T186" s="77"/>
      <c r="U186" s="77"/>
      <c r="V186" s="77"/>
      <c r="W186" s="87"/>
      <c r="X186" s="77"/>
      <c r="Y186" s="78"/>
      <c r="Z186" s="62"/>
      <c r="AA186" s="65"/>
      <c r="AB186" s="61"/>
      <c r="AC186" s="96"/>
      <c r="AD186" s="75"/>
      <c r="AE186" s="82"/>
      <c r="AF186" s="93"/>
      <c r="AG186" s="80"/>
    </row>
    <row r="187" spans="1:33" s="10" customFormat="1" hidden="1">
      <c r="A187" s="38"/>
      <c r="B187" s="82"/>
      <c r="C187" s="83"/>
      <c r="D187" s="83"/>
      <c r="E187" s="83"/>
      <c r="F187" s="83"/>
      <c r="G187" s="83"/>
      <c r="H187" s="83"/>
      <c r="I187" s="95"/>
      <c r="J187" s="95"/>
      <c r="K187" s="120"/>
      <c r="L187" s="92"/>
      <c r="M187" s="85"/>
      <c r="N187" s="85"/>
      <c r="O187" s="86"/>
      <c r="P187" s="86"/>
      <c r="Q187" s="77"/>
      <c r="R187" s="77"/>
      <c r="S187" s="77"/>
      <c r="T187" s="77"/>
      <c r="U187" s="77"/>
      <c r="V187" s="77"/>
      <c r="W187" s="87"/>
      <c r="X187" s="77"/>
      <c r="Y187" s="78"/>
      <c r="Z187" s="62"/>
      <c r="AA187" s="65"/>
      <c r="AB187" s="61"/>
      <c r="AC187" s="96"/>
      <c r="AD187" s="75"/>
      <c r="AE187" s="82"/>
      <c r="AF187" s="93"/>
      <c r="AG187" s="80"/>
    </row>
    <row r="188" spans="1:33" s="10" customFormat="1" hidden="1">
      <c r="A188" s="38"/>
      <c r="B188" s="82"/>
      <c r="C188" s="83"/>
      <c r="D188" s="83"/>
      <c r="E188" s="83"/>
      <c r="F188" s="83"/>
      <c r="G188" s="83"/>
      <c r="H188" s="83"/>
      <c r="I188" s="95"/>
      <c r="J188" s="95"/>
      <c r="K188" s="120"/>
      <c r="L188" s="92"/>
      <c r="M188" s="85"/>
      <c r="N188" s="85"/>
      <c r="O188" s="86"/>
      <c r="P188" s="86"/>
      <c r="Q188" s="77"/>
      <c r="R188" s="77"/>
      <c r="S188" s="77"/>
      <c r="T188" s="77"/>
      <c r="U188" s="77"/>
      <c r="V188" s="77"/>
      <c r="W188" s="87"/>
      <c r="X188" s="77"/>
      <c r="Y188" s="78"/>
      <c r="Z188" s="62"/>
      <c r="AA188" s="65"/>
      <c r="AB188" s="61"/>
      <c r="AC188" s="96"/>
      <c r="AD188" s="75"/>
      <c r="AE188" s="82"/>
      <c r="AF188" s="93"/>
      <c r="AG188" s="80"/>
    </row>
    <row r="189" spans="1:33" s="10" customFormat="1" hidden="1">
      <c r="A189" s="38"/>
      <c r="B189" s="82"/>
      <c r="C189" s="83"/>
      <c r="D189" s="83"/>
      <c r="E189" s="83"/>
      <c r="F189" s="83"/>
      <c r="G189" s="83"/>
      <c r="H189" s="83"/>
      <c r="I189" s="95"/>
      <c r="J189" s="95"/>
      <c r="K189" s="120"/>
      <c r="L189" s="84"/>
      <c r="M189" s="85"/>
      <c r="N189" s="85"/>
      <c r="O189" s="86"/>
      <c r="P189" s="86"/>
      <c r="Q189" s="77"/>
      <c r="R189" s="77"/>
      <c r="S189" s="77"/>
      <c r="T189" s="77"/>
      <c r="U189" s="77"/>
      <c r="V189" s="77"/>
      <c r="W189" s="87"/>
      <c r="X189" s="77"/>
      <c r="Y189" s="78"/>
      <c r="Z189" s="62"/>
      <c r="AA189" s="65"/>
      <c r="AB189" s="61"/>
      <c r="AC189" s="94"/>
      <c r="AD189" s="75"/>
      <c r="AE189" s="82"/>
      <c r="AF189" s="88"/>
      <c r="AG189" s="80"/>
    </row>
    <row r="190" spans="1:33" s="10" customFormat="1" hidden="1">
      <c r="A190" s="38"/>
      <c r="B190" s="82"/>
      <c r="C190" s="83"/>
      <c r="D190" s="83"/>
      <c r="E190" s="83"/>
      <c r="F190" s="83"/>
      <c r="G190" s="83"/>
      <c r="H190" s="83"/>
      <c r="I190" s="95"/>
      <c r="J190" s="95"/>
      <c r="K190" s="120"/>
      <c r="L190" s="84"/>
      <c r="M190" s="85"/>
      <c r="N190" s="85"/>
      <c r="O190" s="86"/>
      <c r="P190" s="86"/>
      <c r="Q190" s="77"/>
      <c r="R190" s="77"/>
      <c r="S190" s="77"/>
      <c r="T190" s="77"/>
      <c r="U190" s="77"/>
      <c r="V190" s="77"/>
      <c r="W190" s="87"/>
      <c r="X190" s="77"/>
      <c r="Y190" s="78"/>
      <c r="Z190" s="62"/>
      <c r="AA190" s="65"/>
      <c r="AB190" s="61"/>
      <c r="AC190" s="94"/>
      <c r="AD190" s="75"/>
      <c r="AE190" s="82"/>
      <c r="AF190" s="88"/>
      <c r="AG190" s="80"/>
    </row>
    <row r="191" spans="1:33" s="10" customFormat="1" hidden="1">
      <c r="A191" s="38"/>
      <c r="B191" s="82"/>
      <c r="C191" s="83"/>
      <c r="D191" s="83"/>
      <c r="E191" s="83"/>
      <c r="F191" s="83"/>
      <c r="G191" s="83"/>
      <c r="H191" s="83"/>
      <c r="I191" s="95"/>
      <c r="J191" s="95"/>
      <c r="K191" s="120"/>
      <c r="L191" s="84"/>
      <c r="M191" s="85"/>
      <c r="N191" s="85"/>
      <c r="O191" s="86"/>
      <c r="P191" s="86"/>
      <c r="Q191" s="77"/>
      <c r="R191" s="77"/>
      <c r="S191" s="77"/>
      <c r="T191" s="77"/>
      <c r="U191" s="77"/>
      <c r="V191" s="77"/>
      <c r="W191" s="87"/>
      <c r="X191" s="77"/>
      <c r="Y191" s="78"/>
      <c r="Z191" s="62"/>
      <c r="AA191" s="65"/>
      <c r="AB191" s="61"/>
      <c r="AC191" s="94"/>
      <c r="AD191" s="75"/>
      <c r="AE191" s="75"/>
      <c r="AF191" s="88"/>
      <c r="AG191" s="80"/>
    </row>
    <row r="192" spans="1:33" s="10" customFormat="1" hidden="1">
      <c r="A192" s="38"/>
      <c r="B192" s="82"/>
      <c r="C192" s="83"/>
      <c r="D192" s="83"/>
      <c r="E192" s="83"/>
      <c r="F192" s="83"/>
      <c r="G192" s="83"/>
      <c r="H192" s="83"/>
      <c r="I192" s="95"/>
      <c r="J192" s="95"/>
      <c r="K192" s="120"/>
      <c r="L192" s="92"/>
      <c r="M192" s="85"/>
      <c r="N192" s="85"/>
      <c r="O192" s="86"/>
      <c r="P192" s="86"/>
      <c r="Q192" s="77"/>
      <c r="R192" s="77"/>
      <c r="S192" s="77"/>
      <c r="T192" s="77"/>
      <c r="U192" s="77"/>
      <c r="V192" s="77"/>
      <c r="W192" s="87"/>
      <c r="X192" s="77"/>
      <c r="Y192" s="78"/>
      <c r="Z192" s="62"/>
      <c r="AA192" s="65"/>
      <c r="AB192" s="61"/>
      <c r="AC192" s="96"/>
      <c r="AD192" s="75"/>
      <c r="AE192" s="75"/>
      <c r="AF192" s="93"/>
      <c r="AG192" s="80"/>
    </row>
    <row r="193" spans="1:33" s="10" customFormat="1" hidden="1">
      <c r="A193" s="38"/>
      <c r="B193" s="82"/>
      <c r="C193" s="83"/>
      <c r="D193" s="83"/>
      <c r="E193" s="83"/>
      <c r="F193" s="83"/>
      <c r="G193" s="83"/>
      <c r="H193" s="83"/>
      <c r="I193" s="95"/>
      <c r="J193" s="95"/>
      <c r="K193" s="120"/>
      <c r="L193" s="92"/>
      <c r="M193" s="85"/>
      <c r="N193" s="85"/>
      <c r="O193" s="86"/>
      <c r="P193" s="86"/>
      <c r="Q193" s="77"/>
      <c r="R193" s="77"/>
      <c r="S193" s="77"/>
      <c r="T193" s="77"/>
      <c r="U193" s="77"/>
      <c r="V193" s="77"/>
      <c r="W193" s="87"/>
      <c r="X193" s="77"/>
      <c r="Y193" s="78"/>
      <c r="Z193" s="62"/>
      <c r="AA193" s="65"/>
      <c r="AB193" s="61"/>
      <c r="AC193" s="96"/>
      <c r="AD193" s="75"/>
      <c r="AE193" s="75"/>
      <c r="AF193" s="93"/>
      <c r="AG193" s="80"/>
    </row>
    <row r="194" spans="1:33" s="10" customFormat="1" hidden="1">
      <c r="A194" s="38"/>
      <c r="B194" s="82"/>
      <c r="C194" s="83"/>
      <c r="D194" s="83"/>
      <c r="E194" s="83"/>
      <c r="F194" s="83"/>
      <c r="G194" s="83"/>
      <c r="H194" s="83"/>
      <c r="I194" s="95"/>
      <c r="J194" s="95"/>
      <c r="K194" s="120"/>
      <c r="L194" s="92"/>
      <c r="M194" s="85"/>
      <c r="N194" s="85"/>
      <c r="O194" s="86"/>
      <c r="P194" s="86"/>
      <c r="Q194" s="77"/>
      <c r="R194" s="77"/>
      <c r="S194" s="77"/>
      <c r="T194" s="77"/>
      <c r="U194" s="77"/>
      <c r="V194" s="77"/>
      <c r="W194" s="87"/>
      <c r="X194" s="77"/>
      <c r="Y194" s="78"/>
      <c r="Z194" s="62"/>
      <c r="AA194" s="65"/>
      <c r="AB194" s="61"/>
      <c r="AC194" s="96"/>
      <c r="AD194" s="75"/>
      <c r="AE194" s="75"/>
      <c r="AF194" s="93"/>
      <c r="AG194" s="80"/>
    </row>
    <row r="195" spans="1:33" s="10" customFormat="1" hidden="1">
      <c r="A195" s="38"/>
      <c r="B195" s="82"/>
      <c r="C195" s="83"/>
      <c r="D195" s="83"/>
      <c r="E195" s="83"/>
      <c r="F195" s="83"/>
      <c r="G195" s="83"/>
      <c r="H195" s="83"/>
      <c r="I195" s="95"/>
      <c r="J195" s="95"/>
      <c r="K195" s="120"/>
      <c r="L195" s="92"/>
      <c r="M195" s="85"/>
      <c r="N195" s="85"/>
      <c r="O195" s="86"/>
      <c r="P195" s="86"/>
      <c r="Q195" s="77"/>
      <c r="R195" s="77"/>
      <c r="S195" s="77"/>
      <c r="T195" s="77"/>
      <c r="U195" s="77"/>
      <c r="V195" s="77"/>
      <c r="W195" s="87"/>
      <c r="X195" s="77"/>
      <c r="Y195" s="78"/>
      <c r="Z195" s="62"/>
      <c r="AA195" s="65"/>
      <c r="AB195" s="61"/>
      <c r="AC195" s="96"/>
      <c r="AD195" s="75"/>
      <c r="AE195" s="75"/>
      <c r="AF195" s="93"/>
      <c r="AG195" s="80"/>
    </row>
    <row r="196" spans="1:33" s="10" customFormat="1" hidden="1">
      <c r="A196" s="38"/>
      <c r="B196" s="82"/>
      <c r="C196" s="83"/>
      <c r="D196" s="83"/>
      <c r="E196" s="83"/>
      <c r="F196" s="83"/>
      <c r="G196" s="83"/>
      <c r="H196" s="83"/>
      <c r="I196" s="95"/>
      <c r="J196" s="95"/>
      <c r="K196" s="120"/>
      <c r="L196" s="92"/>
      <c r="M196" s="85"/>
      <c r="N196" s="85"/>
      <c r="O196" s="86"/>
      <c r="P196" s="86"/>
      <c r="Q196" s="77"/>
      <c r="R196" s="77"/>
      <c r="S196" s="77"/>
      <c r="T196" s="77"/>
      <c r="U196" s="77"/>
      <c r="V196" s="77"/>
      <c r="W196" s="87"/>
      <c r="X196" s="77"/>
      <c r="Y196" s="78"/>
      <c r="Z196" s="62"/>
      <c r="AA196" s="65"/>
      <c r="AB196" s="61"/>
      <c r="AC196" s="96"/>
      <c r="AD196" s="75"/>
      <c r="AE196" s="75"/>
      <c r="AF196" s="93"/>
      <c r="AG196" s="80"/>
    </row>
    <row r="197" spans="1:33" s="10" customFormat="1" hidden="1">
      <c r="A197" s="38"/>
      <c r="B197" s="82"/>
      <c r="C197" s="83"/>
      <c r="D197" s="83"/>
      <c r="E197" s="83"/>
      <c r="F197" s="83"/>
      <c r="G197" s="83"/>
      <c r="H197" s="83"/>
      <c r="I197" s="95"/>
      <c r="J197" s="95"/>
      <c r="K197" s="120"/>
      <c r="L197" s="92"/>
      <c r="M197" s="85"/>
      <c r="N197" s="85"/>
      <c r="O197" s="86"/>
      <c r="P197" s="86"/>
      <c r="Q197" s="77"/>
      <c r="R197" s="77"/>
      <c r="S197" s="77"/>
      <c r="T197" s="77"/>
      <c r="U197" s="77"/>
      <c r="V197" s="77"/>
      <c r="W197" s="87"/>
      <c r="X197" s="77"/>
      <c r="Y197" s="78"/>
      <c r="Z197" s="62"/>
      <c r="AA197" s="65"/>
      <c r="AB197" s="61"/>
      <c r="AC197" s="96"/>
      <c r="AD197" s="75"/>
      <c r="AE197" s="75"/>
      <c r="AF197" s="93"/>
      <c r="AG197" s="80"/>
    </row>
    <row r="198" spans="1:33" s="10" customFormat="1" hidden="1">
      <c r="A198" s="38"/>
      <c r="B198" s="82"/>
      <c r="C198" s="83"/>
      <c r="D198" s="83"/>
      <c r="E198" s="83"/>
      <c r="F198" s="83"/>
      <c r="G198" s="83"/>
      <c r="H198" s="83"/>
      <c r="I198" s="95"/>
      <c r="J198" s="95"/>
      <c r="K198" s="120"/>
      <c r="L198" s="92"/>
      <c r="M198" s="85"/>
      <c r="N198" s="85"/>
      <c r="O198" s="86"/>
      <c r="P198" s="86"/>
      <c r="Q198" s="77"/>
      <c r="R198" s="77"/>
      <c r="S198" s="77"/>
      <c r="T198" s="77"/>
      <c r="U198" s="77"/>
      <c r="V198" s="77"/>
      <c r="W198" s="87"/>
      <c r="X198" s="77"/>
      <c r="Y198" s="78"/>
      <c r="Z198" s="62"/>
      <c r="AA198" s="65"/>
      <c r="AB198" s="61"/>
      <c r="AC198" s="96"/>
      <c r="AD198" s="75"/>
      <c r="AE198" s="75"/>
      <c r="AF198" s="93"/>
      <c r="AG198" s="80"/>
    </row>
    <row r="199" spans="1:33" s="10" customFormat="1">
      <c r="A199" s="97"/>
      <c r="B199" s="97"/>
      <c r="C199" s="98"/>
      <c r="D199" s="98"/>
      <c r="E199" s="98"/>
      <c r="F199" s="98"/>
      <c r="G199" s="98"/>
      <c r="H199" s="98"/>
      <c r="I199" s="98"/>
      <c r="J199" s="98"/>
      <c r="K199" s="121"/>
      <c r="L199" s="17"/>
      <c r="M199" s="17"/>
      <c r="N199" s="17"/>
      <c r="O199" s="80"/>
      <c r="P199" s="80"/>
      <c r="Q199" s="80"/>
      <c r="R199" s="80"/>
      <c r="S199" s="80"/>
      <c r="T199" s="80"/>
      <c r="U199" s="80"/>
      <c r="V199" s="80"/>
      <c r="W199" s="80"/>
      <c r="X199" s="99"/>
      <c r="Y199" s="99"/>
      <c r="Z199" s="12"/>
      <c r="AA199" s="97"/>
      <c r="AB199" s="9"/>
      <c r="AC199" s="9"/>
      <c r="AD199" s="9"/>
      <c r="AE199" s="9"/>
      <c r="AF199" s="9"/>
      <c r="AG199" s="9"/>
    </row>
    <row r="200" spans="1:33" s="10" customFormat="1" ht="16.5" customHeight="1">
      <c r="A200" s="97"/>
      <c r="B200" s="97"/>
      <c r="C200" s="98"/>
      <c r="D200" s="98"/>
      <c r="E200" s="98"/>
      <c r="F200" s="98"/>
      <c r="G200" s="98"/>
      <c r="H200" s="98"/>
      <c r="I200" s="98"/>
      <c r="J200" s="98"/>
      <c r="K200" s="98"/>
      <c r="L200" s="98"/>
      <c r="M200" s="98"/>
      <c r="N200" s="98"/>
      <c r="O200" s="98"/>
      <c r="P200" s="98"/>
      <c r="Q200" s="98"/>
      <c r="R200" s="98"/>
      <c r="S200" s="98"/>
      <c r="T200" s="98"/>
      <c r="U200" s="98"/>
      <c r="V200" s="98"/>
      <c r="W200" s="98"/>
      <c r="X200" s="9"/>
      <c r="Y200" s="9"/>
      <c r="Z200" s="9"/>
      <c r="AA200" s="9"/>
      <c r="AB200" s="9"/>
      <c r="AC200" s="9"/>
      <c r="AD200" s="9"/>
      <c r="AE200" s="9"/>
      <c r="AF200" s="9"/>
      <c r="AG200" s="9"/>
    </row>
    <row r="201" spans="1:33">
      <c r="C201" s="133"/>
      <c r="D201" s="133"/>
      <c r="E201" s="133"/>
      <c r="F201" s="133"/>
      <c r="G201" s="133"/>
      <c r="H201" s="133"/>
      <c r="I201" s="133"/>
      <c r="J201" s="133"/>
      <c r="K201" s="133"/>
      <c r="L201" s="133"/>
      <c r="M201" s="133"/>
      <c r="N201" s="133"/>
      <c r="O201" s="133"/>
      <c r="P201" s="133"/>
      <c r="Q201" s="133"/>
      <c r="R201" s="133"/>
      <c r="S201" s="133"/>
      <c r="T201" s="133"/>
      <c r="U201" s="133"/>
      <c r="V201" s="133"/>
      <c r="W201" s="133"/>
    </row>
    <row r="202" spans="1:33">
      <c r="K202"/>
    </row>
    <row r="203" spans="1:33">
      <c r="K203"/>
    </row>
    <row r="204" spans="1:33">
      <c r="K204"/>
    </row>
    <row r="205" spans="1:33">
      <c r="K205"/>
    </row>
    <row r="206" spans="1:33">
      <c r="K206"/>
    </row>
    <row r="207" spans="1:33">
      <c r="K207"/>
    </row>
    <row r="208" spans="1:33">
      <c r="K208"/>
    </row>
    <row r="209" spans="11:11">
      <c r="K209"/>
    </row>
  </sheetData>
  <mergeCells count="18">
    <mergeCell ref="C3:C6"/>
    <mergeCell ref="C9:C12"/>
    <mergeCell ref="B3:B14"/>
    <mergeCell ref="A3:A14"/>
    <mergeCell ref="A1:A2"/>
    <mergeCell ref="B1:B2"/>
    <mergeCell ref="C1:C2"/>
    <mergeCell ref="D21:H21"/>
    <mergeCell ref="D1:D2"/>
    <mergeCell ref="AB20:AF20"/>
    <mergeCell ref="M21:N21"/>
    <mergeCell ref="W21:X21"/>
    <mergeCell ref="N1:N2"/>
    <mergeCell ref="A16:B16"/>
    <mergeCell ref="A17:B17"/>
    <mergeCell ref="A18:B18"/>
    <mergeCell ref="A19:B19"/>
    <mergeCell ref="A20:B20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766BB-BE71-4AD6-A0EB-51E89904B4A4}">
  <sheetPr codeName="Sheet2"/>
  <dimension ref="A1:AG170"/>
  <sheetViews>
    <sheetView workbookViewId="0">
      <selection activeCell="D12" sqref="D12"/>
    </sheetView>
  </sheetViews>
  <sheetFormatPr defaultRowHeight="17"/>
  <cols>
    <col min="2" max="2" width="13.33203125" bestFit="1" customWidth="1"/>
    <col min="3" max="3" width="47.08203125" bestFit="1" customWidth="1"/>
    <col min="4" max="4" width="22" bestFit="1" customWidth="1"/>
    <col min="6" max="6" width="9.83203125" customWidth="1"/>
    <col min="8" max="8" width="13.75" bestFit="1" customWidth="1"/>
    <col min="10" max="10" width="13" bestFit="1" customWidth="1"/>
    <col min="11" max="11" width="9" style="123"/>
  </cols>
  <sheetData>
    <row r="1" spans="1:33" s="10" customFormat="1">
      <c r="A1" s="243" t="s">
        <v>58</v>
      </c>
      <c r="B1" s="243" t="s">
        <v>59</v>
      </c>
      <c r="C1" s="243" t="s">
        <v>60</v>
      </c>
      <c r="D1" s="243" t="s">
        <v>19</v>
      </c>
      <c r="E1" s="127" t="s">
        <v>40</v>
      </c>
      <c r="F1" s="127" t="s">
        <v>41</v>
      </c>
      <c r="G1" s="127" t="s">
        <v>42</v>
      </c>
      <c r="H1" s="127" t="s">
        <v>43</v>
      </c>
      <c r="I1" s="127" t="s">
        <v>44</v>
      </c>
      <c r="J1" s="127" t="s">
        <v>45</v>
      </c>
      <c r="K1" s="127" t="s">
        <v>61</v>
      </c>
      <c r="L1" s="127" t="s">
        <v>62</v>
      </c>
      <c r="M1" s="127" t="s">
        <v>63</v>
      </c>
      <c r="N1" s="243" t="s">
        <v>64</v>
      </c>
      <c r="O1" s="80"/>
      <c r="P1" s="80"/>
      <c r="Q1" s="97"/>
      <c r="R1" s="97"/>
      <c r="S1" s="97"/>
      <c r="T1" s="97"/>
      <c r="U1" s="97"/>
      <c r="V1" s="97"/>
      <c r="W1" s="97"/>
      <c r="X1" s="9"/>
      <c r="Y1" s="9"/>
      <c r="Z1" s="9"/>
      <c r="AA1" s="9"/>
      <c r="AB1" s="9"/>
      <c r="AC1" s="9"/>
      <c r="AD1" s="9"/>
      <c r="AE1" s="9"/>
      <c r="AF1" s="9"/>
      <c r="AG1" s="9"/>
    </row>
    <row r="2" spans="1:33" s="10" customFormat="1">
      <c r="A2" s="244"/>
      <c r="B2" s="244"/>
      <c r="C2" s="244"/>
      <c r="D2" s="244"/>
      <c r="E2" s="127"/>
      <c r="F2" s="127"/>
      <c r="G2" s="127"/>
      <c r="H2" s="127"/>
      <c r="I2" s="127"/>
      <c r="J2" s="127"/>
      <c r="K2" s="127"/>
      <c r="L2" s="127"/>
      <c r="M2" s="127"/>
      <c r="N2" s="244"/>
      <c r="Q2" s="97"/>
      <c r="R2" s="97"/>
      <c r="S2" s="97"/>
      <c r="T2" s="97"/>
      <c r="U2" s="97"/>
      <c r="V2" s="97"/>
      <c r="W2" s="97"/>
      <c r="X2" s="97"/>
      <c r="Y2" s="9"/>
      <c r="Z2" s="9"/>
      <c r="AA2" s="9"/>
      <c r="AB2" s="9"/>
      <c r="AC2" s="9"/>
      <c r="AD2" s="9"/>
      <c r="AE2" s="9"/>
      <c r="AF2" s="9"/>
      <c r="AG2" s="9"/>
    </row>
    <row r="3" spans="1:33" s="10" customFormat="1" ht="16.5" customHeight="1">
      <c r="A3" s="231"/>
      <c r="B3" s="231" t="s">
        <v>65</v>
      </c>
      <c r="C3" s="245">
        <v>803841</v>
      </c>
      <c r="D3" s="128" t="s">
        <v>66</v>
      </c>
      <c r="E3" s="129">
        <v>75</v>
      </c>
      <c r="F3" s="129">
        <v>155</v>
      </c>
      <c r="G3" s="129">
        <v>430</v>
      </c>
      <c r="H3" s="129">
        <v>415</v>
      </c>
      <c r="I3" s="129">
        <v>305</v>
      </c>
      <c r="J3" s="129">
        <v>155</v>
      </c>
      <c r="K3" s="129"/>
      <c r="L3" s="129"/>
      <c r="M3" s="129"/>
      <c r="N3" s="128">
        <f t="shared" ref="N3:N8" si="0">SUM(E3:M3)</f>
        <v>1535</v>
      </c>
      <c r="Q3" s="97"/>
      <c r="R3" s="97"/>
      <c r="S3" s="97"/>
      <c r="T3" s="97"/>
      <c r="U3" s="97"/>
      <c r="V3" s="97"/>
      <c r="W3" s="97"/>
      <c r="X3" s="97"/>
      <c r="Y3" s="9"/>
      <c r="Z3" s="9"/>
      <c r="AA3" s="9"/>
      <c r="AB3" s="9"/>
      <c r="AC3" s="9"/>
      <c r="AD3" s="9"/>
      <c r="AE3" s="9"/>
      <c r="AF3" s="9"/>
      <c r="AG3" s="9"/>
    </row>
    <row r="4" spans="1:33" s="10" customFormat="1" ht="16.5" customHeight="1">
      <c r="A4" s="218"/>
      <c r="B4" s="218"/>
      <c r="C4" s="245"/>
      <c r="D4" s="128" t="s">
        <v>67</v>
      </c>
      <c r="E4" s="129">
        <v>60</v>
      </c>
      <c r="F4" s="129">
        <v>120</v>
      </c>
      <c r="G4" s="129">
        <v>345</v>
      </c>
      <c r="H4" s="129">
        <v>330</v>
      </c>
      <c r="I4" s="129">
        <v>245</v>
      </c>
      <c r="J4" s="129">
        <v>120</v>
      </c>
      <c r="K4" s="129"/>
      <c r="L4" s="129"/>
      <c r="M4" s="129"/>
      <c r="N4" s="128">
        <f t="shared" si="0"/>
        <v>1220</v>
      </c>
      <c r="Q4" s="97"/>
      <c r="R4" s="97"/>
      <c r="S4" s="97"/>
      <c r="T4" s="97"/>
      <c r="U4" s="97"/>
      <c r="V4" s="97"/>
      <c r="W4" s="97"/>
      <c r="X4" s="97"/>
      <c r="Y4" s="9"/>
      <c r="Z4" s="9"/>
      <c r="AA4" s="9"/>
      <c r="AB4" s="9"/>
      <c r="AC4" s="9"/>
      <c r="AD4" s="9"/>
      <c r="AE4" s="9"/>
      <c r="AF4" s="9"/>
      <c r="AG4" s="9"/>
    </row>
    <row r="5" spans="1:33" s="10" customFormat="1">
      <c r="A5" s="218"/>
      <c r="B5" s="218"/>
      <c r="C5" s="245"/>
      <c r="D5" s="128" t="s">
        <v>68</v>
      </c>
      <c r="E5" s="129">
        <v>60</v>
      </c>
      <c r="F5" s="129">
        <v>120</v>
      </c>
      <c r="G5" s="129">
        <v>345</v>
      </c>
      <c r="H5" s="129">
        <v>330</v>
      </c>
      <c r="I5" s="129">
        <v>245</v>
      </c>
      <c r="J5" s="129">
        <v>120</v>
      </c>
      <c r="K5" s="129"/>
      <c r="L5" s="129"/>
      <c r="M5" s="129"/>
      <c r="N5" s="128">
        <f t="shared" si="0"/>
        <v>1220</v>
      </c>
      <c r="Q5" s="97"/>
      <c r="R5" s="97"/>
      <c r="S5" s="97"/>
      <c r="T5" s="97"/>
      <c r="U5" s="97"/>
      <c r="V5" s="97"/>
      <c r="W5" s="97"/>
      <c r="X5" s="97"/>
      <c r="Y5" s="9"/>
      <c r="Z5" s="9"/>
      <c r="AA5" s="9"/>
      <c r="AB5" s="9"/>
      <c r="AC5" s="9"/>
      <c r="AD5" s="9"/>
      <c r="AE5" s="9"/>
      <c r="AF5" s="9"/>
      <c r="AG5" s="9"/>
    </row>
    <row r="6" spans="1:33" s="10" customFormat="1" ht="16.5" customHeight="1">
      <c r="A6" s="218"/>
      <c r="B6" s="218"/>
      <c r="C6" s="245"/>
      <c r="D6" s="128" t="s">
        <v>69</v>
      </c>
      <c r="E6" s="129">
        <v>50</v>
      </c>
      <c r="F6" s="129">
        <v>90</v>
      </c>
      <c r="G6" s="129">
        <v>255</v>
      </c>
      <c r="H6" s="129">
        <v>250</v>
      </c>
      <c r="I6" s="129">
        <v>185</v>
      </c>
      <c r="J6" s="129">
        <v>90</v>
      </c>
      <c r="K6" s="129"/>
      <c r="L6" s="129"/>
      <c r="M6" s="129"/>
      <c r="N6" s="128">
        <f t="shared" si="0"/>
        <v>920</v>
      </c>
      <c r="Q6" s="97"/>
      <c r="R6" s="97"/>
      <c r="S6" s="97"/>
      <c r="T6" s="97"/>
      <c r="U6" s="97"/>
      <c r="V6" s="97"/>
      <c r="W6" s="97"/>
      <c r="X6" s="97"/>
      <c r="Y6" s="9"/>
      <c r="Z6" s="9"/>
      <c r="AA6" s="9"/>
      <c r="AB6" s="9"/>
      <c r="AC6" s="9"/>
      <c r="AD6" s="9"/>
      <c r="AE6" s="9"/>
      <c r="AF6" s="9"/>
      <c r="AG6" s="9"/>
    </row>
    <row r="7" spans="1:33" s="10" customFormat="1">
      <c r="A7" s="218"/>
      <c r="B7" s="218"/>
      <c r="C7" s="128">
        <v>803877</v>
      </c>
      <c r="D7" s="128" t="s">
        <v>70</v>
      </c>
      <c r="E7" s="129">
        <v>60</v>
      </c>
      <c r="F7" s="129">
        <v>120</v>
      </c>
      <c r="G7" s="129">
        <v>345</v>
      </c>
      <c r="H7" s="129">
        <v>330</v>
      </c>
      <c r="I7" s="129">
        <v>245</v>
      </c>
      <c r="J7" s="129">
        <v>120</v>
      </c>
      <c r="K7" s="129"/>
      <c r="L7" s="129"/>
      <c r="M7" s="129"/>
      <c r="N7" s="128">
        <f t="shared" si="0"/>
        <v>1220</v>
      </c>
      <c r="Q7" s="97"/>
      <c r="R7" s="97"/>
      <c r="S7" s="97"/>
      <c r="T7" s="97"/>
      <c r="U7" s="97"/>
      <c r="V7" s="97"/>
      <c r="W7" s="97"/>
      <c r="X7" s="97"/>
      <c r="Y7" s="9"/>
      <c r="Z7" s="9"/>
      <c r="AA7" s="9"/>
      <c r="AB7" s="9"/>
      <c r="AC7" s="9"/>
      <c r="AD7" s="9"/>
      <c r="AE7" s="9"/>
      <c r="AF7" s="9"/>
      <c r="AG7" s="9"/>
    </row>
    <row r="8" spans="1:33" s="10" customFormat="1" ht="16.5" customHeight="1">
      <c r="A8" s="219"/>
      <c r="B8" s="219"/>
      <c r="C8" s="128">
        <v>803871</v>
      </c>
      <c r="D8" s="128" t="s">
        <v>71</v>
      </c>
      <c r="E8" s="129">
        <v>50</v>
      </c>
      <c r="F8" s="129">
        <v>90</v>
      </c>
      <c r="G8" s="129">
        <v>255</v>
      </c>
      <c r="H8" s="129">
        <v>250</v>
      </c>
      <c r="I8" s="129">
        <v>185</v>
      </c>
      <c r="J8" s="129">
        <v>90</v>
      </c>
      <c r="K8" s="129"/>
      <c r="L8" s="129"/>
      <c r="M8" s="129"/>
      <c r="N8" s="128">
        <f t="shared" si="0"/>
        <v>920</v>
      </c>
      <c r="Q8" s="97"/>
      <c r="R8" s="97"/>
      <c r="S8" s="97"/>
      <c r="T8" s="97"/>
      <c r="U8" s="97"/>
      <c r="V8" s="97"/>
      <c r="W8" s="97"/>
      <c r="X8" s="97"/>
      <c r="Y8" s="9"/>
      <c r="Z8" s="9"/>
      <c r="AA8" s="9"/>
      <c r="AB8" s="9"/>
      <c r="AC8" s="9"/>
      <c r="AD8" s="9"/>
      <c r="AE8" s="9"/>
      <c r="AF8" s="9"/>
      <c r="AG8" s="9"/>
    </row>
    <row r="9" spans="1:33" s="10" customFormat="1">
      <c r="A9" s="9"/>
      <c r="B9" s="9"/>
      <c r="C9" s="9"/>
      <c r="D9" s="128" t="s">
        <v>96</v>
      </c>
      <c r="E9" s="128">
        <f t="shared" ref="E9:N9" si="1">SUM(E3:E8)</f>
        <v>355</v>
      </c>
      <c r="F9" s="128">
        <f t="shared" si="1"/>
        <v>695</v>
      </c>
      <c r="G9" s="128">
        <f t="shared" si="1"/>
        <v>1975</v>
      </c>
      <c r="H9" s="128">
        <f t="shared" si="1"/>
        <v>1905</v>
      </c>
      <c r="I9" s="128">
        <f t="shared" si="1"/>
        <v>1410</v>
      </c>
      <c r="J9" s="128">
        <f t="shared" si="1"/>
        <v>695</v>
      </c>
      <c r="K9" s="128">
        <f t="shared" si="1"/>
        <v>0</v>
      </c>
      <c r="L9" s="128">
        <f t="shared" si="1"/>
        <v>0</v>
      </c>
      <c r="M9" s="128">
        <f t="shared" si="1"/>
        <v>0</v>
      </c>
      <c r="N9" s="128">
        <f t="shared" si="1"/>
        <v>7035</v>
      </c>
      <c r="O9" s="103"/>
      <c r="P9" s="103"/>
      <c r="Q9" s="101"/>
      <c r="R9" s="101"/>
      <c r="S9" s="101"/>
      <c r="T9" s="101"/>
      <c r="U9" s="101"/>
      <c r="V9" s="101"/>
      <c r="W9" s="101"/>
      <c r="X9" s="101"/>
      <c r="Y9" s="102"/>
      <c r="Z9" s="9"/>
      <c r="AA9" s="9"/>
      <c r="AB9" s="9"/>
      <c r="AC9" s="9"/>
      <c r="AD9" s="9"/>
      <c r="AE9" s="9"/>
      <c r="AF9" s="9"/>
      <c r="AG9" s="9"/>
    </row>
    <row r="10" spans="1:33" s="10" customFormat="1" ht="19.5" customHeight="1">
      <c r="A10" s="246" t="s">
        <v>0</v>
      </c>
      <c r="B10" s="246"/>
      <c r="C10" s="1" t="s">
        <v>119</v>
      </c>
      <c r="D10" s="1">
        <v>803841</v>
      </c>
      <c r="E10" s="1">
        <v>803877</v>
      </c>
      <c r="F10" s="1">
        <v>803871</v>
      </c>
      <c r="G10" s="1"/>
      <c r="H10" s="1"/>
      <c r="I10" s="1"/>
      <c r="J10" s="2"/>
      <c r="K10" s="2"/>
      <c r="L10" s="2"/>
      <c r="M10" s="2"/>
      <c r="N10" s="2"/>
      <c r="O10" s="2"/>
      <c r="P10" s="2"/>
      <c r="Q10" s="2"/>
      <c r="R10" s="2"/>
      <c r="S10" s="4"/>
      <c r="T10" s="4"/>
      <c r="U10" s="4"/>
      <c r="V10" s="4"/>
      <c r="W10" s="4"/>
      <c r="X10" s="4"/>
      <c r="Y10" s="5"/>
      <c r="Z10" s="6"/>
      <c r="AA10" s="7"/>
      <c r="AB10" s="8"/>
      <c r="AC10" s="8"/>
      <c r="AD10" s="8"/>
      <c r="AE10" s="8"/>
      <c r="AF10" s="9"/>
      <c r="AG10" s="9"/>
    </row>
    <row r="11" spans="1:33" s="10" customFormat="1" ht="20.25" customHeight="1">
      <c r="A11" s="246" t="s">
        <v>1</v>
      </c>
      <c r="B11" s="246"/>
      <c r="C11" s="8" t="s">
        <v>195</v>
      </c>
      <c r="D11" s="8"/>
      <c r="E11" s="8"/>
      <c r="F11" s="8"/>
      <c r="G11" s="8"/>
      <c r="H11" s="8"/>
      <c r="I11" s="8"/>
      <c r="J11" s="8"/>
      <c r="K11" s="105"/>
      <c r="L11" s="11"/>
      <c r="M11" s="11"/>
      <c r="N11" s="11"/>
      <c r="O11" s="3"/>
      <c r="P11" s="3"/>
      <c r="Q11" s="3"/>
      <c r="R11" s="3"/>
      <c r="S11" s="3"/>
      <c r="T11" s="3"/>
      <c r="U11" s="3"/>
      <c r="V11" s="3"/>
      <c r="W11" s="3"/>
      <c r="X11" s="4"/>
      <c r="Y11" s="4"/>
      <c r="Z11" s="12"/>
      <c r="AA11" s="13"/>
      <c r="AB11" s="14"/>
      <c r="AC11" s="14"/>
      <c r="AD11" s="9"/>
      <c r="AE11" s="9"/>
      <c r="AF11" s="9"/>
      <c r="AG11" s="9"/>
    </row>
    <row r="12" spans="1:33" s="10" customFormat="1">
      <c r="A12" s="246" t="s">
        <v>2</v>
      </c>
      <c r="B12" s="246"/>
      <c r="C12" s="15">
        <f>N9</f>
        <v>7035</v>
      </c>
      <c r="D12" s="16"/>
      <c r="E12" s="16"/>
      <c r="F12" s="16"/>
      <c r="G12" s="16"/>
      <c r="H12" s="16"/>
      <c r="I12" s="16"/>
      <c r="J12" s="16"/>
      <c r="K12" s="106"/>
      <c r="L12" s="17"/>
      <c r="M12" s="17"/>
      <c r="N12" s="17"/>
      <c r="O12" s="18" t="s">
        <v>100</v>
      </c>
      <c r="P12" s="18" t="s">
        <v>100</v>
      </c>
      <c r="Q12" s="18" t="s">
        <v>100</v>
      </c>
      <c r="R12" s="18" t="s">
        <v>100</v>
      </c>
      <c r="S12" s="18" t="s">
        <v>100</v>
      </c>
      <c r="T12" s="18" t="s">
        <v>100</v>
      </c>
      <c r="U12" s="18" t="s">
        <v>100</v>
      </c>
      <c r="V12" s="18" t="s">
        <v>100</v>
      </c>
      <c r="W12" s="19"/>
      <c r="X12" s="19"/>
      <c r="Y12" s="12"/>
      <c r="Z12" s="13"/>
      <c r="AA12" s="20"/>
      <c r="AB12" s="20"/>
      <c r="AC12" s="8"/>
      <c r="AD12" s="8"/>
      <c r="AE12" s="8"/>
      <c r="AF12" s="9"/>
      <c r="AG12" s="9"/>
    </row>
    <row r="13" spans="1:33" s="10" customFormat="1">
      <c r="A13" s="246" t="s">
        <v>3</v>
      </c>
      <c r="B13" s="246"/>
      <c r="C13" s="21" t="s">
        <v>4</v>
      </c>
      <c r="D13" s="13"/>
      <c r="E13" s="13"/>
      <c r="F13" s="13"/>
      <c r="G13" s="13"/>
      <c r="H13" s="13"/>
      <c r="I13" s="13"/>
      <c r="J13" s="13"/>
      <c r="K13" s="107"/>
      <c r="L13" s="17"/>
      <c r="M13" s="17"/>
      <c r="N13" s="17"/>
      <c r="O13" s="18" t="s">
        <v>5</v>
      </c>
      <c r="P13" s="18" t="s">
        <v>6</v>
      </c>
      <c r="Q13" s="18" t="s">
        <v>7</v>
      </c>
      <c r="R13" s="18" t="s">
        <v>6</v>
      </c>
      <c r="S13" s="18" t="s">
        <v>7</v>
      </c>
      <c r="T13" s="18" t="s">
        <v>8</v>
      </c>
      <c r="U13" s="18" t="s">
        <v>9</v>
      </c>
      <c r="V13" s="18" t="s">
        <v>10</v>
      </c>
      <c r="W13" s="19"/>
      <c r="X13" s="19"/>
      <c r="Y13" s="12"/>
      <c r="Z13" s="13"/>
      <c r="AA13" s="20"/>
      <c r="AB13" s="20"/>
      <c r="AC13" s="8"/>
      <c r="AD13" s="8"/>
      <c r="AE13" s="8"/>
      <c r="AF13" s="9"/>
      <c r="AG13" s="9"/>
    </row>
    <row r="14" spans="1:33" s="10" customFormat="1">
      <c r="A14" s="247" t="s">
        <v>11</v>
      </c>
      <c r="B14" s="247"/>
      <c r="C14" s="21" t="s">
        <v>46</v>
      </c>
      <c r="D14" s="13"/>
      <c r="E14" s="13"/>
      <c r="F14" s="13"/>
      <c r="G14" s="13"/>
      <c r="H14" s="13"/>
      <c r="I14" s="13"/>
      <c r="J14" s="13"/>
      <c r="K14" s="108"/>
      <c r="L14" s="17"/>
      <c r="M14" s="17"/>
      <c r="N14" s="17"/>
      <c r="O14" s="22" t="s">
        <v>12</v>
      </c>
      <c r="P14" s="22" t="s">
        <v>12</v>
      </c>
      <c r="Q14" s="22" t="s">
        <v>12</v>
      </c>
      <c r="R14" s="22" t="s">
        <v>12</v>
      </c>
      <c r="S14" s="22" t="s">
        <v>13</v>
      </c>
      <c r="T14" s="22" t="s">
        <v>12</v>
      </c>
      <c r="U14" s="22" t="s">
        <v>14</v>
      </c>
      <c r="V14" s="22" t="s">
        <v>15</v>
      </c>
      <c r="W14" s="23"/>
      <c r="X14" s="23"/>
      <c r="Y14" s="12"/>
      <c r="Z14" s="24"/>
      <c r="AA14" s="20"/>
      <c r="AB14" s="240" t="s">
        <v>16</v>
      </c>
      <c r="AC14" s="241"/>
      <c r="AD14" s="241"/>
      <c r="AE14" s="241"/>
      <c r="AF14" s="242"/>
      <c r="AG14" s="9"/>
    </row>
    <row r="15" spans="1:33" s="10" customFormat="1">
      <c r="A15" s="25" t="s">
        <v>17</v>
      </c>
      <c r="B15" s="25" t="s">
        <v>18</v>
      </c>
      <c r="C15" s="26" t="s">
        <v>19</v>
      </c>
      <c r="D15" s="254" t="s">
        <v>20</v>
      </c>
      <c r="E15" s="241"/>
      <c r="F15" s="241"/>
      <c r="G15" s="241"/>
      <c r="H15" s="242"/>
      <c r="I15" s="27" t="s">
        <v>21</v>
      </c>
      <c r="J15" s="28" t="s">
        <v>22</v>
      </c>
      <c r="K15" s="109" t="s">
        <v>23</v>
      </c>
      <c r="L15" s="28" t="s">
        <v>2</v>
      </c>
      <c r="M15" s="248" t="s">
        <v>24</v>
      </c>
      <c r="N15" s="249"/>
      <c r="O15" s="29"/>
      <c r="P15" s="29"/>
      <c r="Q15" s="30"/>
      <c r="R15" s="30"/>
      <c r="S15" s="30"/>
      <c r="T15" s="30"/>
      <c r="U15" s="30"/>
      <c r="V15" s="30"/>
      <c r="W15" s="250" t="s">
        <v>25</v>
      </c>
      <c r="X15" s="249"/>
      <c r="Y15" s="31" t="s">
        <v>26</v>
      </c>
      <c r="Z15" s="32" t="s">
        <v>27</v>
      </c>
      <c r="AA15" s="33" t="s">
        <v>28</v>
      </c>
      <c r="AB15" s="34" t="s">
        <v>24</v>
      </c>
      <c r="AC15" s="35" t="s">
        <v>29</v>
      </c>
      <c r="AD15" s="36"/>
      <c r="AE15" s="36"/>
      <c r="AF15" s="36" t="s">
        <v>30</v>
      </c>
      <c r="AG15" s="37"/>
    </row>
    <row r="16" spans="1:33" s="10" customFormat="1">
      <c r="A16" s="38" t="s">
        <v>279</v>
      </c>
      <c r="B16" s="39" t="s">
        <v>158</v>
      </c>
      <c r="C16" s="125" t="s">
        <v>157</v>
      </c>
      <c r="D16" s="125" t="s">
        <v>32</v>
      </c>
      <c r="E16" s="40" t="s">
        <v>162</v>
      </c>
      <c r="F16" s="40"/>
      <c r="G16" s="41"/>
      <c r="H16" s="125" t="s">
        <v>32</v>
      </c>
      <c r="I16" s="42" t="s">
        <v>156</v>
      </c>
      <c r="J16" s="43">
        <v>1535</v>
      </c>
      <c r="K16" s="163">
        <v>0.23400000000000001</v>
      </c>
      <c r="L16" s="163">
        <f t="shared" ref="L16:L23" si="2">K16*J16</f>
        <v>359.19</v>
      </c>
      <c r="M16" s="45"/>
      <c r="N16" s="45"/>
      <c r="O16" s="46"/>
      <c r="P16" s="46"/>
      <c r="Q16" s="47"/>
      <c r="R16" s="47"/>
      <c r="S16" s="47"/>
      <c r="T16" s="47"/>
      <c r="U16" s="47"/>
      <c r="V16" s="47"/>
      <c r="W16" s="47">
        <f t="shared" ref="W16:W23" si="3">SUM(N16:U16)</f>
        <v>0</v>
      </c>
      <c r="X16" s="48" t="e">
        <f t="shared" ref="X16:X23" si="4">W16/AC16</f>
        <v>#DIV/0!</v>
      </c>
      <c r="Y16" s="49">
        <f t="shared" ref="Y16:Y23" si="5">W16-L16</f>
        <v>-359.19</v>
      </c>
      <c r="Z16" s="50"/>
      <c r="AA16" s="51"/>
      <c r="AB16" s="52"/>
      <c r="AC16" s="53"/>
      <c r="AD16" s="54"/>
      <c r="AE16" s="54"/>
      <c r="AF16" s="55">
        <f>AC16+AD16</f>
        <v>0</v>
      </c>
      <c r="AG16" s="37"/>
    </row>
    <row r="17" spans="1:33" s="10" customFormat="1">
      <c r="A17" s="38"/>
      <c r="B17" s="39" t="s">
        <v>158</v>
      </c>
      <c r="C17" s="151" t="s">
        <v>159</v>
      </c>
      <c r="D17" s="125" t="s">
        <v>67</v>
      </c>
      <c r="E17" s="40" t="s">
        <v>163</v>
      </c>
      <c r="F17" s="40"/>
      <c r="G17" s="41"/>
      <c r="H17" s="125" t="s">
        <v>67</v>
      </c>
      <c r="I17" s="42" t="s">
        <v>156</v>
      </c>
      <c r="J17" s="43">
        <v>1220</v>
      </c>
      <c r="K17" s="163">
        <v>0.23400000000000001</v>
      </c>
      <c r="L17" s="163">
        <f t="shared" si="2"/>
        <v>285.48</v>
      </c>
      <c r="M17" s="45"/>
      <c r="N17" s="45"/>
      <c r="O17" s="46"/>
      <c r="P17" s="46"/>
      <c r="Q17" s="47"/>
      <c r="R17" s="47"/>
      <c r="S17" s="47"/>
      <c r="T17" s="47"/>
      <c r="U17" s="47"/>
      <c r="V17" s="47"/>
      <c r="W17" s="47">
        <f t="shared" si="3"/>
        <v>0</v>
      </c>
      <c r="X17" s="48" t="e">
        <f t="shared" si="4"/>
        <v>#DIV/0!</v>
      </c>
      <c r="Y17" s="49">
        <f t="shared" si="5"/>
        <v>-285.48</v>
      </c>
      <c r="Z17" s="50"/>
      <c r="AA17" s="51"/>
      <c r="AB17" s="52"/>
      <c r="AC17" s="53"/>
      <c r="AD17" s="54"/>
      <c r="AE17" s="54"/>
      <c r="AF17" s="55">
        <f t="shared" ref="AF17:AF84" si="6">AC17+AD17</f>
        <v>0</v>
      </c>
      <c r="AG17" s="37"/>
    </row>
    <row r="18" spans="1:33" s="10" customFormat="1">
      <c r="A18" s="38"/>
      <c r="B18" s="39"/>
      <c r="C18" s="151" t="s">
        <v>159</v>
      </c>
      <c r="D18" s="125" t="s">
        <v>68</v>
      </c>
      <c r="E18" s="40" t="s">
        <v>163</v>
      </c>
      <c r="F18" s="40"/>
      <c r="G18" s="41"/>
      <c r="H18" s="125" t="s">
        <v>68</v>
      </c>
      <c r="I18" s="42" t="s">
        <v>156</v>
      </c>
      <c r="J18" s="43">
        <v>1220</v>
      </c>
      <c r="K18" s="163">
        <v>0.23400000000000001</v>
      </c>
      <c r="L18" s="163">
        <f t="shared" si="2"/>
        <v>285.48</v>
      </c>
      <c r="M18" s="45"/>
      <c r="N18" s="45"/>
      <c r="O18" s="46"/>
      <c r="P18" s="46"/>
      <c r="Q18" s="47"/>
      <c r="R18" s="47"/>
      <c r="S18" s="47"/>
      <c r="T18" s="47"/>
      <c r="U18" s="47"/>
      <c r="V18" s="47"/>
      <c r="W18" s="47">
        <f t="shared" si="3"/>
        <v>0</v>
      </c>
      <c r="X18" s="48" t="e">
        <f t="shared" si="4"/>
        <v>#DIV/0!</v>
      </c>
      <c r="Y18" s="49">
        <f t="shared" si="5"/>
        <v>-285.48</v>
      </c>
      <c r="Z18" s="50"/>
      <c r="AA18" s="51"/>
      <c r="AB18" s="52"/>
      <c r="AC18" s="53"/>
      <c r="AD18" s="54"/>
      <c r="AE18" s="54"/>
      <c r="AF18" s="55">
        <f t="shared" si="6"/>
        <v>0</v>
      </c>
      <c r="AG18" s="37"/>
    </row>
    <row r="19" spans="1:33" s="10" customFormat="1">
      <c r="A19" s="38"/>
      <c r="B19" s="39"/>
      <c r="C19" s="151" t="s">
        <v>159</v>
      </c>
      <c r="D19" s="125" t="s">
        <v>69</v>
      </c>
      <c r="E19" s="40" t="s">
        <v>163</v>
      </c>
      <c r="F19" s="40"/>
      <c r="G19" s="41"/>
      <c r="H19" s="125" t="s">
        <v>69</v>
      </c>
      <c r="I19" s="42" t="s">
        <v>156</v>
      </c>
      <c r="J19" s="43">
        <v>920</v>
      </c>
      <c r="K19" s="163">
        <v>0.23400000000000001</v>
      </c>
      <c r="L19" s="163">
        <f t="shared" si="2"/>
        <v>215.28</v>
      </c>
      <c r="M19" s="45"/>
      <c r="N19" s="45"/>
      <c r="O19" s="46"/>
      <c r="P19" s="46"/>
      <c r="Q19" s="47"/>
      <c r="R19" s="47"/>
      <c r="S19" s="47"/>
      <c r="T19" s="47"/>
      <c r="U19" s="47"/>
      <c r="V19" s="47"/>
      <c r="W19" s="47">
        <f t="shared" si="3"/>
        <v>0</v>
      </c>
      <c r="X19" s="48" t="e">
        <f t="shared" si="4"/>
        <v>#DIV/0!</v>
      </c>
      <c r="Y19" s="49">
        <f t="shared" si="5"/>
        <v>-215.28</v>
      </c>
      <c r="Z19" s="50"/>
      <c r="AA19" s="51"/>
      <c r="AB19" s="52"/>
      <c r="AC19" s="53"/>
      <c r="AD19" s="54"/>
      <c r="AE19" s="54"/>
      <c r="AF19" s="55">
        <f t="shared" si="6"/>
        <v>0</v>
      </c>
      <c r="AG19" s="37"/>
    </row>
    <row r="20" spans="1:33" s="10" customFormat="1">
      <c r="A20" s="38" t="s">
        <v>47</v>
      </c>
      <c r="B20" s="39" t="s">
        <v>158</v>
      </c>
      <c r="C20" s="125" t="s">
        <v>157</v>
      </c>
      <c r="D20" s="125" t="s">
        <v>160</v>
      </c>
      <c r="E20" s="40" t="s">
        <v>164</v>
      </c>
      <c r="F20" s="40"/>
      <c r="G20" s="41"/>
      <c r="H20" s="125" t="s">
        <v>70</v>
      </c>
      <c r="I20" s="42" t="s">
        <v>156</v>
      </c>
      <c r="J20" s="43">
        <v>1220</v>
      </c>
      <c r="K20" s="163">
        <v>0.23400000000000001</v>
      </c>
      <c r="L20" s="163">
        <f t="shared" si="2"/>
        <v>285.48</v>
      </c>
      <c r="M20" s="45"/>
      <c r="N20" s="45"/>
      <c r="O20" s="46"/>
      <c r="P20" s="46"/>
      <c r="Q20" s="47"/>
      <c r="R20" s="47"/>
      <c r="S20" s="47"/>
      <c r="T20" s="47"/>
      <c r="U20" s="47"/>
      <c r="V20" s="47"/>
      <c r="W20" s="47">
        <f t="shared" si="3"/>
        <v>0</v>
      </c>
      <c r="X20" s="48" t="e">
        <f t="shared" si="4"/>
        <v>#DIV/0!</v>
      </c>
      <c r="Y20" s="49">
        <f t="shared" si="5"/>
        <v>-285.48</v>
      </c>
      <c r="Z20" s="50"/>
      <c r="AA20" s="51"/>
      <c r="AB20" s="52"/>
      <c r="AC20" s="53"/>
      <c r="AD20" s="54"/>
      <c r="AE20" s="54"/>
      <c r="AF20" s="55">
        <f t="shared" si="6"/>
        <v>0</v>
      </c>
      <c r="AG20" s="37"/>
    </row>
    <row r="21" spans="1:33" s="10" customFormat="1">
      <c r="A21" s="38"/>
      <c r="B21" s="39"/>
      <c r="C21" s="125" t="s">
        <v>157</v>
      </c>
      <c r="D21" s="125" t="s">
        <v>161</v>
      </c>
      <c r="E21" s="40" t="s">
        <v>164</v>
      </c>
      <c r="F21" s="40"/>
      <c r="G21" s="41"/>
      <c r="H21" s="125" t="s">
        <v>71</v>
      </c>
      <c r="I21" s="42" t="s">
        <v>156</v>
      </c>
      <c r="J21" s="43">
        <v>920</v>
      </c>
      <c r="K21" s="163">
        <v>0.23400000000000001</v>
      </c>
      <c r="L21" s="163">
        <f t="shared" si="2"/>
        <v>215.28</v>
      </c>
      <c r="M21" s="45"/>
      <c r="N21" s="45"/>
      <c r="O21" s="46"/>
      <c r="P21" s="46"/>
      <c r="Q21" s="47"/>
      <c r="R21" s="47"/>
      <c r="S21" s="47"/>
      <c r="T21" s="47"/>
      <c r="U21" s="47"/>
      <c r="V21" s="47"/>
      <c r="W21" s="47">
        <f t="shared" si="3"/>
        <v>0</v>
      </c>
      <c r="X21" s="48" t="e">
        <f t="shared" si="4"/>
        <v>#DIV/0!</v>
      </c>
      <c r="Y21" s="49">
        <f t="shared" si="5"/>
        <v>-215.28</v>
      </c>
      <c r="Z21" s="50"/>
      <c r="AA21" s="51"/>
      <c r="AB21" s="52"/>
      <c r="AC21" s="53"/>
      <c r="AD21" s="54"/>
      <c r="AE21" s="54"/>
      <c r="AF21" s="55">
        <f t="shared" si="6"/>
        <v>0</v>
      </c>
      <c r="AG21" s="37"/>
    </row>
    <row r="22" spans="1:33" s="10" customFormat="1">
      <c r="A22" s="38" t="s">
        <v>33</v>
      </c>
      <c r="B22" s="39" t="s">
        <v>166</v>
      </c>
      <c r="C22" s="125" t="s">
        <v>167</v>
      </c>
      <c r="D22" s="125"/>
      <c r="E22" s="40" t="s">
        <v>165</v>
      </c>
      <c r="F22" s="40"/>
      <c r="G22" s="41"/>
      <c r="H22" s="125" t="s">
        <v>49</v>
      </c>
      <c r="I22" s="42" t="s">
        <v>168</v>
      </c>
      <c r="J22" s="43">
        <f>N3+N4+N7</f>
        <v>3975</v>
      </c>
      <c r="K22" s="163">
        <v>0.08</v>
      </c>
      <c r="L22" s="163">
        <f t="shared" si="2"/>
        <v>318</v>
      </c>
      <c r="M22" s="45"/>
      <c r="N22" s="45"/>
      <c r="O22" s="46"/>
      <c r="P22" s="46"/>
      <c r="Q22" s="47"/>
      <c r="R22" s="47"/>
      <c r="S22" s="47"/>
      <c r="T22" s="47"/>
      <c r="U22" s="47"/>
      <c r="V22" s="47"/>
      <c r="W22" s="47">
        <f t="shared" si="3"/>
        <v>0</v>
      </c>
      <c r="X22" s="48" t="e">
        <f t="shared" si="4"/>
        <v>#DIV/0!</v>
      </c>
      <c r="Y22" s="49">
        <f t="shared" si="5"/>
        <v>-318</v>
      </c>
      <c r="Z22" s="50"/>
      <c r="AA22" s="51"/>
      <c r="AB22" s="52"/>
      <c r="AC22" s="53"/>
      <c r="AD22" s="54"/>
      <c r="AE22" s="54"/>
      <c r="AF22" s="55">
        <f t="shared" si="6"/>
        <v>0</v>
      </c>
      <c r="AG22" s="37"/>
    </row>
    <row r="23" spans="1:33" s="10" customFormat="1">
      <c r="A23" s="38"/>
      <c r="B23" s="39"/>
      <c r="C23" s="125"/>
      <c r="D23" s="125"/>
      <c r="E23" s="40" t="s">
        <v>165</v>
      </c>
      <c r="F23" s="40"/>
      <c r="G23" s="41"/>
      <c r="H23" s="125" t="s">
        <v>48</v>
      </c>
      <c r="I23" s="42" t="s">
        <v>168</v>
      </c>
      <c r="J23" s="43">
        <f>N5+N6+N8</f>
        <v>3060</v>
      </c>
      <c r="K23" s="163">
        <v>0.08</v>
      </c>
      <c r="L23" s="163">
        <f t="shared" si="2"/>
        <v>244.8</v>
      </c>
      <c r="M23" s="45"/>
      <c r="N23" s="45"/>
      <c r="O23" s="46"/>
      <c r="P23" s="46"/>
      <c r="Q23" s="47"/>
      <c r="R23" s="47"/>
      <c r="S23" s="47"/>
      <c r="T23" s="47"/>
      <c r="U23" s="47"/>
      <c r="V23" s="47"/>
      <c r="W23" s="47">
        <f t="shared" si="3"/>
        <v>0</v>
      </c>
      <c r="X23" s="48" t="e">
        <f t="shared" si="4"/>
        <v>#DIV/0!</v>
      </c>
      <c r="Y23" s="49">
        <f t="shared" si="5"/>
        <v>-244.8</v>
      </c>
      <c r="Z23" s="50"/>
      <c r="AA23" s="51"/>
      <c r="AB23" s="52"/>
      <c r="AC23" s="53"/>
      <c r="AD23" s="54"/>
      <c r="AE23" s="54"/>
      <c r="AF23" s="55">
        <f t="shared" si="6"/>
        <v>0</v>
      </c>
      <c r="AG23" s="37"/>
    </row>
    <row r="24" spans="1:33" s="10" customFormat="1">
      <c r="A24" s="38"/>
      <c r="B24" s="57"/>
      <c r="C24" s="125"/>
      <c r="D24" s="125"/>
      <c r="E24" s="40"/>
      <c r="F24" s="40"/>
      <c r="G24" s="41"/>
      <c r="H24" s="41"/>
      <c r="I24" s="42"/>
      <c r="J24" s="43"/>
      <c r="K24" s="110"/>
      <c r="L24" s="44"/>
      <c r="M24" s="45"/>
      <c r="N24" s="45"/>
      <c r="O24" s="46"/>
      <c r="P24" s="46"/>
      <c r="Q24" s="47"/>
      <c r="R24" s="47"/>
      <c r="S24" s="47"/>
      <c r="T24" s="47"/>
      <c r="U24" s="47"/>
      <c r="V24" s="47"/>
      <c r="W24" s="47"/>
      <c r="X24" s="48"/>
      <c r="Y24" s="49"/>
      <c r="Z24" s="50"/>
      <c r="AA24" s="51"/>
      <c r="AB24" s="52"/>
      <c r="AC24" s="53"/>
      <c r="AD24" s="54"/>
      <c r="AE24" s="54"/>
      <c r="AF24" s="55">
        <f t="shared" si="6"/>
        <v>0</v>
      </c>
      <c r="AG24" s="37"/>
    </row>
    <row r="25" spans="1:33" s="10" customFormat="1">
      <c r="A25" s="38" t="s">
        <v>34</v>
      </c>
      <c r="B25" s="57"/>
      <c r="C25" s="125" t="s">
        <v>36</v>
      </c>
      <c r="D25" s="125" t="s">
        <v>32</v>
      </c>
      <c r="E25" s="40"/>
      <c r="F25" s="40"/>
      <c r="G25" s="41"/>
      <c r="H25" s="125" t="s">
        <v>32</v>
      </c>
      <c r="I25" s="42"/>
      <c r="J25" s="43">
        <v>1535</v>
      </c>
      <c r="K25" s="152">
        <v>115</v>
      </c>
      <c r="L25" s="166">
        <f>K25*J25/5000</f>
        <v>35.305</v>
      </c>
      <c r="M25" s="45"/>
      <c r="N25" s="45"/>
      <c r="O25" s="46"/>
      <c r="P25" s="46"/>
      <c r="Q25" s="47"/>
      <c r="R25" s="47"/>
      <c r="S25" s="47"/>
      <c r="T25" s="47"/>
      <c r="U25" s="47"/>
      <c r="V25" s="47"/>
      <c r="W25" s="47">
        <f>SUM(N25:U25)</f>
        <v>0</v>
      </c>
      <c r="X25" s="48" t="e">
        <f>W25/AC25</f>
        <v>#DIV/0!</v>
      </c>
      <c r="Y25" s="49">
        <f>W25-L25</f>
        <v>-35.305</v>
      </c>
      <c r="Z25" s="50"/>
      <c r="AA25" s="51"/>
      <c r="AB25" s="52"/>
      <c r="AC25" s="53"/>
      <c r="AD25" s="54"/>
      <c r="AE25" s="54"/>
      <c r="AF25" s="55">
        <f t="shared" si="6"/>
        <v>0</v>
      </c>
      <c r="AG25" s="37"/>
    </row>
    <row r="26" spans="1:33" s="10" customFormat="1">
      <c r="A26" s="38"/>
      <c r="B26" s="57"/>
      <c r="C26" s="125" t="s">
        <v>35</v>
      </c>
      <c r="D26" s="125" t="s">
        <v>32</v>
      </c>
      <c r="E26" s="40"/>
      <c r="F26" s="40"/>
      <c r="G26" s="41"/>
      <c r="H26" s="125" t="s">
        <v>32</v>
      </c>
      <c r="I26" s="42"/>
      <c r="J26" s="43">
        <v>1535</v>
      </c>
      <c r="K26" s="152">
        <v>210</v>
      </c>
      <c r="L26" s="166">
        <f t="shared" ref="L26:L36" si="7">K26*J26/5000</f>
        <v>64.47</v>
      </c>
      <c r="M26" s="45"/>
      <c r="N26" s="45"/>
      <c r="O26" s="46"/>
      <c r="P26" s="46"/>
      <c r="Q26" s="47"/>
      <c r="R26" s="47"/>
      <c r="S26" s="47"/>
      <c r="T26" s="47"/>
      <c r="U26" s="47"/>
      <c r="V26" s="47"/>
      <c r="W26" s="47">
        <f t="shared" ref="W26:W36" si="8">SUM(N26:U26)</f>
        <v>0</v>
      </c>
      <c r="X26" s="48" t="e">
        <f t="shared" ref="X26:X36" si="9">W26/AC26</f>
        <v>#DIV/0!</v>
      </c>
      <c r="Y26" s="49">
        <f t="shared" ref="Y26:Y36" si="10">W26-L26</f>
        <v>-64.47</v>
      </c>
      <c r="Z26" s="50"/>
      <c r="AA26" s="51"/>
      <c r="AB26" s="52"/>
      <c r="AC26" s="53"/>
      <c r="AD26" s="54"/>
      <c r="AE26" s="54"/>
      <c r="AF26" s="55">
        <f t="shared" si="6"/>
        <v>0</v>
      </c>
      <c r="AG26" s="37"/>
    </row>
    <row r="27" spans="1:33" s="10" customFormat="1">
      <c r="A27" s="38"/>
      <c r="B27" s="57"/>
      <c r="C27" s="125" t="s">
        <v>36</v>
      </c>
      <c r="D27" s="125" t="s">
        <v>67</v>
      </c>
      <c r="E27" s="40"/>
      <c r="F27" s="40"/>
      <c r="G27" s="41"/>
      <c r="H27" s="125" t="s">
        <v>67</v>
      </c>
      <c r="I27" s="57"/>
      <c r="J27" s="43">
        <v>1220</v>
      </c>
      <c r="K27" s="152">
        <v>115</v>
      </c>
      <c r="L27" s="166">
        <f t="shared" si="7"/>
        <v>28.06</v>
      </c>
      <c r="M27" s="45"/>
      <c r="N27" s="45"/>
      <c r="O27" s="46"/>
      <c r="P27" s="46"/>
      <c r="Q27" s="47"/>
      <c r="R27" s="47"/>
      <c r="S27" s="47"/>
      <c r="T27" s="47"/>
      <c r="U27" s="47"/>
      <c r="V27" s="47"/>
      <c r="W27" s="47">
        <f t="shared" si="8"/>
        <v>0</v>
      </c>
      <c r="X27" s="48" t="e">
        <f t="shared" si="9"/>
        <v>#DIV/0!</v>
      </c>
      <c r="Y27" s="49">
        <f t="shared" si="10"/>
        <v>-28.06</v>
      </c>
      <c r="Z27" s="50"/>
      <c r="AA27" s="51"/>
      <c r="AB27" s="52"/>
      <c r="AC27" s="53"/>
      <c r="AD27" s="54"/>
      <c r="AE27" s="54"/>
      <c r="AF27" s="55">
        <f t="shared" si="6"/>
        <v>0</v>
      </c>
      <c r="AG27" s="37"/>
    </row>
    <row r="28" spans="1:33" s="10" customFormat="1">
      <c r="A28" s="38"/>
      <c r="B28" s="58"/>
      <c r="C28" s="125" t="s">
        <v>35</v>
      </c>
      <c r="D28" s="125" t="s">
        <v>67</v>
      </c>
      <c r="E28" s="40"/>
      <c r="F28" s="40"/>
      <c r="G28" s="41"/>
      <c r="H28" s="125" t="s">
        <v>67</v>
      </c>
      <c r="I28" s="59"/>
      <c r="J28" s="43">
        <v>1220</v>
      </c>
      <c r="K28" s="152">
        <v>210</v>
      </c>
      <c r="L28" s="166">
        <f t="shared" si="7"/>
        <v>51.24</v>
      </c>
      <c r="M28" s="45"/>
      <c r="N28" s="45"/>
      <c r="O28" s="46"/>
      <c r="P28" s="46"/>
      <c r="Q28" s="47"/>
      <c r="R28" s="47"/>
      <c r="S28" s="47"/>
      <c r="T28" s="47"/>
      <c r="U28" s="47"/>
      <c r="V28" s="47"/>
      <c r="W28" s="47">
        <f t="shared" si="8"/>
        <v>0</v>
      </c>
      <c r="X28" s="48" t="e">
        <f t="shared" si="9"/>
        <v>#DIV/0!</v>
      </c>
      <c r="Y28" s="49">
        <f t="shared" si="10"/>
        <v>-51.24</v>
      </c>
      <c r="Z28" s="50"/>
      <c r="AA28" s="51"/>
      <c r="AB28" s="52"/>
      <c r="AC28" s="53"/>
      <c r="AD28" s="54"/>
      <c r="AE28" s="54"/>
      <c r="AF28" s="55">
        <f t="shared" si="6"/>
        <v>0</v>
      </c>
      <c r="AG28" s="37"/>
    </row>
    <row r="29" spans="1:33" s="10" customFormat="1">
      <c r="A29" s="38"/>
      <c r="B29" s="57"/>
      <c r="C29" s="125" t="s">
        <v>36</v>
      </c>
      <c r="D29" s="125" t="s">
        <v>68</v>
      </c>
      <c r="E29" s="40"/>
      <c r="F29" s="40"/>
      <c r="G29" s="41"/>
      <c r="H29" s="125" t="s">
        <v>68</v>
      </c>
      <c r="I29" s="57"/>
      <c r="J29" s="43">
        <v>1220</v>
      </c>
      <c r="K29" s="152">
        <v>115</v>
      </c>
      <c r="L29" s="166">
        <f t="shared" si="7"/>
        <v>28.06</v>
      </c>
      <c r="M29" s="45"/>
      <c r="N29" s="45"/>
      <c r="O29" s="46"/>
      <c r="P29" s="46"/>
      <c r="Q29" s="47"/>
      <c r="R29" s="47"/>
      <c r="S29" s="47"/>
      <c r="T29" s="47"/>
      <c r="U29" s="47"/>
      <c r="V29" s="47"/>
      <c r="W29" s="47">
        <f t="shared" si="8"/>
        <v>0</v>
      </c>
      <c r="X29" s="48" t="e">
        <f t="shared" si="9"/>
        <v>#DIV/0!</v>
      </c>
      <c r="Y29" s="49">
        <f t="shared" si="10"/>
        <v>-28.06</v>
      </c>
      <c r="Z29" s="50"/>
      <c r="AA29" s="51"/>
      <c r="AB29" s="52"/>
      <c r="AC29" s="53"/>
      <c r="AD29" s="54"/>
      <c r="AE29" s="54"/>
      <c r="AF29" s="55">
        <f t="shared" si="6"/>
        <v>0</v>
      </c>
      <c r="AG29" s="37"/>
    </row>
    <row r="30" spans="1:33" s="10" customFormat="1">
      <c r="A30" s="38"/>
      <c r="B30" s="58"/>
      <c r="C30" s="125" t="s">
        <v>35</v>
      </c>
      <c r="D30" s="125" t="s">
        <v>68</v>
      </c>
      <c r="E30" s="40"/>
      <c r="F30" s="40"/>
      <c r="G30" s="41"/>
      <c r="H30" s="125" t="s">
        <v>68</v>
      </c>
      <c r="I30" s="59"/>
      <c r="J30" s="43">
        <v>1220</v>
      </c>
      <c r="K30" s="152">
        <v>210</v>
      </c>
      <c r="L30" s="166">
        <f t="shared" si="7"/>
        <v>51.24</v>
      </c>
      <c r="M30" s="45"/>
      <c r="N30" s="45"/>
      <c r="O30" s="46"/>
      <c r="P30" s="46"/>
      <c r="Q30" s="47"/>
      <c r="R30" s="47"/>
      <c r="S30" s="47"/>
      <c r="T30" s="47"/>
      <c r="U30" s="47"/>
      <c r="V30" s="47"/>
      <c r="W30" s="47">
        <f t="shared" si="8"/>
        <v>0</v>
      </c>
      <c r="X30" s="48" t="e">
        <f t="shared" si="9"/>
        <v>#DIV/0!</v>
      </c>
      <c r="Y30" s="49">
        <f t="shared" si="10"/>
        <v>-51.24</v>
      </c>
      <c r="Z30" s="50"/>
      <c r="AA30" s="51"/>
      <c r="AB30" s="52"/>
      <c r="AC30" s="53"/>
      <c r="AD30" s="54"/>
      <c r="AE30" s="54"/>
      <c r="AF30" s="55">
        <f t="shared" si="6"/>
        <v>0</v>
      </c>
      <c r="AG30" s="37"/>
    </row>
    <row r="31" spans="1:33" s="10" customFormat="1">
      <c r="A31" s="38"/>
      <c r="B31" s="57"/>
      <c r="C31" s="125" t="s">
        <v>36</v>
      </c>
      <c r="D31" s="125" t="s">
        <v>69</v>
      </c>
      <c r="E31" s="40"/>
      <c r="F31" s="40"/>
      <c r="G31" s="41"/>
      <c r="H31" s="125" t="s">
        <v>69</v>
      </c>
      <c r="I31" s="57"/>
      <c r="J31" s="43">
        <v>920</v>
      </c>
      <c r="K31" s="152">
        <v>115</v>
      </c>
      <c r="L31" s="166">
        <f t="shared" si="7"/>
        <v>21.16</v>
      </c>
      <c r="M31" s="45"/>
      <c r="N31" s="45"/>
      <c r="O31" s="46"/>
      <c r="P31" s="46"/>
      <c r="Q31" s="47"/>
      <c r="R31" s="47"/>
      <c r="S31" s="47"/>
      <c r="T31" s="47"/>
      <c r="U31" s="47"/>
      <c r="V31" s="47"/>
      <c r="W31" s="47">
        <f t="shared" si="8"/>
        <v>0</v>
      </c>
      <c r="X31" s="48" t="e">
        <f t="shared" si="9"/>
        <v>#DIV/0!</v>
      </c>
      <c r="Y31" s="49">
        <f t="shared" si="10"/>
        <v>-21.16</v>
      </c>
      <c r="Z31" s="50"/>
      <c r="AA31" s="51"/>
      <c r="AB31" s="52"/>
      <c r="AC31" s="53"/>
      <c r="AD31" s="54"/>
      <c r="AE31" s="54"/>
      <c r="AF31" s="55">
        <f t="shared" si="6"/>
        <v>0</v>
      </c>
      <c r="AG31" s="37"/>
    </row>
    <row r="32" spans="1:33" s="10" customFormat="1">
      <c r="A32" s="38"/>
      <c r="B32" s="58"/>
      <c r="C32" s="125" t="s">
        <v>35</v>
      </c>
      <c r="D32" s="125" t="s">
        <v>69</v>
      </c>
      <c r="E32" s="40"/>
      <c r="F32" s="40"/>
      <c r="G32" s="41"/>
      <c r="H32" s="125" t="s">
        <v>69</v>
      </c>
      <c r="I32" s="59"/>
      <c r="J32" s="43">
        <v>920</v>
      </c>
      <c r="K32" s="152">
        <v>210</v>
      </c>
      <c r="L32" s="166">
        <f t="shared" si="7"/>
        <v>38.64</v>
      </c>
      <c r="M32" s="45"/>
      <c r="N32" s="45"/>
      <c r="O32" s="46"/>
      <c r="P32" s="46"/>
      <c r="Q32" s="47"/>
      <c r="R32" s="47"/>
      <c r="S32" s="47"/>
      <c r="T32" s="47"/>
      <c r="U32" s="47"/>
      <c r="V32" s="47"/>
      <c r="W32" s="47">
        <f t="shared" si="8"/>
        <v>0</v>
      </c>
      <c r="X32" s="48" t="e">
        <f t="shared" si="9"/>
        <v>#DIV/0!</v>
      </c>
      <c r="Y32" s="49">
        <f t="shared" si="10"/>
        <v>-38.64</v>
      </c>
      <c r="Z32" s="50"/>
      <c r="AA32" s="51"/>
      <c r="AB32" s="52"/>
      <c r="AC32" s="53"/>
      <c r="AD32" s="54"/>
      <c r="AE32" s="54"/>
      <c r="AF32" s="55">
        <f t="shared" si="6"/>
        <v>0</v>
      </c>
      <c r="AG32" s="37"/>
    </row>
    <row r="33" spans="1:33" s="10" customFormat="1">
      <c r="A33" s="38"/>
      <c r="B33" s="57"/>
      <c r="C33" s="125" t="s">
        <v>36</v>
      </c>
      <c r="D33" s="125" t="s">
        <v>70</v>
      </c>
      <c r="E33" s="40"/>
      <c r="F33" s="40"/>
      <c r="G33" s="41"/>
      <c r="H33" s="125" t="s">
        <v>32</v>
      </c>
      <c r="I33" s="57"/>
      <c r="J33" s="43">
        <v>1220</v>
      </c>
      <c r="K33" s="152">
        <v>115</v>
      </c>
      <c r="L33" s="166">
        <f t="shared" si="7"/>
        <v>28.06</v>
      </c>
      <c r="M33" s="45"/>
      <c r="N33" s="45"/>
      <c r="O33" s="46"/>
      <c r="P33" s="46"/>
      <c r="Q33" s="47"/>
      <c r="R33" s="47"/>
      <c r="S33" s="47"/>
      <c r="T33" s="47"/>
      <c r="U33" s="47"/>
      <c r="V33" s="47"/>
      <c r="W33" s="47">
        <f t="shared" si="8"/>
        <v>0</v>
      </c>
      <c r="X33" s="48" t="e">
        <f t="shared" si="9"/>
        <v>#DIV/0!</v>
      </c>
      <c r="Y33" s="49">
        <f t="shared" si="10"/>
        <v>-28.06</v>
      </c>
      <c r="Z33" s="50"/>
      <c r="AA33" s="51"/>
      <c r="AB33" s="52"/>
      <c r="AC33" s="53"/>
      <c r="AD33" s="54"/>
      <c r="AE33" s="54"/>
      <c r="AF33" s="55">
        <f t="shared" si="6"/>
        <v>0</v>
      </c>
      <c r="AG33" s="37"/>
    </row>
    <row r="34" spans="1:33" s="10" customFormat="1">
      <c r="A34" s="38"/>
      <c r="B34" s="58"/>
      <c r="C34" s="125" t="s">
        <v>35</v>
      </c>
      <c r="D34" s="125" t="s">
        <v>70</v>
      </c>
      <c r="E34" s="40"/>
      <c r="F34" s="40"/>
      <c r="G34" s="41"/>
      <c r="H34" s="125" t="s">
        <v>32</v>
      </c>
      <c r="I34" s="59"/>
      <c r="J34" s="43">
        <v>1220</v>
      </c>
      <c r="K34" s="152">
        <v>210</v>
      </c>
      <c r="L34" s="166">
        <f t="shared" si="7"/>
        <v>51.24</v>
      </c>
      <c r="M34" s="45"/>
      <c r="N34" s="45"/>
      <c r="O34" s="46"/>
      <c r="P34" s="46"/>
      <c r="Q34" s="47"/>
      <c r="R34" s="47"/>
      <c r="S34" s="47"/>
      <c r="T34" s="47"/>
      <c r="U34" s="47"/>
      <c r="V34" s="47"/>
      <c r="W34" s="47">
        <f t="shared" si="8"/>
        <v>0</v>
      </c>
      <c r="X34" s="48" t="e">
        <f t="shared" si="9"/>
        <v>#DIV/0!</v>
      </c>
      <c r="Y34" s="49">
        <f t="shared" si="10"/>
        <v>-51.24</v>
      </c>
      <c r="Z34" s="50"/>
      <c r="AA34" s="51"/>
      <c r="AB34" s="52"/>
      <c r="AC34" s="53"/>
      <c r="AD34" s="54"/>
      <c r="AE34" s="54"/>
      <c r="AF34" s="55">
        <f t="shared" si="6"/>
        <v>0</v>
      </c>
      <c r="AG34" s="37"/>
    </row>
    <row r="35" spans="1:33" s="10" customFormat="1">
      <c r="A35" s="38"/>
      <c r="B35" s="57"/>
      <c r="C35" s="125" t="s">
        <v>36</v>
      </c>
      <c r="D35" s="125" t="s">
        <v>71</v>
      </c>
      <c r="E35" s="40"/>
      <c r="F35" s="40"/>
      <c r="G35" s="41"/>
      <c r="H35" s="125" t="s">
        <v>264</v>
      </c>
      <c r="I35" s="57"/>
      <c r="J35" s="43">
        <v>920</v>
      </c>
      <c r="K35" s="152">
        <v>115</v>
      </c>
      <c r="L35" s="166">
        <f t="shared" si="7"/>
        <v>21.16</v>
      </c>
      <c r="M35" s="45"/>
      <c r="N35" s="45"/>
      <c r="O35" s="46"/>
      <c r="P35" s="46"/>
      <c r="Q35" s="47"/>
      <c r="R35" s="47"/>
      <c r="S35" s="47"/>
      <c r="T35" s="47"/>
      <c r="U35" s="47"/>
      <c r="V35" s="47"/>
      <c r="W35" s="47">
        <f t="shared" si="8"/>
        <v>0</v>
      </c>
      <c r="X35" s="48" t="e">
        <f t="shared" si="9"/>
        <v>#DIV/0!</v>
      </c>
      <c r="Y35" s="49">
        <f t="shared" si="10"/>
        <v>-21.16</v>
      </c>
      <c r="Z35" s="50"/>
      <c r="AA35" s="51"/>
      <c r="AB35" s="52"/>
      <c r="AC35" s="53"/>
      <c r="AD35" s="54"/>
      <c r="AE35" s="54"/>
      <c r="AF35" s="55">
        <f t="shared" si="6"/>
        <v>0</v>
      </c>
      <c r="AG35" s="37"/>
    </row>
    <row r="36" spans="1:33" s="10" customFormat="1">
      <c r="A36" s="38"/>
      <c r="B36" s="58"/>
      <c r="C36" s="125" t="s">
        <v>189</v>
      </c>
      <c r="D36" s="125" t="s">
        <v>71</v>
      </c>
      <c r="E36" s="40"/>
      <c r="F36" s="40"/>
      <c r="G36" s="41"/>
      <c r="H36" s="125" t="s">
        <v>264</v>
      </c>
      <c r="I36" s="59"/>
      <c r="J36" s="43">
        <v>920</v>
      </c>
      <c r="K36" s="152">
        <v>210</v>
      </c>
      <c r="L36" s="166">
        <f t="shared" si="7"/>
        <v>38.64</v>
      </c>
      <c r="M36" s="45"/>
      <c r="N36" s="45"/>
      <c r="O36" s="46"/>
      <c r="P36" s="46"/>
      <c r="Q36" s="47"/>
      <c r="R36" s="47"/>
      <c r="S36" s="47"/>
      <c r="T36" s="47"/>
      <c r="U36" s="47"/>
      <c r="V36" s="47"/>
      <c r="W36" s="47">
        <f t="shared" si="8"/>
        <v>0</v>
      </c>
      <c r="X36" s="48" t="e">
        <f t="shared" si="9"/>
        <v>#DIV/0!</v>
      </c>
      <c r="Y36" s="49">
        <f t="shared" si="10"/>
        <v>-38.64</v>
      </c>
      <c r="Z36" s="50"/>
      <c r="AA36" s="51"/>
      <c r="AB36" s="52"/>
      <c r="AC36" s="53"/>
      <c r="AD36" s="54"/>
      <c r="AE36" s="54"/>
      <c r="AF36" s="55">
        <f t="shared" si="6"/>
        <v>0</v>
      </c>
      <c r="AG36" s="37"/>
    </row>
    <row r="37" spans="1:33" s="10" customFormat="1">
      <c r="A37" s="38"/>
      <c r="B37" s="58"/>
      <c r="C37" s="125"/>
      <c r="D37" s="125"/>
      <c r="E37" s="40"/>
      <c r="F37" s="40"/>
      <c r="G37" s="41"/>
      <c r="H37" s="41"/>
      <c r="I37" s="59"/>
      <c r="J37" s="43"/>
      <c r="K37" s="111"/>
      <c r="L37" s="44"/>
      <c r="M37" s="45"/>
      <c r="N37" s="45"/>
      <c r="O37" s="46"/>
      <c r="P37" s="46"/>
      <c r="Q37" s="47"/>
      <c r="R37" s="47"/>
      <c r="S37" s="47"/>
      <c r="T37" s="47"/>
      <c r="U37" s="47"/>
      <c r="V37" s="47"/>
      <c r="W37" s="47"/>
      <c r="X37" s="48"/>
      <c r="Y37" s="49"/>
      <c r="Z37" s="50"/>
      <c r="AA37" s="51"/>
      <c r="AB37" s="52"/>
      <c r="AC37" s="53"/>
      <c r="AD37" s="54"/>
      <c r="AE37" s="54"/>
      <c r="AF37" s="55">
        <f t="shared" si="6"/>
        <v>0</v>
      </c>
      <c r="AG37" s="37"/>
    </row>
    <row r="38" spans="1:33" s="10" customFormat="1">
      <c r="A38" s="38" t="s">
        <v>38</v>
      </c>
      <c r="B38" s="57"/>
      <c r="C38" s="155" t="s">
        <v>219</v>
      </c>
      <c r="D38" s="125" t="s">
        <v>49</v>
      </c>
      <c r="E38" s="40"/>
      <c r="F38" s="40"/>
      <c r="G38" s="41"/>
      <c r="H38" s="125" t="s">
        <v>49</v>
      </c>
      <c r="I38" s="51" t="s">
        <v>241</v>
      </c>
      <c r="J38" s="43">
        <v>3975</v>
      </c>
      <c r="K38" s="163">
        <v>1.17</v>
      </c>
      <c r="L38" s="163">
        <f>K38*J38</f>
        <v>4650.75</v>
      </c>
      <c r="M38" s="45"/>
      <c r="N38" s="45"/>
      <c r="O38" s="46"/>
      <c r="P38" s="46"/>
      <c r="Q38" s="47"/>
      <c r="R38" s="47"/>
      <c r="S38" s="47"/>
      <c r="T38" s="47"/>
      <c r="U38" s="47"/>
      <c r="V38" s="47"/>
      <c r="W38" s="47">
        <f>SUM(N38:U38)</f>
        <v>0</v>
      </c>
      <c r="X38" s="48" t="e">
        <f>W38/AC38</f>
        <v>#DIV/0!</v>
      </c>
      <c r="Y38" s="49">
        <f>W38-L38</f>
        <v>-4650.75</v>
      </c>
      <c r="Z38" s="50"/>
      <c r="AA38" s="51"/>
      <c r="AB38" s="52"/>
      <c r="AC38" s="53"/>
      <c r="AD38" s="54"/>
      <c r="AE38" s="54"/>
      <c r="AF38" s="55">
        <f t="shared" si="6"/>
        <v>0</v>
      </c>
      <c r="AG38" s="37"/>
    </row>
    <row r="39" spans="1:33" s="10" customFormat="1">
      <c r="A39" s="38"/>
      <c r="B39" s="57"/>
      <c r="C39" s="155" t="s">
        <v>219</v>
      </c>
      <c r="D39" s="125" t="s">
        <v>49</v>
      </c>
      <c r="E39" s="40"/>
      <c r="F39" s="40"/>
      <c r="G39" s="41"/>
      <c r="H39" s="125" t="s">
        <v>49</v>
      </c>
      <c r="I39" s="51" t="s">
        <v>181</v>
      </c>
      <c r="J39" s="43">
        <v>3975</v>
      </c>
      <c r="K39" s="163">
        <v>1.8</v>
      </c>
      <c r="L39" s="163">
        <f>K39*J39</f>
        <v>7155</v>
      </c>
      <c r="M39" s="45"/>
      <c r="N39" s="45"/>
      <c r="O39" s="46"/>
      <c r="P39" s="46"/>
      <c r="Q39" s="47"/>
      <c r="R39" s="47"/>
      <c r="S39" s="47"/>
      <c r="T39" s="47"/>
      <c r="U39" s="47"/>
      <c r="V39" s="47"/>
      <c r="W39" s="47">
        <f>SUM(N39:U39)</f>
        <v>0</v>
      </c>
      <c r="X39" s="48" t="e">
        <f>W39/AC39</f>
        <v>#DIV/0!</v>
      </c>
      <c r="Y39" s="49">
        <f>W39-L39</f>
        <v>-7155</v>
      </c>
      <c r="Z39" s="50"/>
      <c r="AA39" s="51"/>
      <c r="AB39" s="52"/>
      <c r="AC39" s="53"/>
      <c r="AD39" s="54"/>
      <c r="AE39" s="54"/>
      <c r="AF39" s="55">
        <f t="shared" si="6"/>
        <v>0</v>
      </c>
      <c r="AG39" s="37"/>
    </row>
    <row r="40" spans="1:33" s="10" customFormat="1">
      <c r="A40" s="38"/>
      <c r="B40" s="57"/>
      <c r="C40" s="155" t="s">
        <v>219</v>
      </c>
      <c r="D40" s="125" t="s">
        <v>48</v>
      </c>
      <c r="E40" s="40"/>
      <c r="F40" s="40"/>
      <c r="G40" s="41"/>
      <c r="H40" s="125" t="s">
        <v>48</v>
      </c>
      <c r="I40" s="51" t="s">
        <v>241</v>
      </c>
      <c r="J40" s="43">
        <v>3060</v>
      </c>
      <c r="K40" s="163">
        <v>1.17</v>
      </c>
      <c r="L40" s="163">
        <f>K40*J40</f>
        <v>3580.2</v>
      </c>
      <c r="M40" s="45"/>
      <c r="N40" s="45"/>
      <c r="O40" s="46"/>
      <c r="P40" s="46"/>
      <c r="Q40" s="63"/>
      <c r="R40" s="63"/>
      <c r="S40" s="63"/>
      <c r="T40" s="63"/>
      <c r="U40" s="47"/>
      <c r="V40" s="47"/>
      <c r="W40" s="47">
        <f>SUM(N40:U40)</f>
        <v>0</v>
      </c>
      <c r="X40" s="48" t="e">
        <f>W40/AC40</f>
        <v>#DIV/0!</v>
      </c>
      <c r="Y40" s="49">
        <f>W40-L40</f>
        <v>-3580.2</v>
      </c>
      <c r="Z40" s="50"/>
      <c r="AA40" s="51"/>
      <c r="AB40" s="52"/>
      <c r="AC40" s="53"/>
      <c r="AD40" s="54"/>
      <c r="AE40" s="54"/>
      <c r="AF40" s="55">
        <f t="shared" si="6"/>
        <v>0</v>
      </c>
      <c r="AG40" s="37"/>
    </row>
    <row r="41" spans="1:33" s="10" customFormat="1">
      <c r="A41" s="38"/>
      <c r="B41" s="57"/>
      <c r="C41" s="155" t="s">
        <v>219</v>
      </c>
      <c r="D41" s="125" t="s">
        <v>48</v>
      </c>
      <c r="E41" s="40"/>
      <c r="F41" s="40"/>
      <c r="G41" s="41"/>
      <c r="H41" s="125" t="s">
        <v>48</v>
      </c>
      <c r="I41" s="51" t="s">
        <v>181</v>
      </c>
      <c r="J41" s="43">
        <v>3060</v>
      </c>
      <c r="K41" s="163">
        <v>1.8</v>
      </c>
      <c r="L41" s="163">
        <f>K41*J41</f>
        <v>5508</v>
      </c>
      <c r="M41" s="45"/>
      <c r="N41" s="45"/>
      <c r="O41" s="46"/>
      <c r="P41" s="46"/>
      <c r="Q41" s="47"/>
      <c r="R41" s="47"/>
      <c r="S41" s="47"/>
      <c r="T41" s="47"/>
      <c r="U41" s="47"/>
      <c r="V41" s="47"/>
      <c r="W41" s="47">
        <f>SUM(N41:U41)</f>
        <v>0</v>
      </c>
      <c r="X41" s="48" t="e">
        <f>W41/AC41</f>
        <v>#DIV/0!</v>
      </c>
      <c r="Y41" s="49">
        <f>W41-L41</f>
        <v>-5508</v>
      </c>
      <c r="Z41" s="50"/>
      <c r="AA41" s="51"/>
      <c r="AB41" s="52"/>
      <c r="AC41" s="53"/>
      <c r="AD41" s="54"/>
      <c r="AE41" s="54"/>
      <c r="AF41" s="55">
        <f t="shared" si="6"/>
        <v>0</v>
      </c>
      <c r="AG41" s="37"/>
    </row>
    <row r="42" spans="1:33" s="10" customFormat="1">
      <c r="A42" s="38"/>
      <c r="B42" s="57"/>
      <c r="C42" s="125"/>
      <c r="D42" s="125"/>
      <c r="E42" s="40"/>
      <c r="F42" s="40"/>
      <c r="G42" s="41"/>
      <c r="H42" s="41"/>
      <c r="I42" s="42"/>
      <c r="J42" s="66"/>
      <c r="K42" s="114"/>
      <c r="L42" s="44"/>
      <c r="M42" s="45"/>
      <c r="N42" s="45"/>
      <c r="O42" s="46"/>
      <c r="P42" s="46"/>
      <c r="Q42" s="63"/>
      <c r="R42" s="63"/>
      <c r="S42" s="63"/>
      <c r="T42" s="63"/>
      <c r="U42" s="47"/>
      <c r="V42" s="47"/>
      <c r="W42" s="47"/>
      <c r="X42" s="48"/>
      <c r="Y42" s="49"/>
      <c r="Z42" s="50"/>
      <c r="AA42" s="51"/>
      <c r="AB42" s="52"/>
      <c r="AC42" s="53"/>
      <c r="AD42" s="54"/>
      <c r="AE42" s="54"/>
      <c r="AF42" s="55">
        <f t="shared" si="6"/>
        <v>0</v>
      </c>
      <c r="AG42" s="37"/>
    </row>
    <row r="43" spans="1:33" s="10" customFormat="1">
      <c r="A43" s="38" t="s">
        <v>37</v>
      </c>
      <c r="B43" s="58"/>
      <c r="C43" s="125" t="s">
        <v>169</v>
      </c>
      <c r="D43" s="125" t="s">
        <v>40</v>
      </c>
      <c r="E43" s="40"/>
      <c r="F43" s="40"/>
      <c r="G43" s="41"/>
      <c r="H43" s="125" t="s">
        <v>49</v>
      </c>
      <c r="I43" s="59"/>
      <c r="J43" s="43">
        <f>E3+E4+E7</f>
        <v>195</v>
      </c>
      <c r="K43" s="112">
        <v>1.03</v>
      </c>
      <c r="L43" s="44">
        <f t="shared" ref="L43:L48" si="11">K43*J43</f>
        <v>200.85</v>
      </c>
      <c r="M43" s="45"/>
      <c r="N43" s="45"/>
      <c r="O43" s="46"/>
      <c r="P43" s="46"/>
      <c r="Q43" s="47"/>
      <c r="R43" s="47"/>
      <c r="S43" s="47"/>
      <c r="T43" s="47"/>
      <c r="U43" s="47"/>
      <c r="V43" s="47"/>
      <c r="W43" s="47">
        <f t="shared" ref="W43:W48" si="12">SUM(N43:U43)</f>
        <v>0</v>
      </c>
      <c r="X43" s="48" t="e">
        <f t="shared" ref="X43:X48" si="13">W43/AC43</f>
        <v>#DIV/0!</v>
      </c>
      <c r="Y43" s="49">
        <f t="shared" ref="Y43:Y48" si="14">W43-L43</f>
        <v>-200.85</v>
      </c>
      <c r="Z43" s="50"/>
      <c r="AA43" s="51"/>
      <c r="AB43" s="52"/>
      <c r="AC43" s="53"/>
      <c r="AD43" s="54"/>
      <c r="AE43" s="54"/>
      <c r="AF43" s="55">
        <f t="shared" si="6"/>
        <v>0</v>
      </c>
      <c r="AG43" s="37"/>
    </row>
    <row r="44" spans="1:33" s="10" customFormat="1">
      <c r="A44" s="38"/>
      <c r="B44" s="57"/>
      <c r="C44" s="125" t="s">
        <v>170</v>
      </c>
      <c r="D44" s="125" t="s">
        <v>41</v>
      </c>
      <c r="E44" s="40"/>
      <c r="F44" s="40"/>
      <c r="G44" s="41"/>
      <c r="H44" s="125" t="s">
        <v>49</v>
      </c>
      <c r="I44" s="57"/>
      <c r="J44" s="43">
        <f>F3+F4+F7</f>
        <v>395</v>
      </c>
      <c r="K44" s="112">
        <v>1.03</v>
      </c>
      <c r="L44" s="44">
        <f t="shared" si="11"/>
        <v>406.85</v>
      </c>
      <c r="M44" s="45"/>
      <c r="N44" s="45"/>
      <c r="O44" s="46"/>
      <c r="P44" s="46"/>
      <c r="Q44" s="47"/>
      <c r="R44" s="47"/>
      <c r="S44" s="47"/>
      <c r="T44" s="47"/>
      <c r="U44" s="47"/>
      <c r="V44" s="47"/>
      <c r="W44" s="47">
        <f t="shared" si="12"/>
        <v>0</v>
      </c>
      <c r="X44" s="48" t="e">
        <f t="shared" si="13"/>
        <v>#DIV/0!</v>
      </c>
      <c r="Y44" s="49">
        <f t="shared" si="14"/>
        <v>-406.85</v>
      </c>
      <c r="Z44" s="50"/>
      <c r="AA44" s="51"/>
      <c r="AB44" s="52"/>
      <c r="AC44" s="53"/>
      <c r="AD44" s="54"/>
      <c r="AE44" s="54"/>
      <c r="AF44" s="55">
        <f t="shared" si="6"/>
        <v>0</v>
      </c>
      <c r="AG44" s="37"/>
    </row>
    <row r="45" spans="1:33" s="10" customFormat="1">
      <c r="A45" s="38"/>
      <c r="B45" s="57"/>
      <c r="C45" s="125" t="s">
        <v>171</v>
      </c>
      <c r="D45" s="125" t="s">
        <v>42</v>
      </c>
      <c r="E45" s="40"/>
      <c r="F45" s="40"/>
      <c r="G45" s="41"/>
      <c r="H45" s="125" t="s">
        <v>49</v>
      </c>
      <c r="I45" s="57"/>
      <c r="J45" s="43">
        <f>G3+G4+G7</f>
        <v>1120</v>
      </c>
      <c r="K45" s="113">
        <v>1.03</v>
      </c>
      <c r="L45" s="44">
        <f t="shared" si="11"/>
        <v>1153.6000000000001</v>
      </c>
      <c r="M45" s="45"/>
      <c r="N45" s="45"/>
      <c r="O45" s="46"/>
      <c r="P45" s="46"/>
      <c r="Q45" s="47"/>
      <c r="R45" s="47"/>
      <c r="S45" s="47"/>
      <c r="T45" s="47"/>
      <c r="U45" s="47"/>
      <c r="V45" s="47"/>
      <c r="W45" s="47">
        <f t="shared" si="12"/>
        <v>0</v>
      </c>
      <c r="X45" s="48" t="e">
        <f t="shared" si="13"/>
        <v>#DIV/0!</v>
      </c>
      <c r="Y45" s="49">
        <f t="shared" si="14"/>
        <v>-1153.6000000000001</v>
      </c>
      <c r="Z45" s="50"/>
      <c r="AA45" s="51"/>
      <c r="AB45" s="52"/>
      <c r="AC45" s="53"/>
      <c r="AD45" s="54"/>
      <c r="AE45" s="54"/>
      <c r="AF45" s="55">
        <f t="shared" si="6"/>
        <v>0</v>
      </c>
      <c r="AG45" s="37"/>
    </row>
    <row r="46" spans="1:33" s="10" customFormat="1">
      <c r="A46" s="38"/>
      <c r="B46" s="58"/>
      <c r="C46" s="125" t="s">
        <v>172</v>
      </c>
      <c r="D46" s="125" t="s">
        <v>43</v>
      </c>
      <c r="E46" s="40"/>
      <c r="F46" s="40"/>
      <c r="G46" s="41"/>
      <c r="H46" s="125" t="s">
        <v>49</v>
      </c>
      <c r="I46" s="59"/>
      <c r="J46" s="43">
        <f>H3+H4+H7</f>
        <v>1075</v>
      </c>
      <c r="K46" s="112">
        <v>1.03</v>
      </c>
      <c r="L46" s="44">
        <f t="shared" si="11"/>
        <v>1107.25</v>
      </c>
      <c r="M46" s="45"/>
      <c r="N46" s="45"/>
      <c r="O46" s="46"/>
      <c r="P46" s="46"/>
      <c r="Q46" s="47"/>
      <c r="R46" s="47"/>
      <c r="S46" s="47"/>
      <c r="T46" s="47"/>
      <c r="U46" s="47"/>
      <c r="V46" s="47"/>
      <c r="W46" s="47">
        <f t="shared" si="12"/>
        <v>0</v>
      </c>
      <c r="X46" s="48" t="e">
        <f t="shared" si="13"/>
        <v>#DIV/0!</v>
      </c>
      <c r="Y46" s="49">
        <f t="shared" si="14"/>
        <v>-1107.25</v>
      </c>
      <c r="Z46" s="50"/>
      <c r="AA46" s="51"/>
      <c r="AB46" s="52"/>
      <c r="AC46" s="53"/>
      <c r="AD46" s="54"/>
      <c r="AE46" s="54"/>
      <c r="AF46" s="55">
        <f t="shared" si="6"/>
        <v>0</v>
      </c>
      <c r="AG46" s="37"/>
    </row>
    <row r="47" spans="1:33" s="10" customFormat="1">
      <c r="A47" s="38"/>
      <c r="B47" s="58"/>
      <c r="C47" s="125" t="s">
        <v>173</v>
      </c>
      <c r="D47" s="125" t="s">
        <v>44</v>
      </c>
      <c r="E47" s="40"/>
      <c r="F47" s="40"/>
      <c r="G47" s="41"/>
      <c r="H47" s="125" t="s">
        <v>49</v>
      </c>
      <c r="I47" s="59"/>
      <c r="J47" s="43">
        <f>I3+I4+I7</f>
        <v>795</v>
      </c>
      <c r="K47" s="112">
        <v>1.03</v>
      </c>
      <c r="L47" s="44">
        <f t="shared" si="11"/>
        <v>818.85</v>
      </c>
      <c r="M47" s="45"/>
      <c r="N47" s="45"/>
      <c r="O47" s="46"/>
      <c r="P47" s="46"/>
      <c r="Q47" s="47"/>
      <c r="R47" s="47"/>
      <c r="S47" s="47"/>
      <c r="T47" s="47"/>
      <c r="U47" s="47"/>
      <c r="V47" s="47"/>
      <c r="W47" s="47">
        <f t="shared" si="12"/>
        <v>0</v>
      </c>
      <c r="X47" s="48" t="e">
        <f t="shared" si="13"/>
        <v>#DIV/0!</v>
      </c>
      <c r="Y47" s="49">
        <f t="shared" si="14"/>
        <v>-818.85</v>
      </c>
      <c r="Z47" s="50"/>
      <c r="AA47" s="51"/>
      <c r="AB47" s="52"/>
      <c r="AC47" s="53"/>
      <c r="AD47" s="54"/>
      <c r="AE47" s="54"/>
      <c r="AF47" s="55">
        <f t="shared" si="6"/>
        <v>0</v>
      </c>
      <c r="AG47" s="37"/>
    </row>
    <row r="48" spans="1:33" s="10" customFormat="1">
      <c r="A48" s="38"/>
      <c r="B48" s="58"/>
      <c r="C48" s="125" t="s">
        <v>174</v>
      </c>
      <c r="D48" s="125" t="s">
        <v>45</v>
      </c>
      <c r="E48" s="40"/>
      <c r="F48" s="40"/>
      <c r="G48" s="41"/>
      <c r="H48" s="125" t="s">
        <v>49</v>
      </c>
      <c r="I48" s="59"/>
      <c r="J48" s="43">
        <f>J3+J4+J7</f>
        <v>395</v>
      </c>
      <c r="K48" s="112">
        <v>1.03</v>
      </c>
      <c r="L48" s="44">
        <f t="shared" si="11"/>
        <v>406.85</v>
      </c>
      <c r="M48" s="45"/>
      <c r="N48" s="45"/>
      <c r="O48" s="46"/>
      <c r="P48" s="46"/>
      <c r="Q48" s="47"/>
      <c r="R48" s="47"/>
      <c r="S48" s="47"/>
      <c r="T48" s="47"/>
      <c r="U48" s="47"/>
      <c r="V48" s="47"/>
      <c r="W48" s="47">
        <f t="shared" si="12"/>
        <v>0</v>
      </c>
      <c r="X48" s="48" t="e">
        <f t="shared" si="13"/>
        <v>#DIV/0!</v>
      </c>
      <c r="Y48" s="49">
        <f t="shared" si="14"/>
        <v>-406.85</v>
      </c>
      <c r="Z48" s="50"/>
      <c r="AA48" s="51"/>
      <c r="AB48" s="52"/>
      <c r="AC48" s="53"/>
      <c r="AD48" s="54"/>
      <c r="AE48" s="54"/>
      <c r="AF48" s="55">
        <f t="shared" si="6"/>
        <v>0</v>
      </c>
      <c r="AG48" s="37"/>
    </row>
    <row r="49" spans="1:33" s="10" customFormat="1">
      <c r="A49" s="38"/>
      <c r="B49" s="58"/>
      <c r="C49" s="125"/>
      <c r="D49" s="125"/>
      <c r="E49" s="40"/>
      <c r="F49" s="40"/>
      <c r="G49" s="41"/>
      <c r="H49" s="125"/>
      <c r="I49" s="59"/>
      <c r="J49" s="43"/>
      <c r="K49" s="112"/>
      <c r="L49" s="44"/>
      <c r="M49" s="45"/>
      <c r="N49" s="45"/>
      <c r="O49" s="46"/>
      <c r="P49" s="46"/>
      <c r="Q49" s="47"/>
      <c r="R49" s="47"/>
      <c r="S49" s="47"/>
      <c r="T49" s="47"/>
      <c r="U49" s="47"/>
      <c r="V49" s="47"/>
      <c r="W49" s="47"/>
      <c r="X49" s="48"/>
      <c r="Y49" s="49"/>
      <c r="Z49" s="50"/>
      <c r="AA49" s="51"/>
      <c r="AB49" s="52"/>
      <c r="AC49" s="53"/>
      <c r="AD49" s="54"/>
      <c r="AE49" s="54"/>
      <c r="AF49" s="55">
        <f t="shared" si="6"/>
        <v>0</v>
      </c>
      <c r="AG49" s="37"/>
    </row>
    <row r="50" spans="1:33" s="10" customFormat="1">
      <c r="A50" s="38"/>
      <c r="B50" s="58"/>
      <c r="C50" s="125" t="s">
        <v>175</v>
      </c>
      <c r="D50" s="125" t="s">
        <v>40</v>
      </c>
      <c r="E50" s="40"/>
      <c r="F50" s="40"/>
      <c r="G50" s="41"/>
      <c r="H50" s="125" t="s">
        <v>48</v>
      </c>
      <c r="I50" s="59"/>
      <c r="J50" s="43">
        <f>E5+E6+E8</f>
        <v>160</v>
      </c>
      <c r="K50" s="112">
        <v>1.03</v>
      </c>
      <c r="L50" s="44">
        <f t="shared" ref="L50:L55" si="15">K50*J50</f>
        <v>164.8</v>
      </c>
      <c r="M50" s="45"/>
      <c r="N50" s="45"/>
      <c r="O50" s="46"/>
      <c r="P50" s="46"/>
      <c r="Q50" s="47"/>
      <c r="R50" s="47"/>
      <c r="S50" s="47"/>
      <c r="T50" s="47"/>
      <c r="U50" s="47"/>
      <c r="V50" s="47"/>
      <c r="W50" s="47">
        <f t="shared" ref="W50:W55" si="16">SUM(N50:U50)</f>
        <v>0</v>
      </c>
      <c r="X50" s="48" t="e">
        <f t="shared" ref="X50:X55" si="17">W50/AC50</f>
        <v>#DIV/0!</v>
      </c>
      <c r="Y50" s="49">
        <f t="shared" ref="Y50:Y55" si="18">W50-L50</f>
        <v>-164.8</v>
      </c>
      <c r="Z50" s="50"/>
      <c r="AA50" s="51"/>
      <c r="AB50" s="52"/>
      <c r="AC50" s="53"/>
      <c r="AD50" s="54"/>
      <c r="AE50" s="54"/>
      <c r="AF50" s="55">
        <f t="shared" si="6"/>
        <v>0</v>
      </c>
      <c r="AG50" s="37"/>
    </row>
    <row r="51" spans="1:33" s="10" customFormat="1">
      <c r="A51" s="38"/>
      <c r="B51" s="57"/>
      <c r="C51" s="125" t="s">
        <v>176</v>
      </c>
      <c r="D51" s="125" t="s">
        <v>41</v>
      </c>
      <c r="E51" s="40"/>
      <c r="F51" s="40"/>
      <c r="G51" s="41"/>
      <c r="H51" s="125" t="s">
        <v>48</v>
      </c>
      <c r="I51" s="57"/>
      <c r="J51" s="43">
        <f>F5+F6+F8</f>
        <v>300</v>
      </c>
      <c r="K51" s="112">
        <v>1.03</v>
      </c>
      <c r="L51" s="44">
        <f t="shared" si="15"/>
        <v>309</v>
      </c>
      <c r="M51" s="45"/>
      <c r="N51" s="45"/>
      <c r="O51" s="46"/>
      <c r="P51" s="46"/>
      <c r="Q51" s="47"/>
      <c r="R51" s="47"/>
      <c r="S51" s="47"/>
      <c r="T51" s="47"/>
      <c r="U51" s="47"/>
      <c r="V51" s="47"/>
      <c r="W51" s="47">
        <f t="shared" si="16"/>
        <v>0</v>
      </c>
      <c r="X51" s="48" t="e">
        <f t="shared" si="17"/>
        <v>#DIV/0!</v>
      </c>
      <c r="Y51" s="49">
        <f t="shared" si="18"/>
        <v>-309</v>
      </c>
      <c r="Z51" s="50"/>
      <c r="AA51" s="51"/>
      <c r="AB51" s="52"/>
      <c r="AC51" s="53"/>
      <c r="AD51" s="54"/>
      <c r="AE51" s="54"/>
      <c r="AF51" s="55">
        <f t="shared" si="6"/>
        <v>0</v>
      </c>
      <c r="AG51" s="37"/>
    </row>
    <row r="52" spans="1:33" s="10" customFormat="1">
      <c r="A52" s="38"/>
      <c r="B52" s="57"/>
      <c r="C52" s="125" t="s">
        <v>177</v>
      </c>
      <c r="D52" s="125" t="s">
        <v>42</v>
      </c>
      <c r="E52" s="40"/>
      <c r="F52" s="40"/>
      <c r="G52" s="41"/>
      <c r="H52" s="125" t="s">
        <v>48</v>
      </c>
      <c r="I52" s="57"/>
      <c r="J52" s="43">
        <f>G5+G6+G8</f>
        <v>855</v>
      </c>
      <c r="K52" s="113">
        <v>1.03</v>
      </c>
      <c r="L52" s="44">
        <f t="shared" si="15"/>
        <v>880.65</v>
      </c>
      <c r="M52" s="45"/>
      <c r="N52" s="45"/>
      <c r="O52" s="46"/>
      <c r="P52" s="46"/>
      <c r="Q52" s="47"/>
      <c r="R52" s="47"/>
      <c r="S52" s="47"/>
      <c r="T52" s="47"/>
      <c r="U52" s="47"/>
      <c r="V52" s="47"/>
      <c r="W52" s="47">
        <f t="shared" si="16"/>
        <v>0</v>
      </c>
      <c r="X52" s="48" t="e">
        <f t="shared" si="17"/>
        <v>#DIV/0!</v>
      </c>
      <c r="Y52" s="49">
        <f t="shared" si="18"/>
        <v>-880.65</v>
      </c>
      <c r="Z52" s="50"/>
      <c r="AA52" s="51"/>
      <c r="AB52" s="52"/>
      <c r="AC52" s="53"/>
      <c r="AD52" s="54"/>
      <c r="AE52" s="54"/>
      <c r="AF52" s="55">
        <f t="shared" si="6"/>
        <v>0</v>
      </c>
      <c r="AG52" s="37"/>
    </row>
    <row r="53" spans="1:33" s="10" customFormat="1">
      <c r="A53" s="38"/>
      <c r="B53" s="58"/>
      <c r="C53" s="125" t="s">
        <v>178</v>
      </c>
      <c r="D53" s="125" t="s">
        <v>43</v>
      </c>
      <c r="E53" s="40"/>
      <c r="F53" s="40"/>
      <c r="G53" s="41"/>
      <c r="H53" s="125" t="s">
        <v>48</v>
      </c>
      <c r="I53" s="59"/>
      <c r="J53" s="43">
        <f>H5+H6+H8</f>
        <v>830</v>
      </c>
      <c r="K53" s="112">
        <v>1.03</v>
      </c>
      <c r="L53" s="44">
        <f t="shared" si="15"/>
        <v>854.9</v>
      </c>
      <c r="M53" s="45"/>
      <c r="N53" s="45"/>
      <c r="O53" s="46"/>
      <c r="P53" s="46"/>
      <c r="Q53" s="47"/>
      <c r="R53" s="47"/>
      <c r="S53" s="47"/>
      <c r="T53" s="47"/>
      <c r="U53" s="47"/>
      <c r="V53" s="47"/>
      <c r="W53" s="47">
        <f t="shared" si="16"/>
        <v>0</v>
      </c>
      <c r="X53" s="48" t="e">
        <f t="shared" si="17"/>
        <v>#DIV/0!</v>
      </c>
      <c r="Y53" s="49">
        <f t="shared" si="18"/>
        <v>-854.9</v>
      </c>
      <c r="Z53" s="50"/>
      <c r="AA53" s="51"/>
      <c r="AB53" s="52"/>
      <c r="AC53" s="53"/>
      <c r="AD53" s="54"/>
      <c r="AE53" s="54"/>
      <c r="AF53" s="55">
        <f t="shared" si="6"/>
        <v>0</v>
      </c>
      <c r="AG53" s="37"/>
    </row>
    <row r="54" spans="1:33" s="10" customFormat="1">
      <c r="A54" s="38"/>
      <c r="B54" s="58"/>
      <c r="C54" s="125" t="s">
        <v>179</v>
      </c>
      <c r="D54" s="125" t="s">
        <v>44</v>
      </c>
      <c r="E54" s="40"/>
      <c r="F54" s="40"/>
      <c r="G54" s="41"/>
      <c r="H54" s="125" t="s">
        <v>48</v>
      </c>
      <c r="I54" s="59"/>
      <c r="J54" s="43">
        <f>I5+I6+I8</f>
        <v>615</v>
      </c>
      <c r="K54" s="112">
        <v>1.03</v>
      </c>
      <c r="L54" s="44">
        <f t="shared" si="15"/>
        <v>633.45000000000005</v>
      </c>
      <c r="M54" s="45"/>
      <c r="N54" s="45"/>
      <c r="O54" s="46"/>
      <c r="P54" s="46"/>
      <c r="Q54" s="47"/>
      <c r="R54" s="47"/>
      <c r="S54" s="47"/>
      <c r="T54" s="47"/>
      <c r="U54" s="47"/>
      <c r="V54" s="47"/>
      <c r="W54" s="47">
        <f t="shared" si="16"/>
        <v>0</v>
      </c>
      <c r="X54" s="48" t="e">
        <f t="shared" si="17"/>
        <v>#DIV/0!</v>
      </c>
      <c r="Y54" s="49">
        <f t="shared" si="18"/>
        <v>-633.45000000000005</v>
      </c>
      <c r="Z54" s="50"/>
      <c r="AA54" s="51"/>
      <c r="AB54" s="52"/>
      <c r="AC54" s="53"/>
      <c r="AD54" s="54"/>
      <c r="AE54" s="54"/>
      <c r="AF54" s="55">
        <f t="shared" si="6"/>
        <v>0</v>
      </c>
      <c r="AG54" s="37"/>
    </row>
    <row r="55" spans="1:33" s="10" customFormat="1">
      <c r="A55" s="38"/>
      <c r="B55" s="58"/>
      <c r="C55" s="125" t="s">
        <v>180</v>
      </c>
      <c r="D55" s="125" t="s">
        <v>45</v>
      </c>
      <c r="E55" s="40"/>
      <c r="F55" s="40"/>
      <c r="G55" s="41"/>
      <c r="H55" s="125" t="s">
        <v>48</v>
      </c>
      <c r="I55" s="59"/>
      <c r="J55" s="43">
        <f>J5+J6+J8</f>
        <v>300</v>
      </c>
      <c r="K55" s="112">
        <v>1.03</v>
      </c>
      <c r="L55" s="44">
        <f t="shared" si="15"/>
        <v>309</v>
      </c>
      <c r="M55" s="45"/>
      <c r="N55" s="45"/>
      <c r="O55" s="46"/>
      <c r="P55" s="46"/>
      <c r="Q55" s="47"/>
      <c r="R55" s="47"/>
      <c r="S55" s="47"/>
      <c r="T55" s="47"/>
      <c r="U55" s="47"/>
      <c r="V55" s="47"/>
      <c r="W55" s="47">
        <f t="shared" si="16"/>
        <v>0</v>
      </c>
      <c r="X55" s="48" t="e">
        <f t="shared" si="17"/>
        <v>#DIV/0!</v>
      </c>
      <c r="Y55" s="49">
        <f t="shared" si="18"/>
        <v>-309</v>
      </c>
      <c r="Z55" s="50"/>
      <c r="AA55" s="51"/>
      <c r="AB55" s="52"/>
      <c r="AC55" s="53"/>
      <c r="AD55" s="54"/>
      <c r="AE55" s="54"/>
      <c r="AF55" s="55">
        <f t="shared" si="6"/>
        <v>0</v>
      </c>
      <c r="AG55" s="37"/>
    </row>
    <row r="56" spans="1:33" s="10" customFormat="1">
      <c r="A56" s="38"/>
      <c r="B56" s="58"/>
      <c r="C56" s="125"/>
      <c r="D56" s="125"/>
      <c r="E56" s="40"/>
      <c r="F56" s="40"/>
      <c r="G56" s="41"/>
      <c r="H56" s="41"/>
      <c r="I56" s="59"/>
      <c r="J56" s="43"/>
      <c r="K56" s="112"/>
      <c r="L56" s="44">
        <f>K56*J56</f>
        <v>0</v>
      </c>
      <c r="M56" s="45"/>
      <c r="N56" s="45"/>
      <c r="O56" s="46"/>
      <c r="P56" s="46"/>
      <c r="Q56" s="47"/>
      <c r="R56" s="47"/>
      <c r="S56" s="47"/>
      <c r="T56" s="47"/>
      <c r="U56" s="47"/>
      <c r="V56" s="47"/>
      <c r="W56" s="47"/>
      <c r="X56" s="48"/>
      <c r="Y56" s="49"/>
      <c r="Z56" s="50"/>
      <c r="AA56" s="51"/>
      <c r="AB56" s="52"/>
      <c r="AC56" s="53"/>
      <c r="AD56" s="54"/>
      <c r="AE56" s="54"/>
      <c r="AF56" s="55">
        <f t="shared" si="6"/>
        <v>0</v>
      </c>
      <c r="AG56" s="37"/>
    </row>
    <row r="57" spans="1:33" s="10" customFormat="1">
      <c r="A57" s="38" t="s">
        <v>232</v>
      </c>
      <c r="B57" s="57"/>
      <c r="C57" s="68" t="s">
        <v>237</v>
      </c>
      <c r="D57" s="155" t="s">
        <v>234</v>
      </c>
      <c r="E57" s="40"/>
      <c r="F57" s="40"/>
      <c r="G57" s="41"/>
      <c r="H57" s="155" t="s">
        <v>49</v>
      </c>
      <c r="I57" s="42"/>
      <c r="J57" s="43">
        <v>3975</v>
      </c>
      <c r="K57" s="163">
        <v>0.04</v>
      </c>
      <c r="L57" s="163">
        <f>K57*J57</f>
        <v>159</v>
      </c>
      <c r="M57" s="45"/>
      <c r="N57" s="45"/>
      <c r="O57" s="46"/>
      <c r="P57" s="46"/>
      <c r="Q57" s="47"/>
      <c r="R57" s="47"/>
      <c r="S57" s="47"/>
      <c r="T57" s="47"/>
      <c r="U57" s="47"/>
      <c r="V57" s="47"/>
      <c r="W57" s="47">
        <f>SUM(N57:U57)</f>
        <v>0</v>
      </c>
      <c r="X57" s="48" t="e">
        <f>W57/AC57</f>
        <v>#DIV/0!</v>
      </c>
      <c r="Y57" s="49">
        <f>W57-L57</f>
        <v>-159</v>
      </c>
      <c r="Z57" s="50"/>
      <c r="AA57" s="51"/>
      <c r="AB57" s="52"/>
      <c r="AC57" s="53"/>
      <c r="AD57" s="54"/>
      <c r="AE57" s="54"/>
      <c r="AF57" s="55">
        <f>AC57+AD57</f>
        <v>0</v>
      </c>
      <c r="AG57" s="37"/>
    </row>
    <row r="58" spans="1:33" s="10" customFormat="1">
      <c r="A58" s="38"/>
      <c r="B58" s="57"/>
      <c r="C58" s="68" t="s">
        <v>237</v>
      </c>
      <c r="D58" s="155" t="s">
        <v>234</v>
      </c>
      <c r="E58" s="40"/>
      <c r="F58" s="40"/>
      <c r="G58" s="41"/>
      <c r="H58" s="155" t="s">
        <v>48</v>
      </c>
      <c r="I58" s="42"/>
      <c r="J58" s="43">
        <v>3060</v>
      </c>
      <c r="K58" s="163">
        <v>0.04</v>
      </c>
      <c r="L58" s="163">
        <f>K58*J58</f>
        <v>122.4</v>
      </c>
      <c r="M58" s="45"/>
      <c r="N58" s="45"/>
      <c r="O58" s="46"/>
      <c r="P58" s="46"/>
      <c r="Q58" s="47"/>
      <c r="R58" s="47"/>
      <c r="S58" s="47"/>
      <c r="T58" s="47"/>
      <c r="U58" s="47"/>
      <c r="V58" s="47"/>
      <c r="W58" s="47">
        <f>SUM(N58:U58)</f>
        <v>0</v>
      </c>
      <c r="X58" s="48" t="e">
        <f>W58/AC58</f>
        <v>#DIV/0!</v>
      </c>
      <c r="Y58" s="49">
        <f>W58-L58</f>
        <v>-122.4</v>
      </c>
      <c r="Z58" s="50"/>
      <c r="AA58" s="51"/>
      <c r="AB58" s="52"/>
      <c r="AC58" s="53"/>
      <c r="AD58" s="54"/>
      <c r="AE58" s="54"/>
      <c r="AF58" s="55">
        <f>AC58+AD58</f>
        <v>0</v>
      </c>
      <c r="AG58" s="37"/>
    </row>
    <row r="59" spans="1:33" s="10" customFormat="1">
      <c r="A59" s="38"/>
      <c r="B59" s="57"/>
      <c r="C59" s="68"/>
      <c r="D59" s="155"/>
      <c r="E59" s="40"/>
      <c r="F59" s="40"/>
      <c r="G59" s="41"/>
      <c r="H59" s="68"/>
      <c r="I59" s="42"/>
      <c r="J59" s="66"/>
      <c r="K59" s="116"/>
      <c r="L59" s="76"/>
      <c r="M59" s="45"/>
      <c r="N59" s="45"/>
      <c r="O59" s="46"/>
      <c r="P59" s="46"/>
      <c r="Q59" s="47"/>
      <c r="R59" s="47"/>
      <c r="S59" s="47"/>
      <c r="T59" s="47"/>
      <c r="U59" s="47"/>
      <c r="V59" s="47"/>
      <c r="W59" s="47"/>
      <c r="X59" s="48"/>
      <c r="Y59" s="49"/>
      <c r="Z59" s="50"/>
      <c r="AA59" s="51"/>
      <c r="AB59" s="52"/>
      <c r="AC59" s="53"/>
      <c r="AD59" s="54"/>
      <c r="AE59" s="54"/>
      <c r="AF59" s="55">
        <f>AC59+AD59</f>
        <v>0</v>
      </c>
      <c r="AG59" s="37"/>
    </row>
    <row r="60" spans="1:33" s="10" customFormat="1">
      <c r="A60" s="38" t="s">
        <v>188</v>
      </c>
      <c r="B60" s="58"/>
      <c r="C60" s="125" t="s">
        <v>190</v>
      </c>
      <c r="D60" s="153">
        <v>3.25</v>
      </c>
      <c r="E60" s="40"/>
      <c r="F60" s="40"/>
      <c r="G60" s="41"/>
      <c r="H60" s="125" t="s">
        <v>49</v>
      </c>
      <c r="I60" s="59"/>
      <c r="J60" s="43">
        <v>195</v>
      </c>
      <c r="K60" s="167">
        <v>1.03</v>
      </c>
      <c r="L60" s="164">
        <f t="shared" ref="L60:L65" si="19">K60*J60</f>
        <v>200.85</v>
      </c>
      <c r="M60" s="45"/>
      <c r="N60" s="45"/>
      <c r="O60" s="46"/>
      <c r="P60" s="46"/>
      <c r="Q60" s="47"/>
      <c r="R60" s="47"/>
      <c r="S60" s="47"/>
      <c r="T60" s="47"/>
      <c r="U60" s="47"/>
      <c r="V60" s="47"/>
      <c r="W60" s="47">
        <f t="shared" ref="W60:W65" si="20">SUM(N60:U60)</f>
        <v>0</v>
      </c>
      <c r="X60" s="48" t="e">
        <f t="shared" ref="X60:X65" si="21">W60/AC60</f>
        <v>#DIV/0!</v>
      </c>
      <c r="Y60" s="49">
        <f t="shared" ref="Y60:Y65" si="22">W60-L60</f>
        <v>-200.85</v>
      </c>
      <c r="Z60" s="50"/>
      <c r="AA60" s="51"/>
      <c r="AB60" s="52"/>
      <c r="AC60" s="53"/>
      <c r="AD60" s="54"/>
      <c r="AE60" s="54"/>
      <c r="AF60" s="55">
        <f t="shared" si="6"/>
        <v>0</v>
      </c>
      <c r="AG60" s="37"/>
    </row>
    <row r="61" spans="1:33" s="10" customFormat="1">
      <c r="A61" s="38"/>
      <c r="B61" s="57"/>
      <c r="C61" s="125" t="s">
        <v>190</v>
      </c>
      <c r="D61" s="153">
        <v>3.75</v>
      </c>
      <c r="E61" s="40"/>
      <c r="F61" s="40"/>
      <c r="G61" s="41"/>
      <c r="H61" s="125" t="s">
        <v>49</v>
      </c>
      <c r="I61" s="57"/>
      <c r="J61" s="43">
        <v>395</v>
      </c>
      <c r="K61" s="167">
        <v>1.03</v>
      </c>
      <c r="L61" s="164">
        <f t="shared" si="19"/>
        <v>406.85</v>
      </c>
      <c r="M61" s="45"/>
      <c r="N61" s="45"/>
      <c r="O61" s="46"/>
      <c r="P61" s="46"/>
      <c r="Q61" s="47"/>
      <c r="R61" s="47"/>
      <c r="S61" s="47"/>
      <c r="T61" s="47"/>
      <c r="U61" s="47"/>
      <c r="V61" s="47"/>
      <c r="W61" s="47">
        <f t="shared" si="20"/>
        <v>0</v>
      </c>
      <c r="X61" s="48" t="e">
        <f t="shared" si="21"/>
        <v>#DIV/0!</v>
      </c>
      <c r="Y61" s="49">
        <f t="shared" si="22"/>
        <v>-406.85</v>
      </c>
      <c r="Z61" s="50"/>
      <c r="AA61" s="51"/>
      <c r="AB61" s="52"/>
      <c r="AC61" s="53"/>
      <c r="AD61" s="54"/>
      <c r="AE61" s="54"/>
      <c r="AF61" s="55">
        <f t="shared" si="6"/>
        <v>0</v>
      </c>
      <c r="AG61" s="37"/>
    </row>
    <row r="62" spans="1:33" s="10" customFormat="1">
      <c r="A62" s="38"/>
      <c r="B62" s="57"/>
      <c r="C62" s="125" t="s">
        <v>190</v>
      </c>
      <c r="D62" s="124">
        <v>4</v>
      </c>
      <c r="E62" s="40"/>
      <c r="F62" s="40"/>
      <c r="G62" s="41"/>
      <c r="H62" s="125" t="s">
        <v>49</v>
      </c>
      <c r="I62" s="57"/>
      <c r="J62" s="43">
        <v>1120</v>
      </c>
      <c r="K62" s="167">
        <v>1.03</v>
      </c>
      <c r="L62" s="164">
        <f t="shared" si="19"/>
        <v>1153.6000000000001</v>
      </c>
      <c r="M62" s="45"/>
      <c r="N62" s="45"/>
      <c r="O62" s="46"/>
      <c r="P62" s="46"/>
      <c r="Q62" s="47"/>
      <c r="R62" s="47"/>
      <c r="S62" s="47"/>
      <c r="T62" s="47"/>
      <c r="U62" s="47"/>
      <c r="V62" s="47"/>
      <c r="W62" s="47">
        <f t="shared" si="20"/>
        <v>0</v>
      </c>
      <c r="X62" s="48" t="e">
        <f t="shared" si="21"/>
        <v>#DIV/0!</v>
      </c>
      <c r="Y62" s="49">
        <f t="shared" si="22"/>
        <v>-1153.6000000000001</v>
      </c>
      <c r="Z62" s="50"/>
      <c r="AA62" s="51"/>
      <c r="AB62" s="52"/>
      <c r="AC62" s="53"/>
      <c r="AD62" s="54"/>
      <c r="AE62" s="54"/>
      <c r="AF62" s="55">
        <f t="shared" si="6"/>
        <v>0</v>
      </c>
      <c r="AG62" s="37"/>
    </row>
    <row r="63" spans="1:33" s="10" customFormat="1">
      <c r="A63" s="38"/>
      <c r="B63" s="58"/>
      <c r="C63" s="125" t="s">
        <v>190</v>
      </c>
      <c r="D63" s="153">
        <v>4.25</v>
      </c>
      <c r="E63" s="40"/>
      <c r="F63" s="40"/>
      <c r="G63" s="41"/>
      <c r="H63" s="125" t="s">
        <v>49</v>
      </c>
      <c r="I63" s="59"/>
      <c r="J63" s="43">
        <v>1075</v>
      </c>
      <c r="K63" s="167">
        <v>1.03</v>
      </c>
      <c r="L63" s="164">
        <f t="shared" si="19"/>
        <v>1107.25</v>
      </c>
      <c r="M63" s="45"/>
      <c r="N63" s="45"/>
      <c r="O63" s="46"/>
      <c r="P63" s="46"/>
      <c r="Q63" s="47"/>
      <c r="R63" s="47"/>
      <c r="S63" s="47"/>
      <c r="T63" s="47"/>
      <c r="U63" s="47"/>
      <c r="V63" s="47"/>
      <c r="W63" s="47">
        <f t="shared" si="20"/>
        <v>0</v>
      </c>
      <c r="X63" s="48" t="e">
        <f t="shared" si="21"/>
        <v>#DIV/0!</v>
      </c>
      <c r="Y63" s="49">
        <f t="shared" si="22"/>
        <v>-1107.25</v>
      </c>
      <c r="Z63" s="50"/>
      <c r="AA63" s="51"/>
      <c r="AB63" s="52"/>
      <c r="AC63" s="53"/>
      <c r="AD63" s="54"/>
      <c r="AE63" s="54"/>
      <c r="AF63" s="55">
        <f t="shared" si="6"/>
        <v>0</v>
      </c>
      <c r="AG63" s="37"/>
    </row>
    <row r="64" spans="1:33" s="10" customFormat="1">
      <c r="A64" s="38"/>
      <c r="B64" s="58"/>
      <c r="C64" s="125" t="s">
        <v>190</v>
      </c>
      <c r="D64" s="153">
        <v>4.5</v>
      </c>
      <c r="E64" s="40"/>
      <c r="F64" s="40"/>
      <c r="G64" s="41"/>
      <c r="H64" s="125" t="s">
        <v>49</v>
      </c>
      <c r="I64" s="59"/>
      <c r="J64" s="43">
        <v>795</v>
      </c>
      <c r="K64" s="167">
        <v>1.03</v>
      </c>
      <c r="L64" s="164">
        <f t="shared" si="19"/>
        <v>818.85</v>
      </c>
      <c r="M64" s="45"/>
      <c r="N64" s="45"/>
      <c r="O64" s="46"/>
      <c r="P64" s="46"/>
      <c r="Q64" s="47"/>
      <c r="R64" s="47"/>
      <c r="S64" s="47"/>
      <c r="T64" s="47"/>
      <c r="U64" s="47"/>
      <c r="V64" s="47"/>
      <c r="W64" s="47">
        <f t="shared" si="20"/>
        <v>0</v>
      </c>
      <c r="X64" s="48" t="e">
        <f t="shared" si="21"/>
        <v>#DIV/0!</v>
      </c>
      <c r="Y64" s="49">
        <f t="shared" si="22"/>
        <v>-818.85</v>
      </c>
      <c r="Z64" s="50"/>
      <c r="AA64" s="51"/>
      <c r="AB64" s="52"/>
      <c r="AC64" s="53"/>
      <c r="AD64" s="54"/>
      <c r="AE64" s="54"/>
      <c r="AF64" s="55">
        <f t="shared" si="6"/>
        <v>0</v>
      </c>
      <c r="AG64" s="37"/>
    </row>
    <row r="65" spans="1:33" s="10" customFormat="1">
      <c r="A65" s="38"/>
      <c r="B65" s="58"/>
      <c r="C65" s="125" t="s">
        <v>190</v>
      </c>
      <c r="D65" s="153">
        <v>4.75</v>
      </c>
      <c r="E65" s="40"/>
      <c r="F65" s="40"/>
      <c r="G65" s="41"/>
      <c r="H65" s="125" t="s">
        <v>49</v>
      </c>
      <c r="I65" s="59"/>
      <c r="J65" s="43">
        <v>395</v>
      </c>
      <c r="K65" s="167">
        <v>1.03</v>
      </c>
      <c r="L65" s="164">
        <f t="shared" si="19"/>
        <v>406.85</v>
      </c>
      <c r="M65" s="45"/>
      <c r="N65" s="45"/>
      <c r="O65" s="46"/>
      <c r="P65" s="46"/>
      <c r="Q65" s="47"/>
      <c r="R65" s="47"/>
      <c r="S65" s="47"/>
      <c r="T65" s="47"/>
      <c r="U65" s="47"/>
      <c r="V65" s="47"/>
      <c r="W65" s="47">
        <f t="shared" si="20"/>
        <v>0</v>
      </c>
      <c r="X65" s="48" t="e">
        <f t="shared" si="21"/>
        <v>#DIV/0!</v>
      </c>
      <c r="Y65" s="49">
        <f t="shared" si="22"/>
        <v>-406.85</v>
      </c>
      <c r="Z65" s="50"/>
      <c r="AA65" s="51"/>
      <c r="AB65" s="52"/>
      <c r="AC65" s="53"/>
      <c r="AD65" s="54"/>
      <c r="AE65" s="54"/>
      <c r="AF65" s="55">
        <f t="shared" si="6"/>
        <v>0</v>
      </c>
      <c r="AG65" s="37"/>
    </row>
    <row r="66" spans="1:33" s="10" customFormat="1">
      <c r="A66" s="38"/>
      <c r="B66" s="58"/>
      <c r="C66" s="125"/>
      <c r="D66" s="125"/>
      <c r="E66" s="40"/>
      <c r="F66" s="40"/>
      <c r="G66" s="41"/>
      <c r="H66" s="125"/>
      <c r="I66" s="59"/>
      <c r="J66" s="43"/>
      <c r="K66" s="167"/>
      <c r="L66" s="164"/>
      <c r="M66" s="45"/>
      <c r="N66" s="45"/>
      <c r="O66" s="46"/>
      <c r="P66" s="46"/>
      <c r="Q66" s="47"/>
      <c r="R66" s="47"/>
      <c r="S66" s="47"/>
      <c r="T66" s="47"/>
      <c r="U66" s="47"/>
      <c r="V66" s="47"/>
      <c r="W66" s="47"/>
      <c r="X66" s="48"/>
      <c r="Y66" s="49"/>
      <c r="Z66" s="50"/>
      <c r="AA66" s="51"/>
      <c r="AB66" s="52"/>
      <c r="AC66" s="53"/>
      <c r="AD66" s="54"/>
      <c r="AE66" s="54"/>
      <c r="AF66" s="55">
        <f t="shared" si="6"/>
        <v>0</v>
      </c>
      <c r="AG66" s="37"/>
    </row>
    <row r="67" spans="1:33" s="10" customFormat="1">
      <c r="A67" s="38"/>
      <c r="B67" s="58"/>
      <c r="C67" s="125" t="s">
        <v>190</v>
      </c>
      <c r="D67" s="153">
        <v>3.25</v>
      </c>
      <c r="E67" s="40"/>
      <c r="F67" s="40"/>
      <c r="G67" s="41"/>
      <c r="H67" s="125" t="s">
        <v>48</v>
      </c>
      <c r="I67" s="59"/>
      <c r="J67" s="43">
        <v>160</v>
      </c>
      <c r="K67" s="167">
        <v>1.03</v>
      </c>
      <c r="L67" s="164">
        <f t="shared" ref="L67:L72" si="23">K67*J67</f>
        <v>164.8</v>
      </c>
      <c r="M67" s="45"/>
      <c r="N67" s="45"/>
      <c r="O67" s="46"/>
      <c r="P67" s="46"/>
      <c r="Q67" s="47"/>
      <c r="R67" s="47"/>
      <c r="S67" s="47"/>
      <c r="T67" s="47"/>
      <c r="U67" s="47"/>
      <c r="V67" s="47"/>
      <c r="W67" s="47">
        <f t="shared" ref="W67:W72" si="24">SUM(N67:U67)</f>
        <v>0</v>
      </c>
      <c r="X67" s="48" t="e">
        <f t="shared" ref="X67:X72" si="25">W67/AC67</f>
        <v>#DIV/0!</v>
      </c>
      <c r="Y67" s="49">
        <f t="shared" ref="Y67:Y72" si="26">W67-L67</f>
        <v>-164.8</v>
      </c>
      <c r="Z67" s="50"/>
      <c r="AA67" s="51"/>
      <c r="AB67" s="52"/>
      <c r="AC67" s="53"/>
      <c r="AD67" s="54"/>
      <c r="AE67" s="54"/>
      <c r="AF67" s="55">
        <f t="shared" si="6"/>
        <v>0</v>
      </c>
      <c r="AG67" s="37"/>
    </row>
    <row r="68" spans="1:33" s="10" customFormat="1">
      <c r="A68" s="38"/>
      <c r="B68" s="57"/>
      <c r="C68" s="125" t="s">
        <v>190</v>
      </c>
      <c r="D68" s="153">
        <v>3.75</v>
      </c>
      <c r="E68" s="40"/>
      <c r="F68" s="40"/>
      <c r="G68" s="41"/>
      <c r="H68" s="125" t="s">
        <v>48</v>
      </c>
      <c r="I68" s="57"/>
      <c r="J68" s="43">
        <v>300</v>
      </c>
      <c r="K68" s="167">
        <v>1.03</v>
      </c>
      <c r="L68" s="164">
        <f t="shared" si="23"/>
        <v>309</v>
      </c>
      <c r="M68" s="45"/>
      <c r="N68" s="45"/>
      <c r="O68" s="46"/>
      <c r="P68" s="46"/>
      <c r="Q68" s="47"/>
      <c r="R68" s="47"/>
      <c r="S68" s="47"/>
      <c r="T68" s="47"/>
      <c r="U68" s="47"/>
      <c r="V68" s="47"/>
      <c r="W68" s="47">
        <f t="shared" si="24"/>
        <v>0</v>
      </c>
      <c r="X68" s="48" t="e">
        <f t="shared" si="25"/>
        <v>#DIV/0!</v>
      </c>
      <c r="Y68" s="49">
        <f t="shared" si="26"/>
        <v>-309</v>
      </c>
      <c r="Z68" s="50"/>
      <c r="AA68" s="51"/>
      <c r="AB68" s="52"/>
      <c r="AC68" s="53"/>
      <c r="AD68" s="54"/>
      <c r="AE68" s="54"/>
      <c r="AF68" s="55">
        <f t="shared" si="6"/>
        <v>0</v>
      </c>
      <c r="AG68" s="37"/>
    </row>
    <row r="69" spans="1:33" s="10" customFormat="1">
      <c r="A69" s="38"/>
      <c r="B69" s="57"/>
      <c r="C69" s="125" t="s">
        <v>190</v>
      </c>
      <c r="D69" s="124">
        <v>4</v>
      </c>
      <c r="E69" s="40"/>
      <c r="F69" s="40"/>
      <c r="G69" s="41"/>
      <c r="H69" s="125" t="s">
        <v>48</v>
      </c>
      <c r="I69" s="57"/>
      <c r="J69" s="43">
        <v>855</v>
      </c>
      <c r="K69" s="167">
        <v>1.03</v>
      </c>
      <c r="L69" s="164">
        <f t="shared" si="23"/>
        <v>880.65</v>
      </c>
      <c r="M69" s="45"/>
      <c r="N69" s="45"/>
      <c r="O69" s="46"/>
      <c r="P69" s="46"/>
      <c r="Q69" s="47"/>
      <c r="R69" s="47"/>
      <c r="S69" s="47"/>
      <c r="T69" s="47"/>
      <c r="U69" s="47"/>
      <c r="V69" s="47"/>
      <c r="W69" s="47">
        <f t="shared" si="24"/>
        <v>0</v>
      </c>
      <c r="X69" s="48" t="e">
        <f t="shared" si="25"/>
        <v>#DIV/0!</v>
      </c>
      <c r="Y69" s="49">
        <f t="shared" si="26"/>
        <v>-880.65</v>
      </c>
      <c r="Z69" s="50"/>
      <c r="AA69" s="51"/>
      <c r="AB69" s="52"/>
      <c r="AC69" s="53"/>
      <c r="AD69" s="54"/>
      <c r="AE69" s="54"/>
      <c r="AF69" s="55">
        <f t="shared" si="6"/>
        <v>0</v>
      </c>
      <c r="AG69" s="37"/>
    </row>
    <row r="70" spans="1:33" s="10" customFormat="1">
      <c r="A70" s="38"/>
      <c r="B70" s="58"/>
      <c r="C70" s="125" t="s">
        <v>190</v>
      </c>
      <c r="D70" s="153">
        <v>4.25</v>
      </c>
      <c r="E70" s="40"/>
      <c r="F70" s="40"/>
      <c r="G70" s="41"/>
      <c r="H70" s="125" t="s">
        <v>48</v>
      </c>
      <c r="I70" s="59"/>
      <c r="J70" s="43">
        <v>830</v>
      </c>
      <c r="K70" s="167">
        <v>1.03</v>
      </c>
      <c r="L70" s="164">
        <f t="shared" si="23"/>
        <v>854.9</v>
      </c>
      <c r="M70" s="45"/>
      <c r="N70" s="45"/>
      <c r="O70" s="46"/>
      <c r="P70" s="46"/>
      <c r="Q70" s="47"/>
      <c r="R70" s="47"/>
      <c r="S70" s="47"/>
      <c r="T70" s="47"/>
      <c r="U70" s="47"/>
      <c r="V70" s="47"/>
      <c r="W70" s="47">
        <f t="shared" si="24"/>
        <v>0</v>
      </c>
      <c r="X70" s="48" t="e">
        <f t="shared" si="25"/>
        <v>#DIV/0!</v>
      </c>
      <c r="Y70" s="49">
        <f t="shared" si="26"/>
        <v>-854.9</v>
      </c>
      <c r="Z70" s="50"/>
      <c r="AA70" s="51"/>
      <c r="AB70" s="52"/>
      <c r="AC70" s="53"/>
      <c r="AD70" s="54"/>
      <c r="AE70" s="54"/>
      <c r="AF70" s="55">
        <f t="shared" si="6"/>
        <v>0</v>
      </c>
      <c r="AG70" s="37"/>
    </row>
    <row r="71" spans="1:33" s="10" customFormat="1">
      <c r="A71" s="38"/>
      <c r="B71" s="58"/>
      <c r="C71" s="125" t="s">
        <v>190</v>
      </c>
      <c r="D71" s="153">
        <v>4.5</v>
      </c>
      <c r="E71" s="40"/>
      <c r="F71" s="40"/>
      <c r="G71" s="41"/>
      <c r="H71" s="125" t="s">
        <v>48</v>
      </c>
      <c r="I71" s="59"/>
      <c r="J71" s="43">
        <v>615</v>
      </c>
      <c r="K71" s="167">
        <v>1.03</v>
      </c>
      <c r="L71" s="164">
        <f t="shared" si="23"/>
        <v>633.45000000000005</v>
      </c>
      <c r="M71" s="45"/>
      <c r="N71" s="45"/>
      <c r="O71" s="46"/>
      <c r="P71" s="46"/>
      <c r="Q71" s="47"/>
      <c r="R71" s="47"/>
      <c r="S71" s="47"/>
      <c r="T71" s="47"/>
      <c r="U71" s="47"/>
      <c r="V71" s="47"/>
      <c r="W71" s="47">
        <f t="shared" si="24"/>
        <v>0</v>
      </c>
      <c r="X71" s="48" t="e">
        <f t="shared" si="25"/>
        <v>#DIV/0!</v>
      </c>
      <c r="Y71" s="49">
        <f t="shared" si="26"/>
        <v>-633.45000000000005</v>
      </c>
      <c r="Z71" s="50"/>
      <c r="AA71" s="51"/>
      <c r="AB71" s="52"/>
      <c r="AC71" s="53"/>
      <c r="AD71" s="54"/>
      <c r="AE71" s="54"/>
      <c r="AF71" s="55">
        <f t="shared" si="6"/>
        <v>0</v>
      </c>
      <c r="AG71" s="37"/>
    </row>
    <row r="72" spans="1:33" s="10" customFormat="1">
      <c r="A72" s="38"/>
      <c r="B72" s="58"/>
      <c r="C72" s="125" t="s">
        <v>190</v>
      </c>
      <c r="D72" s="153">
        <v>4.75</v>
      </c>
      <c r="E72" s="40"/>
      <c r="F72" s="40"/>
      <c r="G72" s="41"/>
      <c r="H72" s="125" t="s">
        <v>48</v>
      </c>
      <c r="I72" s="59"/>
      <c r="J72" s="43">
        <v>300</v>
      </c>
      <c r="K72" s="167">
        <v>1.03</v>
      </c>
      <c r="L72" s="164">
        <f t="shared" si="23"/>
        <v>309</v>
      </c>
      <c r="M72" s="45"/>
      <c r="N72" s="45"/>
      <c r="O72" s="46"/>
      <c r="P72" s="46"/>
      <c r="Q72" s="47"/>
      <c r="R72" s="47"/>
      <c r="S72" s="47"/>
      <c r="T72" s="47"/>
      <c r="U72" s="47"/>
      <c r="V72" s="47"/>
      <c r="W72" s="47">
        <f t="shared" si="24"/>
        <v>0</v>
      </c>
      <c r="X72" s="48" t="e">
        <f t="shared" si="25"/>
        <v>#DIV/0!</v>
      </c>
      <c r="Y72" s="49">
        <f t="shared" si="26"/>
        <v>-309</v>
      </c>
      <c r="Z72" s="50"/>
      <c r="AA72" s="51"/>
      <c r="AB72" s="52"/>
      <c r="AC72" s="53"/>
      <c r="AD72" s="54"/>
      <c r="AE72" s="54"/>
      <c r="AF72" s="55">
        <f t="shared" si="6"/>
        <v>0</v>
      </c>
      <c r="AG72" s="37"/>
    </row>
    <row r="73" spans="1:33" s="10" customFormat="1">
      <c r="A73" s="38"/>
      <c r="B73" s="58"/>
      <c r="C73" s="155"/>
      <c r="D73" s="153"/>
      <c r="E73" s="40"/>
      <c r="F73" s="40"/>
      <c r="G73" s="41"/>
      <c r="H73" s="40"/>
      <c r="I73" s="59"/>
      <c r="J73" s="43"/>
      <c r="K73" s="112"/>
      <c r="L73" s="44"/>
      <c r="M73" s="45"/>
      <c r="N73" s="45"/>
      <c r="O73" s="46"/>
      <c r="P73" s="46"/>
      <c r="Q73" s="47"/>
      <c r="R73" s="47"/>
      <c r="S73" s="47"/>
      <c r="T73" s="47"/>
      <c r="U73" s="47"/>
      <c r="V73" s="47"/>
      <c r="W73" s="47"/>
      <c r="X73" s="48"/>
      <c r="Y73" s="49"/>
      <c r="Z73" s="50"/>
      <c r="AA73" s="51"/>
      <c r="AB73" s="52"/>
      <c r="AC73" s="53"/>
      <c r="AD73" s="54"/>
      <c r="AE73" s="54"/>
      <c r="AF73" s="55"/>
      <c r="AG73" s="37"/>
    </row>
    <row r="74" spans="1:33" s="10" customFormat="1">
      <c r="A74" s="38" t="s">
        <v>39</v>
      </c>
      <c r="B74" s="57"/>
      <c r="C74" s="125" t="s">
        <v>182</v>
      </c>
      <c r="D74" s="125" t="s">
        <v>40</v>
      </c>
      <c r="E74" s="40"/>
      <c r="F74" s="40"/>
      <c r="G74" s="41"/>
      <c r="H74" s="41"/>
      <c r="I74" s="42" t="s">
        <v>40</v>
      </c>
      <c r="J74" s="43">
        <v>355</v>
      </c>
      <c r="K74" s="115">
        <v>1.03</v>
      </c>
      <c r="L74" s="44">
        <f t="shared" ref="L74:L83" si="27">K74*J74</f>
        <v>365.65000000000003</v>
      </c>
      <c r="M74" s="45"/>
      <c r="N74" s="45"/>
      <c r="O74" s="46"/>
      <c r="P74" s="46"/>
      <c r="Q74" s="47"/>
      <c r="R74" s="47"/>
      <c r="S74" s="67"/>
      <c r="T74" s="47"/>
      <c r="U74" s="47"/>
      <c r="V74" s="47"/>
      <c r="W74" s="47">
        <f t="shared" ref="W74:W79" si="28">SUM(N74:U74)</f>
        <v>0</v>
      </c>
      <c r="X74" s="48" t="e">
        <f t="shared" ref="X74:X79" si="29">W74/AC74</f>
        <v>#DIV/0!</v>
      </c>
      <c r="Y74" s="49">
        <f t="shared" ref="Y74:Y79" si="30">W74-L74</f>
        <v>-365.65000000000003</v>
      </c>
      <c r="Z74" s="50"/>
      <c r="AA74" s="51"/>
      <c r="AB74" s="52"/>
      <c r="AC74" s="53"/>
      <c r="AD74" s="54"/>
      <c r="AE74" s="54"/>
      <c r="AF74" s="55">
        <f t="shared" si="6"/>
        <v>0</v>
      </c>
      <c r="AG74" s="37"/>
    </row>
    <row r="75" spans="1:33" s="10" customFormat="1">
      <c r="A75" s="38"/>
      <c r="B75" s="57"/>
      <c r="C75" s="125" t="s">
        <v>182</v>
      </c>
      <c r="D75" s="69" t="s">
        <v>41</v>
      </c>
      <c r="E75" s="70"/>
      <c r="F75" s="70"/>
      <c r="G75" s="71"/>
      <c r="H75" s="68"/>
      <c r="I75" s="42" t="s">
        <v>41</v>
      </c>
      <c r="J75" s="43">
        <v>695</v>
      </c>
      <c r="K75" s="115">
        <v>1.03</v>
      </c>
      <c r="L75" s="44">
        <f t="shared" si="27"/>
        <v>715.85</v>
      </c>
      <c r="M75" s="45"/>
      <c r="N75" s="45"/>
      <c r="O75" s="46"/>
      <c r="P75" s="46"/>
      <c r="Q75" s="47"/>
      <c r="R75" s="47"/>
      <c r="S75" s="67"/>
      <c r="T75" s="47"/>
      <c r="U75" s="47"/>
      <c r="V75" s="47"/>
      <c r="W75" s="47">
        <f t="shared" si="28"/>
        <v>0</v>
      </c>
      <c r="X75" s="48" t="e">
        <f t="shared" si="29"/>
        <v>#DIV/0!</v>
      </c>
      <c r="Y75" s="49">
        <f t="shared" si="30"/>
        <v>-715.85</v>
      </c>
      <c r="Z75" s="50"/>
      <c r="AA75" s="51"/>
      <c r="AB75" s="52"/>
      <c r="AC75" s="53"/>
      <c r="AD75" s="54"/>
      <c r="AE75" s="54"/>
      <c r="AF75" s="55">
        <f t="shared" si="6"/>
        <v>0</v>
      </c>
      <c r="AG75" s="37"/>
    </row>
    <row r="76" spans="1:33" s="10" customFormat="1">
      <c r="A76" s="38"/>
      <c r="B76" s="57"/>
      <c r="C76" s="125" t="s">
        <v>182</v>
      </c>
      <c r="D76" s="125" t="s">
        <v>42</v>
      </c>
      <c r="E76" s="40"/>
      <c r="F76" s="40"/>
      <c r="G76" s="41"/>
      <c r="H76" s="68"/>
      <c r="I76" s="42" t="s">
        <v>42</v>
      </c>
      <c r="J76" s="43">
        <v>1975</v>
      </c>
      <c r="K76" s="115">
        <v>1.03</v>
      </c>
      <c r="L76" s="44">
        <f t="shared" si="27"/>
        <v>2034.25</v>
      </c>
      <c r="M76" s="45"/>
      <c r="N76" s="45"/>
      <c r="O76" s="46"/>
      <c r="P76" s="46"/>
      <c r="Q76" s="63"/>
      <c r="R76" s="63"/>
      <c r="S76" s="72"/>
      <c r="T76" s="63"/>
      <c r="U76" s="47"/>
      <c r="V76" s="47"/>
      <c r="W76" s="47">
        <f t="shared" si="28"/>
        <v>0</v>
      </c>
      <c r="X76" s="48" t="e">
        <f t="shared" si="29"/>
        <v>#DIV/0!</v>
      </c>
      <c r="Y76" s="49">
        <f t="shared" si="30"/>
        <v>-2034.25</v>
      </c>
      <c r="Z76" s="50"/>
      <c r="AA76" s="51"/>
      <c r="AB76" s="52"/>
      <c r="AC76" s="53"/>
      <c r="AD76" s="54"/>
      <c r="AE76" s="54"/>
      <c r="AF76" s="55">
        <f t="shared" si="6"/>
        <v>0</v>
      </c>
      <c r="AG76" s="37"/>
    </row>
    <row r="77" spans="1:33" s="10" customFormat="1">
      <c r="A77" s="38"/>
      <c r="B77" s="57"/>
      <c r="C77" s="125" t="s">
        <v>182</v>
      </c>
      <c r="D77" s="125" t="s">
        <v>43</v>
      </c>
      <c r="E77" s="40"/>
      <c r="F77" s="40"/>
      <c r="G77" s="41"/>
      <c r="H77" s="68"/>
      <c r="I77" s="42" t="s">
        <v>43</v>
      </c>
      <c r="J77" s="43">
        <v>1905</v>
      </c>
      <c r="K77" s="115">
        <v>1.03</v>
      </c>
      <c r="L77" s="44">
        <f t="shared" si="27"/>
        <v>1962.15</v>
      </c>
      <c r="M77" s="45"/>
      <c r="N77" s="45"/>
      <c r="O77" s="46"/>
      <c r="P77" s="46"/>
      <c r="Q77" s="63"/>
      <c r="R77" s="63"/>
      <c r="S77" s="72"/>
      <c r="T77" s="63"/>
      <c r="U77" s="47"/>
      <c r="V77" s="47"/>
      <c r="W77" s="47">
        <f t="shared" si="28"/>
        <v>0</v>
      </c>
      <c r="X77" s="48" t="e">
        <f t="shared" si="29"/>
        <v>#DIV/0!</v>
      </c>
      <c r="Y77" s="49">
        <f t="shared" si="30"/>
        <v>-1962.15</v>
      </c>
      <c r="Z77" s="50"/>
      <c r="AA77" s="51"/>
      <c r="AB77" s="52"/>
      <c r="AC77" s="53"/>
      <c r="AD77" s="54"/>
      <c r="AE77" s="54"/>
      <c r="AF77" s="55">
        <f t="shared" si="6"/>
        <v>0</v>
      </c>
      <c r="AG77" s="37"/>
    </row>
    <row r="78" spans="1:33" s="10" customFormat="1">
      <c r="A78" s="38"/>
      <c r="B78" s="57"/>
      <c r="C78" s="125" t="s">
        <v>182</v>
      </c>
      <c r="D78" s="125" t="s">
        <v>44</v>
      </c>
      <c r="E78" s="40"/>
      <c r="F78" s="40"/>
      <c r="G78" s="41"/>
      <c r="H78" s="68"/>
      <c r="I78" s="42" t="s">
        <v>44</v>
      </c>
      <c r="J78" s="43">
        <v>1410</v>
      </c>
      <c r="K78" s="115">
        <v>1.03</v>
      </c>
      <c r="L78" s="44">
        <f t="shared" si="27"/>
        <v>1452.3</v>
      </c>
      <c r="M78" s="45"/>
      <c r="N78" s="45"/>
      <c r="O78" s="46"/>
      <c r="P78" s="46"/>
      <c r="Q78" s="47"/>
      <c r="R78" s="47"/>
      <c r="S78" s="67"/>
      <c r="T78" s="47"/>
      <c r="U78" s="47"/>
      <c r="V78" s="47"/>
      <c r="W78" s="47">
        <f t="shared" si="28"/>
        <v>0</v>
      </c>
      <c r="X78" s="48" t="e">
        <f t="shared" si="29"/>
        <v>#DIV/0!</v>
      </c>
      <c r="Y78" s="49">
        <f t="shared" si="30"/>
        <v>-1452.3</v>
      </c>
      <c r="Z78" s="50"/>
      <c r="AA78" s="51"/>
      <c r="AB78" s="52"/>
      <c r="AC78" s="53"/>
      <c r="AD78" s="54"/>
      <c r="AE78" s="54"/>
      <c r="AF78" s="55">
        <f t="shared" si="6"/>
        <v>0</v>
      </c>
      <c r="AG78" s="37"/>
    </row>
    <row r="79" spans="1:33" s="10" customFormat="1">
      <c r="A79" s="38"/>
      <c r="B79" s="57"/>
      <c r="C79" s="125" t="s">
        <v>182</v>
      </c>
      <c r="D79" s="125" t="s">
        <v>45</v>
      </c>
      <c r="E79" s="40"/>
      <c r="F79" s="40"/>
      <c r="G79" s="41"/>
      <c r="H79" s="68"/>
      <c r="I79" s="42" t="s">
        <v>45</v>
      </c>
      <c r="J79" s="43">
        <v>695</v>
      </c>
      <c r="K79" s="115">
        <v>1.03</v>
      </c>
      <c r="L79" s="44">
        <f t="shared" si="27"/>
        <v>715.85</v>
      </c>
      <c r="M79" s="45"/>
      <c r="N79" s="45"/>
      <c r="O79" s="46"/>
      <c r="P79" s="46"/>
      <c r="Q79" s="47"/>
      <c r="R79" s="47"/>
      <c r="S79" s="67"/>
      <c r="T79" s="47"/>
      <c r="U79" s="47"/>
      <c r="V79" s="47"/>
      <c r="W79" s="47">
        <f t="shared" si="28"/>
        <v>0</v>
      </c>
      <c r="X79" s="48" t="e">
        <f t="shared" si="29"/>
        <v>#DIV/0!</v>
      </c>
      <c r="Y79" s="49">
        <f t="shared" si="30"/>
        <v>-715.85</v>
      </c>
      <c r="Z79" s="50"/>
      <c r="AA79" s="51"/>
      <c r="AB79" s="52"/>
      <c r="AC79" s="53"/>
      <c r="AD79" s="54"/>
      <c r="AE79" s="54"/>
      <c r="AF79" s="55">
        <f t="shared" si="6"/>
        <v>0</v>
      </c>
      <c r="AG79" s="37"/>
    </row>
    <row r="80" spans="1:33" s="10" customFormat="1">
      <c r="A80" s="38"/>
      <c r="B80" s="58"/>
      <c r="C80" s="125"/>
      <c r="D80" s="125"/>
      <c r="E80" s="40"/>
      <c r="F80" s="40"/>
      <c r="G80" s="41"/>
      <c r="H80" s="41"/>
      <c r="I80" s="59"/>
      <c r="J80" s="43"/>
      <c r="K80" s="112"/>
      <c r="L80" s="44">
        <f t="shared" si="27"/>
        <v>0</v>
      </c>
      <c r="M80" s="45"/>
      <c r="N80" s="45"/>
      <c r="O80" s="46"/>
      <c r="P80" s="46"/>
      <c r="Q80" s="47"/>
      <c r="R80" s="47"/>
      <c r="S80" s="47"/>
      <c r="T80" s="47"/>
      <c r="U80" s="47"/>
      <c r="V80" s="47"/>
      <c r="W80" s="47"/>
      <c r="X80" s="48"/>
      <c r="Y80" s="49"/>
      <c r="Z80" s="50"/>
      <c r="AA80" s="51"/>
      <c r="AB80" s="52"/>
      <c r="AC80" s="53"/>
      <c r="AD80" s="54"/>
      <c r="AE80" s="54"/>
      <c r="AF80" s="55">
        <f t="shared" si="6"/>
        <v>0</v>
      </c>
      <c r="AG80" s="37"/>
    </row>
    <row r="81" spans="1:33" s="10" customFormat="1">
      <c r="A81" s="38" t="s">
        <v>53</v>
      </c>
      <c r="B81" s="57"/>
      <c r="C81" s="68" t="s">
        <v>56</v>
      </c>
      <c r="D81" s="125" t="s">
        <v>52</v>
      </c>
      <c r="E81" s="40"/>
      <c r="F81" s="40"/>
      <c r="G81" s="41"/>
      <c r="H81" s="125" t="s">
        <v>52</v>
      </c>
      <c r="I81" s="42"/>
      <c r="J81" s="66">
        <v>7035</v>
      </c>
      <c r="K81" s="163">
        <v>1.6</v>
      </c>
      <c r="L81" s="163">
        <f>K81*J81</f>
        <v>11256</v>
      </c>
      <c r="M81" s="45"/>
      <c r="N81" s="45"/>
      <c r="O81" s="46"/>
      <c r="P81" s="46"/>
      <c r="Q81" s="47"/>
      <c r="R81" s="47"/>
      <c r="S81" s="47"/>
      <c r="T81" s="47"/>
      <c r="U81" s="47"/>
      <c r="V81" s="47"/>
      <c r="W81" s="47">
        <f>SUM(N81:U81)</f>
        <v>0</v>
      </c>
      <c r="X81" s="48" t="e">
        <f>W81/AC81</f>
        <v>#DIV/0!</v>
      </c>
      <c r="Y81" s="49">
        <f>W81-L81</f>
        <v>-11256</v>
      </c>
      <c r="Z81" s="50"/>
      <c r="AA81" s="51"/>
      <c r="AB81" s="52"/>
      <c r="AC81" s="53"/>
      <c r="AD81" s="54"/>
      <c r="AE81" s="54"/>
      <c r="AF81" s="55">
        <f>AC81+AD81</f>
        <v>0</v>
      </c>
      <c r="AG81" s="37"/>
    </row>
    <row r="82" spans="1:33" s="10" customFormat="1">
      <c r="A82" s="38"/>
      <c r="B82" s="57"/>
      <c r="C82" s="68"/>
      <c r="D82" s="125"/>
      <c r="E82" s="40"/>
      <c r="F82" s="40"/>
      <c r="G82" s="41"/>
      <c r="H82" s="68"/>
      <c r="I82" s="42"/>
      <c r="J82" s="66"/>
      <c r="K82" s="116"/>
      <c r="L82" s="76"/>
      <c r="M82" s="45"/>
      <c r="N82" s="45"/>
      <c r="O82" s="46"/>
      <c r="P82" s="46"/>
      <c r="Q82" s="47"/>
      <c r="R82" s="47"/>
      <c r="S82" s="47"/>
      <c r="T82" s="47"/>
      <c r="U82" s="47"/>
      <c r="V82" s="47"/>
      <c r="W82" s="47"/>
      <c r="X82" s="48"/>
      <c r="Y82" s="49"/>
      <c r="Z82" s="50"/>
      <c r="AA82" s="51"/>
      <c r="AB82" s="52"/>
      <c r="AC82" s="53"/>
      <c r="AD82" s="54"/>
      <c r="AE82" s="54"/>
      <c r="AF82" s="55">
        <f>AC82+AD82</f>
        <v>0</v>
      </c>
      <c r="AG82" s="37"/>
    </row>
    <row r="83" spans="1:33" s="10" customFormat="1">
      <c r="A83" s="38" t="s">
        <v>193</v>
      </c>
      <c r="B83" s="57"/>
      <c r="C83" s="125" t="s">
        <v>194</v>
      </c>
      <c r="D83" s="125"/>
      <c r="E83" s="40"/>
      <c r="F83" s="40"/>
      <c r="G83" s="41"/>
      <c r="H83" s="41"/>
      <c r="I83" s="42"/>
      <c r="J83" s="43">
        <v>7035</v>
      </c>
      <c r="K83" s="115">
        <v>1.05</v>
      </c>
      <c r="L83" s="44">
        <f t="shared" si="27"/>
        <v>7386.75</v>
      </c>
      <c r="M83" s="45"/>
      <c r="N83" s="45"/>
      <c r="O83" s="46"/>
      <c r="P83" s="46"/>
      <c r="Q83" s="47"/>
      <c r="R83" s="47"/>
      <c r="S83" s="67"/>
      <c r="T83" s="47"/>
      <c r="U83" s="47"/>
      <c r="V83" s="47"/>
      <c r="W83" s="47">
        <f>SUM(N83:U83)</f>
        <v>0</v>
      </c>
      <c r="X83" s="48" t="e">
        <f>W83/AC83</f>
        <v>#DIV/0!</v>
      </c>
      <c r="Y83" s="49">
        <f>W83-L83</f>
        <v>-7386.75</v>
      </c>
      <c r="Z83" s="50"/>
      <c r="AA83" s="51"/>
      <c r="AB83" s="52"/>
      <c r="AC83" s="53"/>
      <c r="AD83" s="54"/>
      <c r="AE83" s="54"/>
      <c r="AF83" s="55">
        <f t="shared" si="6"/>
        <v>0</v>
      </c>
      <c r="AG83" s="37"/>
    </row>
    <row r="84" spans="1:33" s="10" customFormat="1">
      <c r="A84" s="38"/>
      <c r="B84" s="57"/>
      <c r="C84" s="68"/>
      <c r="D84" s="125"/>
      <c r="E84" s="40"/>
      <c r="F84" s="40"/>
      <c r="G84" s="41"/>
      <c r="H84" s="68"/>
      <c r="I84" s="42"/>
      <c r="J84" s="66"/>
      <c r="K84" s="114"/>
      <c r="L84" s="73"/>
      <c r="M84" s="45"/>
      <c r="N84" s="45"/>
      <c r="O84" s="46"/>
      <c r="P84" s="46"/>
      <c r="Q84" s="47"/>
      <c r="R84" s="47"/>
      <c r="S84" s="47"/>
      <c r="T84" s="47"/>
      <c r="U84" s="47"/>
      <c r="V84" s="47"/>
      <c r="W84" s="47"/>
      <c r="X84" s="48"/>
      <c r="Y84" s="49"/>
      <c r="Z84" s="50"/>
      <c r="AA84" s="51"/>
      <c r="AB84" s="52"/>
      <c r="AC84" s="53"/>
      <c r="AD84" s="54"/>
      <c r="AE84" s="54"/>
      <c r="AF84" s="55">
        <f t="shared" si="6"/>
        <v>0</v>
      </c>
      <c r="AG84" s="37"/>
    </row>
    <row r="85" spans="1:33" s="10" customFormat="1">
      <c r="A85" s="38" t="s">
        <v>50</v>
      </c>
      <c r="B85" s="57"/>
      <c r="C85" s="68" t="s">
        <v>51</v>
      </c>
      <c r="D85" s="125" t="s">
        <v>52</v>
      </c>
      <c r="E85" s="40"/>
      <c r="F85" s="40"/>
      <c r="G85" s="41"/>
      <c r="H85" s="125" t="s">
        <v>52</v>
      </c>
      <c r="I85" s="42" t="s">
        <v>54</v>
      </c>
      <c r="J85" s="66">
        <v>7035</v>
      </c>
      <c r="K85" s="116">
        <v>1.03</v>
      </c>
      <c r="L85" s="44">
        <f>K85*J85</f>
        <v>7246.05</v>
      </c>
      <c r="M85" s="45"/>
      <c r="N85" s="45"/>
      <c r="O85" s="46"/>
      <c r="P85" s="46"/>
      <c r="Q85" s="47"/>
      <c r="R85" s="47"/>
      <c r="S85" s="47"/>
      <c r="T85" s="47"/>
      <c r="U85" s="47"/>
      <c r="V85" s="47"/>
      <c r="W85" s="47">
        <f>SUM(N85:U85)</f>
        <v>0</v>
      </c>
      <c r="X85" s="48" t="e">
        <f>W85/AC85</f>
        <v>#DIV/0!</v>
      </c>
      <c r="Y85" s="49">
        <f>W85-L85</f>
        <v>-7246.05</v>
      </c>
      <c r="Z85" s="50"/>
      <c r="AA85" s="51"/>
      <c r="AB85" s="52"/>
      <c r="AC85" s="53"/>
      <c r="AD85" s="54"/>
      <c r="AE85" s="54"/>
      <c r="AF85" s="55">
        <f t="shared" ref="AF85:AF102" si="31">AC85+AD85</f>
        <v>0</v>
      </c>
      <c r="AG85" s="37"/>
    </row>
    <row r="86" spans="1:33" s="10" customFormat="1">
      <c r="A86" s="38"/>
      <c r="B86" s="57"/>
      <c r="C86" s="68"/>
      <c r="D86" s="125"/>
      <c r="E86" s="40"/>
      <c r="F86" s="40"/>
      <c r="G86" s="41"/>
      <c r="H86" s="68"/>
      <c r="I86" s="42"/>
      <c r="J86" s="66"/>
      <c r="K86" s="116"/>
      <c r="L86" s="76"/>
      <c r="M86" s="45"/>
      <c r="N86" s="45"/>
      <c r="O86" s="46"/>
      <c r="P86" s="46"/>
      <c r="Q86" s="47"/>
      <c r="R86" s="47"/>
      <c r="S86" s="47"/>
      <c r="T86" s="47"/>
      <c r="U86" s="47"/>
      <c r="V86" s="47"/>
      <c r="W86" s="47"/>
      <c r="X86" s="48"/>
      <c r="Y86" s="49"/>
      <c r="Z86" s="50"/>
      <c r="AA86" s="51"/>
      <c r="AB86" s="52"/>
      <c r="AC86" s="53"/>
      <c r="AD86" s="54"/>
      <c r="AE86" s="54"/>
      <c r="AF86" s="55">
        <f t="shared" si="31"/>
        <v>0</v>
      </c>
      <c r="AG86" s="37"/>
    </row>
    <row r="87" spans="1:33" s="10" customFormat="1">
      <c r="A87" s="38" t="s">
        <v>183</v>
      </c>
      <c r="B87" s="57"/>
      <c r="C87" s="68" t="s">
        <v>217</v>
      </c>
      <c r="D87" s="125" t="s">
        <v>40</v>
      </c>
      <c r="E87" s="40"/>
      <c r="F87" s="40"/>
      <c r="G87" s="41"/>
      <c r="H87" s="68"/>
      <c r="I87" s="42" t="s">
        <v>40</v>
      </c>
      <c r="J87" s="43">
        <v>355</v>
      </c>
      <c r="K87" s="115">
        <v>1.05</v>
      </c>
      <c r="L87" s="44">
        <f t="shared" ref="L87:L92" si="32">K87*J87</f>
        <v>372.75</v>
      </c>
      <c r="M87" s="45"/>
      <c r="N87" s="45"/>
      <c r="O87" s="46"/>
      <c r="P87" s="46"/>
      <c r="Q87" s="47"/>
      <c r="R87" s="47"/>
      <c r="S87" s="67"/>
      <c r="T87" s="47"/>
      <c r="U87" s="47"/>
      <c r="V87" s="47"/>
      <c r="W87" s="47">
        <f t="shared" ref="W87:W92" si="33">SUM(N87:U87)</f>
        <v>0</v>
      </c>
      <c r="X87" s="48" t="e">
        <f t="shared" ref="X87:X92" si="34">W87/AC87</f>
        <v>#DIV/0!</v>
      </c>
      <c r="Y87" s="49">
        <f t="shared" ref="Y87:Y92" si="35">W87-L87</f>
        <v>-372.75</v>
      </c>
      <c r="Z87" s="50"/>
      <c r="AA87" s="51"/>
      <c r="AB87" s="52"/>
      <c r="AC87" s="53"/>
      <c r="AD87" s="54"/>
      <c r="AE87" s="54"/>
      <c r="AF87" s="55">
        <f t="shared" si="31"/>
        <v>0</v>
      </c>
      <c r="AG87" s="37"/>
    </row>
    <row r="88" spans="1:33" s="10" customFormat="1">
      <c r="A88" s="38"/>
      <c r="B88" s="57"/>
      <c r="C88" s="68"/>
      <c r="D88" s="125" t="s">
        <v>41</v>
      </c>
      <c r="E88" s="40"/>
      <c r="F88" s="40"/>
      <c r="G88" s="41"/>
      <c r="H88" s="68"/>
      <c r="I88" s="42" t="s">
        <v>57</v>
      </c>
      <c r="J88" s="43">
        <v>695</v>
      </c>
      <c r="K88" s="115">
        <v>1.05</v>
      </c>
      <c r="L88" s="44">
        <f t="shared" si="32"/>
        <v>729.75</v>
      </c>
      <c r="M88" s="45"/>
      <c r="N88" s="45"/>
      <c r="O88" s="46"/>
      <c r="P88" s="46"/>
      <c r="Q88" s="47"/>
      <c r="R88" s="47"/>
      <c r="S88" s="67"/>
      <c r="T88" s="47"/>
      <c r="U88" s="47"/>
      <c r="V88" s="47"/>
      <c r="W88" s="47">
        <f t="shared" si="33"/>
        <v>0</v>
      </c>
      <c r="X88" s="48" t="e">
        <f t="shared" si="34"/>
        <v>#DIV/0!</v>
      </c>
      <c r="Y88" s="49">
        <f t="shared" si="35"/>
        <v>-729.75</v>
      </c>
      <c r="Z88" s="50"/>
      <c r="AA88" s="51"/>
      <c r="AB88" s="52"/>
      <c r="AC88" s="53"/>
      <c r="AD88" s="54"/>
      <c r="AE88" s="54"/>
      <c r="AF88" s="55">
        <f t="shared" si="31"/>
        <v>0</v>
      </c>
      <c r="AG88" s="37"/>
    </row>
    <row r="89" spans="1:33" s="10" customFormat="1">
      <c r="A89" s="38"/>
      <c r="B89" s="57"/>
      <c r="C89" s="68"/>
      <c r="D89" s="125" t="s">
        <v>42</v>
      </c>
      <c r="E89" s="40"/>
      <c r="F89" s="40"/>
      <c r="G89" s="41"/>
      <c r="H89" s="68"/>
      <c r="I89" s="42" t="s">
        <v>42</v>
      </c>
      <c r="J89" s="43">
        <v>1975</v>
      </c>
      <c r="K89" s="115">
        <v>1.05</v>
      </c>
      <c r="L89" s="44">
        <f t="shared" si="32"/>
        <v>2073.75</v>
      </c>
      <c r="M89" s="45"/>
      <c r="N89" s="45"/>
      <c r="O89" s="46"/>
      <c r="P89" s="46"/>
      <c r="Q89" s="47"/>
      <c r="R89" s="47"/>
      <c r="S89" s="67"/>
      <c r="T89" s="47"/>
      <c r="U89" s="47"/>
      <c r="V89" s="47"/>
      <c r="W89" s="47">
        <f t="shared" si="33"/>
        <v>0</v>
      </c>
      <c r="X89" s="48" t="e">
        <f t="shared" si="34"/>
        <v>#DIV/0!</v>
      </c>
      <c r="Y89" s="49">
        <f t="shared" si="35"/>
        <v>-2073.75</v>
      </c>
      <c r="Z89" s="50"/>
      <c r="AA89" s="51"/>
      <c r="AB89" s="52"/>
      <c r="AC89" s="53"/>
      <c r="AD89" s="54"/>
      <c r="AE89" s="54"/>
      <c r="AF89" s="55">
        <f t="shared" si="31"/>
        <v>0</v>
      </c>
      <c r="AG89" s="37"/>
    </row>
    <row r="90" spans="1:33" s="10" customFormat="1">
      <c r="A90" s="38"/>
      <c r="B90" s="57"/>
      <c r="C90" s="68"/>
      <c r="D90" s="125" t="s">
        <v>43</v>
      </c>
      <c r="E90" s="40"/>
      <c r="F90" s="40"/>
      <c r="G90" s="41"/>
      <c r="H90" s="68"/>
      <c r="I90" s="42" t="s">
        <v>43</v>
      </c>
      <c r="J90" s="43">
        <v>1905</v>
      </c>
      <c r="K90" s="115">
        <v>1.05</v>
      </c>
      <c r="L90" s="44">
        <f t="shared" si="32"/>
        <v>2000.25</v>
      </c>
      <c r="M90" s="45"/>
      <c r="N90" s="45"/>
      <c r="O90" s="46"/>
      <c r="P90" s="46"/>
      <c r="Q90" s="47"/>
      <c r="R90" s="47"/>
      <c r="S90" s="67"/>
      <c r="T90" s="47"/>
      <c r="U90" s="47"/>
      <c r="V90" s="47"/>
      <c r="W90" s="47">
        <f t="shared" si="33"/>
        <v>0</v>
      </c>
      <c r="X90" s="48" t="e">
        <f t="shared" si="34"/>
        <v>#DIV/0!</v>
      </c>
      <c r="Y90" s="49">
        <f t="shared" si="35"/>
        <v>-2000.25</v>
      </c>
      <c r="Z90" s="50"/>
      <c r="AA90" s="51"/>
      <c r="AB90" s="52"/>
      <c r="AC90" s="53"/>
      <c r="AD90" s="54"/>
      <c r="AE90" s="54"/>
      <c r="AF90" s="55">
        <f t="shared" si="31"/>
        <v>0</v>
      </c>
      <c r="AG90" s="37"/>
    </row>
    <row r="91" spans="1:33" s="10" customFormat="1">
      <c r="A91" s="38"/>
      <c r="B91" s="57"/>
      <c r="C91" s="68"/>
      <c r="D91" s="125" t="s">
        <v>44</v>
      </c>
      <c r="E91" s="40"/>
      <c r="F91" s="40"/>
      <c r="G91" s="41"/>
      <c r="H91" s="68"/>
      <c r="I91" s="42" t="s">
        <v>44</v>
      </c>
      <c r="J91" s="43">
        <v>1410</v>
      </c>
      <c r="K91" s="115">
        <v>1.05</v>
      </c>
      <c r="L91" s="44">
        <f t="shared" si="32"/>
        <v>1480.5</v>
      </c>
      <c r="M91" s="45"/>
      <c r="N91" s="45"/>
      <c r="O91" s="46"/>
      <c r="P91" s="46"/>
      <c r="Q91" s="47"/>
      <c r="R91" s="47"/>
      <c r="S91" s="67"/>
      <c r="T91" s="47"/>
      <c r="U91" s="47"/>
      <c r="V91" s="47"/>
      <c r="W91" s="47">
        <f t="shared" si="33"/>
        <v>0</v>
      </c>
      <c r="X91" s="48" t="e">
        <f t="shared" si="34"/>
        <v>#DIV/0!</v>
      </c>
      <c r="Y91" s="49">
        <f t="shared" si="35"/>
        <v>-1480.5</v>
      </c>
      <c r="Z91" s="50"/>
      <c r="AA91" s="51"/>
      <c r="AB91" s="52"/>
      <c r="AC91" s="53"/>
      <c r="AD91" s="54"/>
      <c r="AE91" s="54"/>
      <c r="AF91" s="55">
        <f t="shared" si="31"/>
        <v>0</v>
      </c>
      <c r="AG91" s="37"/>
    </row>
    <row r="92" spans="1:33" s="10" customFormat="1">
      <c r="A92" s="38"/>
      <c r="B92" s="57"/>
      <c r="C92" s="68"/>
      <c r="D92" s="125" t="s">
        <v>45</v>
      </c>
      <c r="E92" s="40"/>
      <c r="F92" s="40"/>
      <c r="G92" s="41"/>
      <c r="H92" s="68"/>
      <c r="I92" s="42" t="s">
        <v>45</v>
      </c>
      <c r="J92" s="43">
        <v>695</v>
      </c>
      <c r="K92" s="115">
        <v>1.05</v>
      </c>
      <c r="L92" s="44">
        <f t="shared" si="32"/>
        <v>729.75</v>
      </c>
      <c r="M92" s="45"/>
      <c r="N92" s="45"/>
      <c r="O92" s="46"/>
      <c r="P92" s="46"/>
      <c r="Q92" s="47"/>
      <c r="R92" s="47"/>
      <c r="S92" s="67"/>
      <c r="T92" s="47"/>
      <c r="U92" s="47"/>
      <c r="V92" s="47"/>
      <c r="W92" s="47">
        <f t="shared" si="33"/>
        <v>0</v>
      </c>
      <c r="X92" s="48" t="e">
        <f t="shared" si="34"/>
        <v>#DIV/0!</v>
      </c>
      <c r="Y92" s="49">
        <f t="shared" si="35"/>
        <v>-729.75</v>
      </c>
      <c r="Z92" s="50"/>
      <c r="AA92" s="51"/>
      <c r="AB92" s="52"/>
      <c r="AC92" s="53"/>
      <c r="AD92" s="54"/>
      <c r="AE92" s="54"/>
      <c r="AF92" s="55">
        <f t="shared" si="31"/>
        <v>0</v>
      </c>
      <c r="AG92" s="37"/>
    </row>
    <row r="93" spans="1:33" s="10" customFormat="1">
      <c r="A93" s="38"/>
      <c r="B93" s="57"/>
      <c r="C93" s="68"/>
      <c r="D93" s="125"/>
      <c r="E93" s="40"/>
      <c r="F93" s="40"/>
      <c r="G93" s="41"/>
      <c r="H93" s="68"/>
      <c r="I93" s="42"/>
      <c r="J93" s="43"/>
      <c r="K93" s="115"/>
      <c r="L93" s="44"/>
      <c r="M93" s="45"/>
      <c r="N93" s="45"/>
      <c r="O93" s="46"/>
      <c r="P93" s="46"/>
      <c r="Q93" s="47"/>
      <c r="R93" s="47"/>
      <c r="S93" s="67"/>
      <c r="T93" s="47"/>
      <c r="U93" s="47"/>
      <c r="V93" s="47"/>
      <c r="W93" s="47"/>
      <c r="X93" s="48"/>
      <c r="Y93" s="49"/>
      <c r="Z93" s="50"/>
      <c r="AA93" s="51"/>
      <c r="AB93" s="52"/>
      <c r="AC93" s="53"/>
      <c r="AD93" s="54"/>
      <c r="AE93" s="54"/>
      <c r="AF93" s="55">
        <f t="shared" si="31"/>
        <v>0</v>
      </c>
      <c r="AG93" s="37"/>
    </row>
    <row r="94" spans="1:33" s="10" customFormat="1">
      <c r="A94" s="38" t="s">
        <v>185</v>
      </c>
      <c r="B94" s="57"/>
      <c r="C94" s="68" t="s">
        <v>191</v>
      </c>
      <c r="D94" s="125"/>
      <c r="E94" s="40"/>
      <c r="F94" s="40"/>
      <c r="G94" s="41"/>
      <c r="H94" s="68"/>
      <c r="I94" s="42"/>
      <c r="J94" s="43">
        <v>7035</v>
      </c>
      <c r="K94" s="115">
        <v>1.03</v>
      </c>
      <c r="L94" s="44">
        <f>K94*J94</f>
        <v>7246.05</v>
      </c>
      <c r="M94" s="45"/>
      <c r="N94" s="45"/>
      <c r="O94" s="46"/>
      <c r="P94" s="46"/>
      <c r="Q94" s="47"/>
      <c r="R94" s="47"/>
      <c r="S94" s="67"/>
      <c r="T94" s="47"/>
      <c r="U94" s="47"/>
      <c r="V94" s="47"/>
      <c r="W94" s="47">
        <f>SUM(N94:U94)</f>
        <v>0</v>
      </c>
      <c r="X94" s="48" t="e">
        <f>W94/AC94</f>
        <v>#DIV/0!</v>
      </c>
      <c r="Y94" s="49">
        <f>W94-L94</f>
        <v>-7246.05</v>
      </c>
      <c r="Z94" s="50"/>
      <c r="AA94" s="51"/>
      <c r="AB94" s="52"/>
      <c r="AC94" s="53"/>
      <c r="AD94" s="54"/>
      <c r="AE94" s="54"/>
      <c r="AF94" s="55">
        <f t="shared" si="31"/>
        <v>0</v>
      </c>
      <c r="AG94" s="37"/>
    </row>
    <row r="95" spans="1:33" s="10" customFormat="1">
      <c r="A95" s="38" t="s">
        <v>184</v>
      </c>
      <c r="B95" s="57"/>
      <c r="C95" s="68" t="s">
        <v>192</v>
      </c>
      <c r="D95" s="125"/>
      <c r="E95" s="40"/>
      <c r="F95" s="40"/>
      <c r="G95" s="41"/>
      <c r="H95" s="68"/>
      <c r="I95" s="42"/>
      <c r="J95" s="43">
        <v>7035</v>
      </c>
      <c r="K95" s="115">
        <v>1.03</v>
      </c>
      <c r="L95" s="44">
        <f>K95*J95</f>
        <v>7246.05</v>
      </c>
      <c r="M95" s="45"/>
      <c r="N95" s="45"/>
      <c r="O95" s="46"/>
      <c r="P95" s="46"/>
      <c r="Q95" s="47"/>
      <c r="R95" s="47"/>
      <c r="S95" s="67"/>
      <c r="T95" s="47"/>
      <c r="U95" s="47"/>
      <c r="V95" s="47"/>
      <c r="W95" s="47">
        <f>SUM(N95:U95)</f>
        <v>0</v>
      </c>
      <c r="X95" s="48" t="e">
        <f>W95/AC95</f>
        <v>#DIV/0!</v>
      </c>
      <c r="Y95" s="49">
        <f>W95-L95</f>
        <v>-7246.05</v>
      </c>
      <c r="Z95" s="50"/>
      <c r="AA95" s="51"/>
      <c r="AB95" s="52"/>
      <c r="AC95" s="53"/>
      <c r="AD95" s="54"/>
      <c r="AE95" s="54"/>
      <c r="AF95" s="55">
        <f t="shared" si="31"/>
        <v>0</v>
      </c>
      <c r="AG95" s="37"/>
    </row>
    <row r="96" spans="1:33" s="10" customFormat="1">
      <c r="A96" s="38"/>
      <c r="B96" s="57"/>
      <c r="C96" s="68"/>
      <c r="D96" s="125"/>
      <c r="E96" s="40"/>
      <c r="F96" s="40"/>
      <c r="G96" s="41"/>
      <c r="H96" s="68"/>
      <c r="I96" s="42"/>
      <c r="J96" s="66"/>
      <c r="K96" s="116"/>
      <c r="L96" s="44"/>
      <c r="M96" s="45"/>
      <c r="N96" s="45"/>
      <c r="O96" s="46"/>
      <c r="P96" s="46"/>
      <c r="Q96" s="47"/>
      <c r="R96" s="47"/>
      <c r="S96" s="47"/>
      <c r="T96" s="47"/>
      <c r="U96" s="47"/>
      <c r="V96" s="47"/>
      <c r="W96" s="47"/>
      <c r="X96" s="48"/>
      <c r="Y96" s="49"/>
      <c r="Z96" s="50"/>
      <c r="AA96" s="51"/>
      <c r="AB96" s="52"/>
      <c r="AC96" s="53"/>
      <c r="AD96" s="54"/>
      <c r="AE96" s="54"/>
      <c r="AF96" s="55">
        <f t="shared" si="31"/>
        <v>0</v>
      </c>
      <c r="AG96" s="37"/>
    </row>
    <row r="97" spans="1:33" s="10" customFormat="1">
      <c r="A97" s="38" t="s">
        <v>186</v>
      </c>
      <c r="B97" s="57"/>
      <c r="C97" s="68" t="s">
        <v>187</v>
      </c>
      <c r="D97" s="125" t="s">
        <v>40</v>
      </c>
      <c r="E97" s="40"/>
      <c r="F97" s="40"/>
      <c r="G97" s="41"/>
      <c r="H97" s="68"/>
      <c r="I97" s="42" t="s">
        <v>40</v>
      </c>
      <c r="J97" s="43">
        <v>355</v>
      </c>
      <c r="K97" s="115">
        <v>1.05</v>
      </c>
      <c r="L97" s="44">
        <f t="shared" ref="L97:L102" si="36">J97*K97</f>
        <v>372.75</v>
      </c>
      <c r="M97" s="45"/>
      <c r="N97" s="45"/>
      <c r="O97" s="46"/>
      <c r="P97" s="46"/>
      <c r="Q97" s="47"/>
      <c r="R97" s="47"/>
      <c r="S97" s="47"/>
      <c r="T97" s="47"/>
      <c r="U97" s="47"/>
      <c r="V97" s="47"/>
      <c r="W97" s="47">
        <f t="shared" ref="W97:W102" si="37">SUM(N97:V97)</f>
        <v>0</v>
      </c>
      <c r="X97" s="48" t="e">
        <f t="shared" ref="X97:X102" si="38">W97/AC97</f>
        <v>#DIV/0!</v>
      </c>
      <c r="Y97" s="49">
        <f t="shared" ref="Y97:Y102" si="39">W97-L97</f>
        <v>-372.75</v>
      </c>
      <c r="Z97" s="50"/>
      <c r="AA97" s="51"/>
      <c r="AB97" s="52"/>
      <c r="AC97" s="53"/>
      <c r="AD97" s="54"/>
      <c r="AE97" s="54"/>
      <c r="AF97" s="55">
        <f t="shared" si="31"/>
        <v>0</v>
      </c>
      <c r="AG97" s="37"/>
    </row>
    <row r="98" spans="1:33" s="10" customFormat="1">
      <c r="A98" s="38"/>
      <c r="B98" s="57"/>
      <c r="C98" s="68"/>
      <c r="D98" s="125" t="s">
        <v>41</v>
      </c>
      <c r="E98" s="40"/>
      <c r="F98" s="40"/>
      <c r="G98" s="41"/>
      <c r="H98" s="68"/>
      <c r="I98" s="42" t="s">
        <v>41</v>
      </c>
      <c r="J98" s="43">
        <v>695</v>
      </c>
      <c r="K98" s="115">
        <v>1.05</v>
      </c>
      <c r="L98" s="44">
        <f t="shared" si="36"/>
        <v>729.75</v>
      </c>
      <c r="M98" s="45"/>
      <c r="N98" s="45"/>
      <c r="O98" s="46"/>
      <c r="P98" s="46"/>
      <c r="Q98" s="47"/>
      <c r="R98" s="47"/>
      <c r="S98" s="47"/>
      <c r="T98" s="47"/>
      <c r="U98" s="47"/>
      <c r="V98" s="47"/>
      <c r="W98" s="47">
        <f t="shared" si="37"/>
        <v>0</v>
      </c>
      <c r="X98" s="48" t="e">
        <f t="shared" si="38"/>
        <v>#DIV/0!</v>
      </c>
      <c r="Y98" s="49">
        <f t="shared" si="39"/>
        <v>-729.75</v>
      </c>
      <c r="Z98" s="50"/>
      <c r="AA98" s="51"/>
      <c r="AB98" s="52"/>
      <c r="AC98" s="53"/>
      <c r="AD98" s="54"/>
      <c r="AE98" s="54"/>
      <c r="AF98" s="55">
        <f t="shared" si="31"/>
        <v>0</v>
      </c>
      <c r="AG98" s="37"/>
    </row>
    <row r="99" spans="1:33" s="10" customFormat="1">
      <c r="A99" s="38"/>
      <c r="B99" s="57"/>
      <c r="C99" s="68"/>
      <c r="D99" s="125" t="s">
        <v>42</v>
      </c>
      <c r="E99" s="40"/>
      <c r="F99" s="40"/>
      <c r="G99" s="41"/>
      <c r="H99" s="68"/>
      <c r="I99" s="42" t="s">
        <v>42</v>
      </c>
      <c r="J99" s="43">
        <v>1975</v>
      </c>
      <c r="K99" s="115">
        <v>1.05</v>
      </c>
      <c r="L99" s="44">
        <f t="shared" si="36"/>
        <v>2073.75</v>
      </c>
      <c r="M99" s="45"/>
      <c r="N99" s="45"/>
      <c r="O99" s="46"/>
      <c r="P99" s="46"/>
      <c r="Q99" s="47"/>
      <c r="R99" s="47"/>
      <c r="S99" s="47"/>
      <c r="T99" s="47"/>
      <c r="U99" s="47"/>
      <c r="V99" s="47"/>
      <c r="W99" s="47">
        <f t="shared" si="37"/>
        <v>0</v>
      </c>
      <c r="X99" s="48" t="e">
        <f t="shared" si="38"/>
        <v>#DIV/0!</v>
      </c>
      <c r="Y99" s="49">
        <f t="shared" si="39"/>
        <v>-2073.75</v>
      </c>
      <c r="Z99" s="50"/>
      <c r="AA99" s="51"/>
      <c r="AB99" s="52"/>
      <c r="AC99" s="53"/>
      <c r="AD99" s="54"/>
      <c r="AE99" s="54"/>
      <c r="AF99" s="55">
        <f t="shared" si="31"/>
        <v>0</v>
      </c>
      <c r="AG99" s="37"/>
    </row>
    <row r="100" spans="1:33" s="10" customFormat="1">
      <c r="A100" s="38"/>
      <c r="B100" s="57"/>
      <c r="C100" s="68"/>
      <c r="D100" s="125" t="s">
        <v>43</v>
      </c>
      <c r="E100" s="40"/>
      <c r="F100" s="40"/>
      <c r="G100" s="41"/>
      <c r="H100" s="68"/>
      <c r="I100" s="42" t="s">
        <v>43</v>
      </c>
      <c r="J100" s="43">
        <v>1905</v>
      </c>
      <c r="K100" s="115">
        <v>1.05</v>
      </c>
      <c r="L100" s="44">
        <f t="shared" si="36"/>
        <v>2000.25</v>
      </c>
      <c r="M100" s="45"/>
      <c r="N100" s="45"/>
      <c r="O100" s="46"/>
      <c r="P100" s="46"/>
      <c r="Q100" s="47"/>
      <c r="R100" s="47"/>
      <c r="S100" s="47"/>
      <c r="T100" s="47"/>
      <c r="U100" s="47"/>
      <c r="V100" s="47"/>
      <c r="W100" s="47">
        <f t="shared" si="37"/>
        <v>0</v>
      </c>
      <c r="X100" s="48" t="e">
        <f t="shared" si="38"/>
        <v>#DIV/0!</v>
      </c>
      <c r="Y100" s="49">
        <f t="shared" si="39"/>
        <v>-2000.25</v>
      </c>
      <c r="Z100" s="50"/>
      <c r="AA100" s="51"/>
      <c r="AB100" s="52"/>
      <c r="AC100" s="53"/>
      <c r="AD100" s="54"/>
      <c r="AE100" s="54"/>
      <c r="AF100" s="55">
        <f t="shared" si="31"/>
        <v>0</v>
      </c>
      <c r="AG100" s="37"/>
    </row>
    <row r="101" spans="1:33" s="10" customFormat="1">
      <c r="A101" s="38"/>
      <c r="B101" s="57"/>
      <c r="C101" s="68"/>
      <c r="D101" s="125" t="s">
        <v>44</v>
      </c>
      <c r="E101" s="40"/>
      <c r="F101" s="40"/>
      <c r="G101" s="41"/>
      <c r="H101" s="68"/>
      <c r="I101" s="42" t="s">
        <v>44</v>
      </c>
      <c r="J101" s="43">
        <v>1410</v>
      </c>
      <c r="K101" s="115">
        <v>1.05</v>
      </c>
      <c r="L101" s="44">
        <f t="shared" si="36"/>
        <v>1480.5</v>
      </c>
      <c r="M101" s="45"/>
      <c r="N101" s="45"/>
      <c r="O101" s="46"/>
      <c r="P101" s="46"/>
      <c r="Q101" s="47"/>
      <c r="R101" s="47"/>
      <c r="S101" s="47"/>
      <c r="T101" s="47"/>
      <c r="U101" s="47"/>
      <c r="V101" s="47"/>
      <c r="W101" s="47">
        <f t="shared" si="37"/>
        <v>0</v>
      </c>
      <c r="X101" s="48" t="e">
        <f t="shared" si="38"/>
        <v>#DIV/0!</v>
      </c>
      <c r="Y101" s="49">
        <f t="shared" si="39"/>
        <v>-1480.5</v>
      </c>
      <c r="Z101" s="50"/>
      <c r="AA101" s="51"/>
      <c r="AB101" s="52"/>
      <c r="AC101" s="53"/>
      <c r="AD101" s="54"/>
      <c r="AE101" s="54"/>
      <c r="AF101" s="55">
        <f t="shared" si="31"/>
        <v>0</v>
      </c>
      <c r="AG101" s="37"/>
    </row>
    <row r="102" spans="1:33" s="10" customFormat="1">
      <c r="A102" s="38"/>
      <c r="B102" s="57"/>
      <c r="C102" s="68"/>
      <c r="D102" s="125" t="s">
        <v>45</v>
      </c>
      <c r="E102" s="40"/>
      <c r="F102" s="40"/>
      <c r="G102" s="41"/>
      <c r="H102" s="68"/>
      <c r="I102" s="42" t="s">
        <v>45</v>
      </c>
      <c r="J102" s="43">
        <v>695</v>
      </c>
      <c r="K102" s="115">
        <v>1.05</v>
      </c>
      <c r="L102" s="44">
        <f t="shared" si="36"/>
        <v>729.75</v>
      </c>
      <c r="M102" s="45"/>
      <c r="N102" s="45"/>
      <c r="O102" s="46"/>
      <c r="P102" s="46"/>
      <c r="Q102" s="47"/>
      <c r="R102" s="47"/>
      <c r="S102" s="47"/>
      <c r="T102" s="47"/>
      <c r="U102" s="47"/>
      <c r="V102" s="47"/>
      <c r="W102" s="47">
        <f t="shared" si="37"/>
        <v>0</v>
      </c>
      <c r="X102" s="48" t="e">
        <f t="shared" si="38"/>
        <v>#DIV/0!</v>
      </c>
      <c r="Y102" s="49">
        <f t="shared" si="39"/>
        <v>-729.75</v>
      </c>
      <c r="Z102" s="50"/>
      <c r="AA102" s="51"/>
      <c r="AB102" s="52"/>
      <c r="AC102" s="53"/>
      <c r="AD102" s="54"/>
      <c r="AE102" s="54"/>
      <c r="AF102" s="55">
        <f t="shared" si="31"/>
        <v>0</v>
      </c>
      <c r="AG102" s="37"/>
    </row>
    <row r="103" spans="1:33" s="10" customFormat="1" hidden="1">
      <c r="A103" s="38"/>
      <c r="B103" s="57"/>
      <c r="C103" s="68"/>
      <c r="D103" s="251"/>
      <c r="E103" s="252"/>
      <c r="F103" s="252"/>
      <c r="G103" s="249"/>
      <c r="H103" s="68"/>
      <c r="I103" s="42"/>
      <c r="J103" s="42"/>
      <c r="K103" s="116"/>
      <c r="L103" s="76"/>
      <c r="M103" s="45"/>
      <c r="N103" s="45"/>
      <c r="O103" s="46"/>
      <c r="P103" s="46"/>
      <c r="Q103" s="47"/>
      <c r="R103" s="47"/>
      <c r="S103" s="47"/>
      <c r="T103" s="47"/>
      <c r="U103" s="47"/>
      <c r="V103" s="47"/>
      <c r="W103" s="47"/>
      <c r="X103" s="77"/>
      <c r="Y103" s="78"/>
      <c r="Z103" s="62"/>
      <c r="AA103" s="65"/>
      <c r="AB103" s="61"/>
      <c r="AC103" s="74"/>
      <c r="AD103" s="75"/>
      <c r="AE103" s="64"/>
      <c r="AF103" s="79"/>
      <c r="AG103" s="80"/>
    </row>
    <row r="104" spans="1:33" s="10" customFormat="1" hidden="1">
      <c r="A104" s="38"/>
      <c r="B104" s="57"/>
      <c r="C104" s="68"/>
      <c r="D104" s="251"/>
      <c r="E104" s="252"/>
      <c r="F104" s="252"/>
      <c r="G104" s="249"/>
      <c r="H104" s="68"/>
      <c r="I104" s="42"/>
      <c r="J104" s="43"/>
      <c r="K104" s="116"/>
      <c r="L104" s="76"/>
      <c r="M104" s="45"/>
      <c r="N104" s="45"/>
      <c r="O104" s="46"/>
      <c r="P104" s="46"/>
      <c r="Q104" s="47"/>
      <c r="R104" s="47"/>
      <c r="S104" s="47"/>
      <c r="T104" s="47"/>
      <c r="U104" s="47"/>
      <c r="V104" s="47"/>
      <c r="W104" s="47"/>
      <c r="X104" s="77"/>
      <c r="Y104" s="78"/>
      <c r="Z104" s="62"/>
      <c r="AA104" s="65"/>
      <c r="AB104" s="61"/>
      <c r="AC104" s="74"/>
      <c r="AD104" s="75"/>
      <c r="AE104" s="64"/>
      <c r="AF104" s="79"/>
      <c r="AG104" s="80"/>
    </row>
    <row r="105" spans="1:33" s="10" customFormat="1" hidden="1">
      <c r="A105" s="38"/>
      <c r="B105" s="57"/>
      <c r="C105" s="68"/>
      <c r="D105" s="251"/>
      <c r="E105" s="252"/>
      <c r="F105" s="252"/>
      <c r="G105" s="249"/>
      <c r="H105" s="68"/>
      <c r="I105" s="42"/>
      <c r="J105" s="43"/>
      <c r="K105" s="116"/>
      <c r="L105" s="76"/>
      <c r="M105" s="45"/>
      <c r="N105" s="45"/>
      <c r="O105" s="46"/>
      <c r="P105" s="46"/>
      <c r="Q105" s="47"/>
      <c r="R105" s="47"/>
      <c r="S105" s="47"/>
      <c r="T105" s="47"/>
      <c r="U105" s="47"/>
      <c r="V105" s="47"/>
      <c r="W105" s="47"/>
      <c r="X105" s="77"/>
      <c r="Y105" s="78"/>
      <c r="Z105" s="62"/>
      <c r="AA105" s="65"/>
      <c r="AB105" s="61"/>
      <c r="AC105" s="74"/>
      <c r="AD105" s="75"/>
      <c r="AE105" s="64"/>
      <c r="AF105" s="79"/>
      <c r="AG105" s="80"/>
    </row>
    <row r="106" spans="1:33" s="10" customFormat="1" hidden="1">
      <c r="A106" s="38"/>
      <c r="B106" s="57"/>
      <c r="C106" s="68"/>
      <c r="D106" s="251"/>
      <c r="E106" s="252"/>
      <c r="F106" s="252"/>
      <c r="G106" s="249"/>
      <c r="H106" s="68"/>
      <c r="I106" s="42"/>
      <c r="J106" s="42"/>
      <c r="K106" s="116"/>
      <c r="L106" s="73"/>
      <c r="M106" s="45"/>
      <c r="N106" s="45"/>
      <c r="O106" s="46"/>
      <c r="P106" s="46"/>
      <c r="Q106" s="47"/>
      <c r="R106" s="47"/>
      <c r="S106" s="47"/>
      <c r="T106" s="47"/>
      <c r="U106" s="47"/>
      <c r="V106" s="47"/>
      <c r="W106" s="47"/>
      <c r="X106" s="77"/>
      <c r="Y106" s="78"/>
      <c r="Z106" s="62"/>
      <c r="AA106" s="65"/>
      <c r="AB106" s="61"/>
      <c r="AC106" s="74"/>
      <c r="AD106" s="75"/>
      <c r="AE106" s="64"/>
      <c r="AF106" s="61"/>
      <c r="AG106" s="80"/>
    </row>
    <row r="107" spans="1:33" s="10" customFormat="1" hidden="1">
      <c r="A107" s="38"/>
      <c r="B107" s="57"/>
      <c r="C107" s="68"/>
      <c r="D107" s="251"/>
      <c r="E107" s="252"/>
      <c r="F107" s="252"/>
      <c r="G107" s="249"/>
      <c r="H107" s="68"/>
      <c r="I107" s="42"/>
      <c r="J107" s="43"/>
      <c r="K107" s="116"/>
      <c r="L107" s="73"/>
      <c r="M107" s="45"/>
      <c r="N107" s="45"/>
      <c r="O107" s="46"/>
      <c r="P107" s="46"/>
      <c r="Q107" s="47"/>
      <c r="R107" s="47"/>
      <c r="S107" s="47"/>
      <c r="T107" s="47"/>
      <c r="U107" s="47"/>
      <c r="V107" s="47"/>
      <c r="W107" s="47"/>
      <c r="X107" s="77"/>
      <c r="Y107" s="78"/>
      <c r="Z107" s="62"/>
      <c r="AA107" s="65"/>
      <c r="AB107" s="61"/>
      <c r="AC107" s="74"/>
      <c r="AD107" s="75"/>
      <c r="AE107" s="64"/>
      <c r="AF107" s="61"/>
      <c r="AG107" s="80"/>
    </row>
    <row r="108" spans="1:33" s="10" customFormat="1" hidden="1">
      <c r="A108" s="38"/>
      <c r="B108" s="57"/>
      <c r="C108" s="68"/>
      <c r="D108" s="251"/>
      <c r="E108" s="252"/>
      <c r="F108" s="252"/>
      <c r="G108" s="249"/>
      <c r="H108" s="68"/>
      <c r="I108" s="42"/>
      <c r="J108" s="43"/>
      <c r="K108" s="116"/>
      <c r="L108" s="76"/>
      <c r="M108" s="45"/>
      <c r="N108" s="45"/>
      <c r="O108" s="46"/>
      <c r="P108" s="46"/>
      <c r="Q108" s="47"/>
      <c r="R108" s="47"/>
      <c r="S108" s="47"/>
      <c r="T108" s="47"/>
      <c r="U108" s="47"/>
      <c r="V108" s="47"/>
      <c r="W108" s="47"/>
      <c r="X108" s="77"/>
      <c r="Y108" s="78"/>
      <c r="Z108" s="62"/>
      <c r="AA108" s="65"/>
      <c r="AB108" s="61"/>
      <c r="AC108" s="74"/>
      <c r="AD108" s="75"/>
      <c r="AE108" s="64"/>
      <c r="AF108" s="79"/>
      <c r="AG108" s="80"/>
    </row>
    <row r="109" spans="1:33" s="10" customFormat="1" hidden="1">
      <c r="A109" s="38"/>
      <c r="B109" s="57"/>
      <c r="C109" s="68"/>
      <c r="D109" s="251"/>
      <c r="E109" s="252"/>
      <c r="F109" s="252"/>
      <c r="G109" s="249"/>
      <c r="H109" s="68"/>
      <c r="I109" s="42"/>
      <c r="J109" s="66"/>
      <c r="K109" s="116"/>
      <c r="L109" s="73"/>
      <c r="M109" s="45"/>
      <c r="N109" s="45"/>
      <c r="O109" s="46"/>
      <c r="P109" s="46"/>
      <c r="Q109" s="47"/>
      <c r="R109" s="47"/>
      <c r="S109" s="47"/>
      <c r="T109" s="47"/>
      <c r="U109" s="47"/>
      <c r="V109" s="47"/>
      <c r="W109" s="47"/>
      <c r="X109" s="77"/>
      <c r="Y109" s="78"/>
      <c r="Z109" s="62"/>
      <c r="AA109" s="65"/>
      <c r="AB109" s="61"/>
      <c r="AC109" s="74"/>
      <c r="AD109" s="75"/>
      <c r="AE109" s="64"/>
      <c r="AF109" s="61"/>
      <c r="AG109" s="80"/>
    </row>
    <row r="110" spans="1:33" s="10" customFormat="1" hidden="1">
      <c r="A110" s="38"/>
      <c r="B110" s="57"/>
      <c r="C110" s="68"/>
      <c r="D110" s="251"/>
      <c r="E110" s="252"/>
      <c r="F110" s="252"/>
      <c r="G110" s="249"/>
      <c r="H110" s="68"/>
      <c r="I110" s="42"/>
      <c r="J110" s="43"/>
      <c r="K110" s="116"/>
      <c r="L110" s="73"/>
      <c r="M110" s="45"/>
      <c r="N110" s="45"/>
      <c r="O110" s="46"/>
      <c r="P110" s="46"/>
      <c r="Q110" s="47"/>
      <c r="R110" s="47"/>
      <c r="S110" s="47"/>
      <c r="T110" s="47"/>
      <c r="U110" s="47"/>
      <c r="V110" s="47"/>
      <c r="W110" s="47"/>
      <c r="X110" s="77"/>
      <c r="Y110" s="78"/>
      <c r="Z110" s="62"/>
      <c r="AA110" s="65"/>
      <c r="AB110" s="61"/>
      <c r="AC110" s="74"/>
      <c r="AD110" s="75"/>
      <c r="AE110" s="64"/>
      <c r="AF110" s="61"/>
      <c r="AG110" s="80"/>
    </row>
    <row r="111" spans="1:33" s="10" customFormat="1" hidden="1">
      <c r="A111" s="38"/>
      <c r="B111" s="57"/>
      <c r="C111" s="68"/>
      <c r="D111" s="251"/>
      <c r="E111" s="252"/>
      <c r="F111" s="252"/>
      <c r="G111" s="249"/>
      <c r="H111" s="68"/>
      <c r="I111" s="42"/>
      <c r="J111" s="43"/>
      <c r="K111" s="116"/>
      <c r="L111" s="76"/>
      <c r="M111" s="45"/>
      <c r="N111" s="45"/>
      <c r="O111" s="46"/>
      <c r="P111" s="46"/>
      <c r="Q111" s="47"/>
      <c r="R111" s="47"/>
      <c r="S111" s="47"/>
      <c r="T111" s="47"/>
      <c r="U111" s="47"/>
      <c r="V111" s="47"/>
      <c r="W111" s="47"/>
      <c r="X111" s="77"/>
      <c r="Y111" s="78"/>
      <c r="Z111" s="62"/>
      <c r="AA111" s="65"/>
      <c r="AB111" s="61"/>
      <c r="AC111" s="74"/>
      <c r="AD111" s="75"/>
      <c r="AE111" s="64"/>
      <c r="AF111" s="79"/>
      <c r="AG111" s="80"/>
    </row>
    <row r="112" spans="1:33" s="10" customFormat="1" hidden="1">
      <c r="A112" s="38"/>
      <c r="B112" s="57"/>
      <c r="C112" s="68"/>
      <c r="D112" s="253"/>
      <c r="E112" s="252"/>
      <c r="F112" s="252"/>
      <c r="G112" s="249"/>
      <c r="H112" s="68"/>
      <c r="I112" s="42"/>
      <c r="J112" s="66"/>
      <c r="K112" s="116"/>
      <c r="L112" s="76"/>
      <c r="M112" s="45"/>
      <c r="N112" s="45"/>
      <c r="O112" s="46"/>
      <c r="P112" s="46"/>
      <c r="Q112" s="47"/>
      <c r="R112" s="47"/>
      <c r="S112" s="47"/>
      <c r="T112" s="47"/>
      <c r="U112" s="47"/>
      <c r="V112" s="47"/>
      <c r="W112" s="47"/>
      <c r="X112" s="77"/>
      <c r="Y112" s="78"/>
      <c r="Z112" s="62"/>
      <c r="AA112" s="65"/>
      <c r="AB112" s="61"/>
      <c r="AC112" s="74"/>
      <c r="AD112" s="75"/>
      <c r="AE112" s="64"/>
      <c r="AF112" s="79"/>
      <c r="AG112" s="80"/>
    </row>
    <row r="113" spans="1:33" s="10" customFormat="1" hidden="1">
      <c r="A113" s="38"/>
      <c r="B113" s="57"/>
      <c r="C113" s="68"/>
      <c r="D113" s="125"/>
      <c r="E113" s="40"/>
      <c r="F113" s="40"/>
      <c r="G113" s="41"/>
      <c r="H113" s="68"/>
      <c r="I113" s="42"/>
      <c r="J113" s="66"/>
      <c r="K113" s="117"/>
      <c r="L113" s="76"/>
      <c r="M113" s="45"/>
      <c r="N113" s="45"/>
      <c r="O113" s="46"/>
      <c r="P113" s="46"/>
      <c r="Q113" s="47"/>
      <c r="R113" s="47"/>
      <c r="S113" s="47"/>
      <c r="T113" s="47"/>
      <c r="U113" s="47"/>
      <c r="V113" s="47"/>
      <c r="W113" s="47"/>
      <c r="X113" s="77"/>
      <c r="Y113" s="78"/>
      <c r="Z113" s="62"/>
      <c r="AA113" s="65"/>
      <c r="AB113" s="61"/>
      <c r="AC113" s="74"/>
      <c r="AD113" s="75"/>
      <c r="AE113" s="64"/>
      <c r="AF113" s="79"/>
      <c r="AG113" s="80"/>
    </row>
    <row r="114" spans="1:33" s="10" customFormat="1" hidden="1">
      <c r="A114" s="38"/>
      <c r="B114" s="57"/>
      <c r="C114" s="81"/>
      <c r="D114" s="125"/>
      <c r="E114" s="40"/>
      <c r="F114" s="40"/>
      <c r="G114" s="41"/>
      <c r="H114" s="68"/>
      <c r="I114" s="42"/>
      <c r="J114" s="66"/>
      <c r="K114" s="117"/>
      <c r="L114" s="76"/>
      <c r="M114" s="45"/>
      <c r="N114" s="45"/>
      <c r="O114" s="46"/>
      <c r="P114" s="46"/>
      <c r="Q114" s="47"/>
      <c r="R114" s="47"/>
      <c r="S114" s="47"/>
      <c r="T114" s="47"/>
      <c r="U114" s="47"/>
      <c r="V114" s="47"/>
      <c r="W114" s="47"/>
      <c r="X114" s="77"/>
      <c r="Y114" s="78"/>
      <c r="Z114" s="62"/>
      <c r="AA114" s="65"/>
      <c r="AB114" s="61"/>
      <c r="AC114" s="74"/>
      <c r="AD114" s="75"/>
      <c r="AE114" s="64"/>
      <c r="AF114" s="79"/>
      <c r="AG114" s="80"/>
    </row>
    <row r="115" spans="1:33" s="10" customFormat="1" hidden="1">
      <c r="A115" s="38"/>
      <c r="B115" s="57"/>
      <c r="C115" s="81"/>
      <c r="D115" s="125"/>
      <c r="E115" s="40"/>
      <c r="F115" s="40"/>
      <c r="G115" s="41"/>
      <c r="H115" s="68"/>
      <c r="I115" s="42"/>
      <c r="J115" s="66"/>
      <c r="K115" s="117"/>
      <c r="L115" s="76"/>
      <c r="M115" s="45"/>
      <c r="N115" s="45"/>
      <c r="O115" s="46"/>
      <c r="P115" s="46"/>
      <c r="Q115" s="47"/>
      <c r="R115" s="47"/>
      <c r="S115" s="47"/>
      <c r="T115" s="47"/>
      <c r="U115" s="47"/>
      <c r="V115" s="47"/>
      <c r="W115" s="47"/>
      <c r="X115" s="77"/>
      <c r="Y115" s="78"/>
      <c r="Z115" s="62"/>
      <c r="AA115" s="65"/>
      <c r="AB115" s="61"/>
      <c r="AC115" s="74"/>
      <c r="AD115" s="75"/>
      <c r="AE115" s="64"/>
      <c r="AF115" s="79"/>
      <c r="AG115" s="80"/>
    </row>
    <row r="116" spans="1:33" s="10" customFormat="1" hidden="1">
      <c r="A116" s="38"/>
      <c r="B116" s="57"/>
      <c r="C116" s="81"/>
      <c r="D116" s="125"/>
      <c r="E116" s="40"/>
      <c r="F116" s="40"/>
      <c r="G116" s="41"/>
      <c r="H116" s="68"/>
      <c r="I116" s="42"/>
      <c r="J116" s="66"/>
      <c r="K116" s="117"/>
      <c r="L116" s="73"/>
      <c r="M116" s="45"/>
      <c r="N116" s="45"/>
      <c r="O116" s="46"/>
      <c r="P116" s="46"/>
      <c r="Q116" s="47"/>
      <c r="R116" s="47"/>
      <c r="S116" s="47"/>
      <c r="T116" s="47"/>
      <c r="U116" s="47"/>
      <c r="V116" s="47"/>
      <c r="W116" s="47"/>
      <c r="X116" s="77"/>
      <c r="Y116" s="78"/>
      <c r="Z116" s="62"/>
      <c r="AA116" s="65"/>
      <c r="AB116" s="61"/>
      <c r="AC116" s="74"/>
      <c r="AD116" s="75"/>
      <c r="AE116" s="64"/>
      <c r="AF116" s="61"/>
      <c r="AG116" s="80"/>
    </row>
    <row r="117" spans="1:33" s="10" customFormat="1" hidden="1">
      <c r="A117" s="38"/>
      <c r="B117" s="57"/>
      <c r="C117" s="81"/>
      <c r="D117" s="125"/>
      <c r="E117" s="40"/>
      <c r="F117" s="40"/>
      <c r="G117" s="41"/>
      <c r="H117" s="68"/>
      <c r="I117" s="42"/>
      <c r="J117" s="66"/>
      <c r="K117" s="117"/>
      <c r="L117" s="73"/>
      <c r="M117" s="45"/>
      <c r="N117" s="45"/>
      <c r="O117" s="46"/>
      <c r="P117" s="46"/>
      <c r="Q117" s="47"/>
      <c r="R117" s="47"/>
      <c r="S117" s="47"/>
      <c r="T117" s="47"/>
      <c r="U117" s="47"/>
      <c r="V117" s="47"/>
      <c r="W117" s="47"/>
      <c r="X117" s="77"/>
      <c r="Y117" s="78"/>
      <c r="Z117" s="62"/>
      <c r="AA117" s="65"/>
      <c r="AB117" s="61"/>
      <c r="AC117" s="74"/>
      <c r="AD117" s="75"/>
      <c r="AE117" s="64"/>
      <c r="AF117" s="61"/>
      <c r="AG117" s="80"/>
    </row>
    <row r="118" spans="1:33" s="10" customFormat="1" hidden="1">
      <c r="A118" s="38"/>
      <c r="B118" s="82"/>
      <c r="C118" s="83"/>
      <c r="D118" s="125"/>
      <c r="E118" s="40"/>
      <c r="F118" s="40"/>
      <c r="G118" s="41"/>
      <c r="H118" s="68"/>
      <c r="I118" s="42"/>
      <c r="J118" s="66"/>
      <c r="K118" s="117"/>
      <c r="L118" s="84"/>
      <c r="M118" s="85"/>
      <c r="N118" s="85"/>
      <c r="O118" s="86"/>
      <c r="P118" s="86"/>
      <c r="Q118" s="77"/>
      <c r="R118" s="77"/>
      <c r="S118" s="77"/>
      <c r="T118" s="77"/>
      <c r="U118" s="77"/>
      <c r="V118" s="77"/>
      <c r="W118" s="87"/>
      <c r="X118" s="77"/>
      <c r="Y118" s="78"/>
      <c r="Z118" s="62"/>
      <c r="AA118" s="65"/>
      <c r="AB118" s="61"/>
      <c r="AC118" s="74"/>
      <c r="AD118" s="75"/>
      <c r="AE118" s="64"/>
      <c r="AF118" s="88"/>
      <c r="AG118" s="80"/>
    </row>
    <row r="119" spans="1:33" s="10" customFormat="1" hidden="1">
      <c r="A119" s="38"/>
      <c r="B119" s="82"/>
      <c r="C119" s="83"/>
      <c r="D119" s="126"/>
      <c r="E119" s="89"/>
      <c r="F119" s="89"/>
      <c r="G119" s="90"/>
      <c r="H119" s="68"/>
      <c r="I119" s="42"/>
      <c r="J119" s="91"/>
      <c r="K119" s="118"/>
      <c r="L119" s="84"/>
      <c r="M119" s="85"/>
      <c r="N119" s="85"/>
      <c r="O119" s="86"/>
      <c r="P119" s="86"/>
      <c r="Q119" s="77"/>
      <c r="R119" s="77"/>
      <c r="S119" s="77"/>
      <c r="T119" s="77"/>
      <c r="U119" s="77"/>
      <c r="V119" s="77"/>
      <c r="W119" s="87"/>
      <c r="X119" s="77"/>
      <c r="Y119" s="78"/>
      <c r="Z119" s="62"/>
      <c r="AA119" s="65"/>
      <c r="AB119" s="61"/>
      <c r="AC119" s="74"/>
      <c r="AD119" s="75"/>
      <c r="AE119" s="64"/>
      <c r="AF119" s="88"/>
      <c r="AG119" s="80"/>
    </row>
    <row r="120" spans="1:33" s="10" customFormat="1" hidden="1">
      <c r="A120" s="38"/>
      <c r="B120" s="82"/>
      <c r="C120" s="83"/>
      <c r="D120" s="125"/>
      <c r="E120" s="40"/>
      <c r="F120" s="40"/>
      <c r="G120" s="41"/>
      <c r="H120" s="68"/>
      <c r="I120" s="42"/>
      <c r="J120" s="66"/>
      <c r="K120" s="117"/>
      <c r="L120" s="84"/>
      <c r="M120" s="85"/>
      <c r="N120" s="85"/>
      <c r="O120" s="86"/>
      <c r="P120" s="86"/>
      <c r="Q120" s="77"/>
      <c r="R120" s="77"/>
      <c r="S120" s="77"/>
      <c r="T120" s="77"/>
      <c r="U120" s="77"/>
      <c r="V120" s="77"/>
      <c r="W120" s="87"/>
      <c r="X120" s="77"/>
      <c r="Y120" s="78"/>
      <c r="Z120" s="62"/>
      <c r="AA120" s="65"/>
      <c r="AB120" s="61"/>
      <c r="AC120" s="74"/>
      <c r="AD120" s="75"/>
      <c r="AE120" s="64"/>
      <c r="AF120" s="88"/>
      <c r="AG120" s="80"/>
    </row>
    <row r="121" spans="1:33" s="10" customFormat="1" hidden="1">
      <c r="A121" s="38"/>
      <c r="B121" s="82"/>
      <c r="C121" s="83"/>
      <c r="D121" s="125"/>
      <c r="E121" s="40"/>
      <c r="F121" s="40"/>
      <c r="G121" s="41"/>
      <c r="H121" s="68"/>
      <c r="I121" s="42"/>
      <c r="J121" s="66"/>
      <c r="K121" s="117"/>
      <c r="L121" s="84"/>
      <c r="M121" s="85"/>
      <c r="N121" s="85"/>
      <c r="O121" s="86"/>
      <c r="P121" s="86"/>
      <c r="Q121" s="77"/>
      <c r="R121" s="77"/>
      <c r="S121" s="77"/>
      <c r="T121" s="77"/>
      <c r="U121" s="77"/>
      <c r="V121" s="77"/>
      <c r="W121" s="87"/>
      <c r="X121" s="77"/>
      <c r="Y121" s="78"/>
      <c r="Z121" s="62"/>
      <c r="AA121" s="65"/>
      <c r="AB121" s="61"/>
      <c r="AC121" s="74"/>
      <c r="AD121" s="75"/>
      <c r="AE121" s="64"/>
      <c r="AF121" s="88"/>
      <c r="AG121" s="80"/>
    </row>
    <row r="122" spans="1:33" s="10" customFormat="1" hidden="1">
      <c r="A122" s="38"/>
      <c r="B122" s="82"/>
      <c r="C122" s="83"/>
      <c r="D122" s="125"/>
      <c r="E122" s="40"/>
      <c r="F122" s="40"/>
      <c r="G122" s="41"/>
      <c r="H122" s="68"/>
      <c r="I122" s="42"/>
      <c r="J122" s="66"/>
      <c r="K122" s="117"/>
      <c r="L122" s="84"/>
      <c r="M122" s="85"/>
      <c r="N122" s="85"/>
      <c r="O122" s="86"/>
      <c r="P122" s="86"/>
      <c r="Q122" s="77"/>
      <c r="R122" s="77"/>
      <c r="S122" s="77"/>
      <c r="T122" s="77"/>
      <c r="U122" s="77"/>
      <c r="V122" s="77"/>
      <c r="W122" s="87"/>
      <c r="X122" s="77"/>
      <c r="Y122" s="78"/>
      <c r="Z122" s="62"/>
      <c r="AA122" s="65"/>
      <c r="AB122" s="61"/>
      <c r="AC122" s="74"/>
      <c r="AD122" s="75"/>
      <c r="AE122" s="64"/>
      <c r="AF122" s="88"/>
      <c r="AG122" s="80"/>
    </row>
    <row r="123" spans="1:33" s="10" customFormat="1" hidden="1">
      <c r="A123" s="38"/>
      <c r="B123" s="82"/>
      <c r="C123" s="83"/>
      <c r="D123" s="125"/>
      <c r="E123" s="40"/>
      <c r="F123" s="40"/>
      <c r="G123" s="41"/>
      <c r="H123" s="68"/>
      <c r="I123" s="42"/>
      <c r="J123" s="66"/>
      <c r="K123" s="117"/>
      <c r="L123" s="92"/>
      <c r="M123" s="85"/>
      <c r="N123" s="85"/>
      <c r="O123" s="86"/>
      <c r="P123" s="86"/>
      <c r="Q123" s="77"/>
      <c r="R123" s="77"/>
      <c r="S123" s="77"/>
      <c r="T123" s="77"/>
      <c r="U123" s="77"/>
      <c r="V123" s="77"/>
      <c r="W123" s="87"/>
      <c r="X123" s="77"/>
      <c r="Y123" s="78"/>
      <c r="Z123" s="62"/>
      <c r="AA123" s="65"/>
      <c r="AB123" s="61"/>
      <c r="AC123" s="74"/>
      <c r="AD123" s="75"/>
      <c r="AE123" s="64"/>
      <c r="AF123" s="93"/>
      <c r="AG123" s="80"/>
    </row>
    <row r="124" spans="1:33" s="10" customFormat="1" hidden="1">
      <c r="A124" s="38"/>
      <c r="B124" s="82"/>
      <c r="C124" s="83"/>
      <c r="D124" s="125"/>
      <c r="E124" s="40"/>
      <c r="F124" s="40"/>
      <c r="G124" s="41"/>
      <c r="H124" s="68"/>
      <c r="I124" s="42"/>
      <c r="J124" s="66"/>
      <c r="K124" s="117"/>
      <c r="L124" s="92"/>
      <c r="M124" s="85"/>
      <c r="N124" s="85"/>
      <c r="O124" s="86"/>
      <c r="P124" s="86"/>
      <c r="Q124" s="77"/>
      <c r="R124" s="77"/>
      <c r="S124" s="77"/>
      <c r="T124" s="77"/>
      <c r="U124" s="77"/>
      <c r="V124" s="77"/>
      <c r="W124" s="87"/>
      <c r="X124" s="77"/>
      <c r="Y124" s="78"/>
      <c r="Z124" s="62"/>
      <c r="AA124" s="65"/>
      <c r="AB124" s="61"/>
      <c r="AC124" s="74"/>
      <c r="AD124" s="75"/>
      <c r="AE124" s="64"/>
      <c r="AF124" s="93"/>
      <c r="AG124" s="80"/>
    </row>
    <row r="125" spans="1:33" s="10" customFormat="1" hidden="1">
      <c r="A125" s="38"/>
      <c r="B125" s="82"/>
      <c r="C125" s="83"/>
      <c r="D125" s="125"/>
      <c r="E125" s="40"/>
      <c r="F125" s="40"/>
      <c r="G125" s="41"/>
      <c r="H125" s="68"/>
      <c r="I125" s="42"/>
      <c r="J125" s="66"/>
      <c r="K125" s="117"/>
      <c r="L125" s="84"/>
      <c r="M125" s="85"/>
      <c r="N125" s="85"/>
      <c r="O125" s="86"/>
      <c r="P125" s="86"/>
      <c r="Q125" s="77"/>
      <c r="R125" s="77"/>
      <c r="S125" s="77"/>
      <c r="T125" s="77"/>
      <c r="U125" s="77"/>
      <c r="V125" s="77"/>
      <c r="W125" s="87"/>
      <c r="X125" s="77"/>
      <c r="Y125" s="78"/>
      <c r="Z125" s="62"/>
      <c r="AA125" s="65"/>
      <c r="AB125" s="61"/>
      <c r="AC125" s="74"/>
      <c r="AD125" s="75"/>
      <c r="AE125" s="64"/>
      <c r="AF125" s="93"/>
      <c r="AG125" s="56"/>
    </row>
    <row r="126" spans="1:33" s="10" customFormat="1" hidden="1">
      <c r="A126" s="38"/>
      <c r="B126" s="82"/>
      <c r="C126" s="83"/>
      <c r="D126" s="126"/>
      <c r="E126" s="89"/>
      <c r="F126" s="89"/>
      <c r="G126" s="90"/>
      <c r="H126" s="68"/>
      <c r="I126" s="42"/>
      <c r="J126" s="91"/>
      <c r="K126" s="118"/>
      <c r="L126" s="84"/>
      <c r="M126" s="85"/>
      <c r="N126" s="85"/>
      <c r="O126" s="86"/>
      <c r="P126" s="86"/>
      <c r="Q126" s="77"/>
      <c r="R126" s="77"/>
      <c r="S126" s="77"/>
      <c r="T126" s="77"/>
      <c r="U126" s="77"/>
      <c r="V126" s="77"/>
      <c r="W126" s="87"/>
      <c r="X126" s="77"/>
      <c r="Y126" s="78"/>
      <c r="Z126" s="62"/>
      <c r="AA126" s="65"/>
      <c r="AB126" s="61"/>
      <c r="AC126" s="74"/>
      <c r="AD126" s="75"/>
      <c r="AE126" s="64"/>
      <c r="AF126" s="93"/>
      <c r="AG126" s="56"/>
    </row>
    <row r="127" spans="1:33" s="10" customFormat="1" hidden="1">
      <c r="A127" s="38"/>
      <c r="B127" s="82"/>
      <c r="C127" s="83"/>
      <c r="D127" s="125"/>
      <c r="E127" s="40"/>
      <c r="F127" s="40"/>
      <c r="G127" s="41"/>
      <c r="H127" s="68"/>
      <c r="I127" s="42"/>
      <c r="J127" s="66"/>
      <c r="K127" s="117"/>
      <c r="L127" s="84"/>
      <c r="M127" s="85"/>
      <c r="N127" s="85"/>
      <c r="O127" s="86"/>
      <c r="P127" s="86"/>
      <c r="Q127" s="77"/>
      <c r="R127" s="77"/>
      <c r="S127" s="77"/>
      <c r="T127" s="77"/>
      <c r="U127" s="77"/>
      <c r="V127" s="77"/>
      <c r="W127" s="87"/>
      <c r="X127" s="77"/>
      <c r="Y127" s="78"/>
      <c r="Z127" s="62"/>
      <c r="AA127" s="65"/>
      <c r="AB127" s="61"/>
      <c r="AC127" s="74"/>
      <c r="AD127" s="75"/>
      <c r="AE127" s="64"/>
      <c r="AF127" s="93"/>
      <c r="AG127" s="56"/>
    </row>
    <row r="128" spans="1:33" s="10" customFormat="1" hidden="1">
      <c r="A128" s="38"/>
      <c r="B128" s="82"/>
      <c r="C128" s="83"/>
      <c r="D128" s="125"/>
      <c r="E128" s="40"/>
      <c r="F128" s="40"/>
      <c r="G128" s="41"/>
      <c r="H128" s="68"/>
      <c r="I128" s="42"/>
      <c r="J128" s="66"/>
      <c r="K128" s="117"/>
      <c r="L128" s="84"/>
      <c r="M128" s="85"/>
      <c r="N128" s="85"/>
      <c r="O128" s="86"/>
      <c r="P128" s="86"/>
      <c r="Q128" s="77"/>
      <c r="R128" s="77"/>
      <c r="S128" s="77"/>
      <c r="T128" s="77"/>
      <c r="U128" s="77"/>
      <c r="V128" s="77"/>
      <c r="W128" s="87"/>
      <c r="X128" s="77"/>
      <c r="Y128" s="78"/>
      <c r="Z128" s="62"/>
      <c r="AA128" s="65"/>
      <c r="AB128" s="61"/>
      <c r="AC128" s="74"/>
      <c r="AD128" s="75"/>
      <c r="AE128" s="64"/>
      <c r="AF128" s="93"/>
      <c r="AG128" s="56"/>
    </row>
    <row r="129" spans="1:33" s="10" customFormat="1" hidden="1">
      <c r="A129" s="38"/>
      <c r="B129" s="82"/>
      <c r="C129" s="83"/>
      <c r="D129" s="125"/>
      <c r="E129" s="40"/>
      <c r="F129" s="40"/>
      <c r="G129" s="41"/>
      <c r="H129" s="68"/>
      <c r="I129" s="42"/>
      <c r="J129" s="66"/>
      <c r="K129" s="117"/>
      <c r="L129" s="84"/>
      <c r="M129" s="85"/>
      <c r="N129" s="85"/>
      <c r="O129" s="86"/>
      <c r="P129" s="86"/>
      <c r="Q129" s="77"/>
      <c r="R129" s="77"/>
      <c r="S129" s="77"/>
      <c r="T129" s="77"/>
      <c r="U129" s="77"/>
      <c r="V129" s="77"/>
      <c r="W129" s="87"/>
      <c r="X129" s="77"/>
      <c r="Y129" s="78"/>
      <c r="Z129" s="62"/>
      <c r="AA129" s="65"/>
      <c r="AB129" s="61"/>
      <c r="AC129" s="74"/>
      <c r="AD129" s="75"/>
      <c r="AE129" s="64"/>
      <c r="AF129" s="93"/>
      <c r="AG129" s="56"/>
    </row>
    <row r="130" spans="1:33" s="10" customFormat="1" hidden="1">
      <c r="A130" s="38"/>
      <c r="B130" s="82"/>
      <c r="C130" s="83"/>
      <c r="D130" s="125"/>
      <c r="E130" s="40"/>
      <c r="F130" s="40"/>
      <c r="G130" s="41"/>
      <c r="H130" s="68"/>
      <c r="I130" s="42"/>
      <c r="J130" s="66"/>
      <c r="K130" s="117"/>
      <c r="L130" s="92"/>
      <c r="M130" s="85"/>
      <c r="N130" s="85"/>
      <c r="O130" s="86"/>
      <c r="P130" s="86"/>
      <c r="Q130" s="77"/>
      <c r="R130" s="77"/>
      <c r="S130" s="77"/>
      <c r="T130" s="77"/>
      <c r="U130" s="77"/>
      <c r="V130" s="77"/>
      <c r="W130" s="87"/>
      <c r="X130" s="77"/>
      <c r="Y130" s="78"/>
      <c r="Z130" s="62"/>
      <c r="AA130" s="65"/>
      <c r="AB130" s="61"/>
      <c r="AC130" s="74"/>
      <c r="AD130" s="75"/>
      <c r="AE130" s="64"/>
      <c r="AF130" s="93"/>
      <c r="AG130" s="80"/>
    </row>
    <row r="131" spans="1:33" s="10" customFormat="1" hidden="1">
      <c r="A131" s="38"/>
      <c r="B131" s="82"/>
      <c r="C131" s="83"/>
      <c r="D131" s="125"/>
      <c r="E131" s="40"/>
      <c r="F131" s="40"/>
      <c r="G131" s="41"/>
      <c r="H131" s="68"/>
      <c r="I131" s="42"/>
      <c r="J131" s="66"/>
      <c r="K131" s="117"/>
      <c r="L131" s="92"/>
      <c r="M131" s="85"/>
      <c r="N131" s="85"/>
      <c r="O131" s="86"/>
      <c r="P131" s="86"/>
      <c r="Q131" s="77"/>
      <c r="R131" s="77"/>
      <c r="S131" s="77"/>
      <c r="T131" s="77"/>
      <c r="U131" s="77"/>
      <c r="V131" s="77"/>
      <c r="W131" s="87"/>
      <c r="X131" s="77"/>
      <c r="Y131" s="78"/>
      <c r="Z131" s="62"/>
      <c r="AA131" s="65"/>
      <c r="AB131" s="61"/>
      <c r="AC131" s="74"/>
      <c r="AD131" s="75"/>
      <c r="AE131" s="64"/>
      <c r="AF131" s="93"/>
      <c r="AG131" s="80"/>
    </row>
    <row r="132" spans="1:33" s="10" customFormat="1" hidden="1">
      <c r="A132" s="38"/>
      <c r="B132" s="82"/>
      <c r="C132" s="83"/>
      <c r="D132" s="60"/>
      <c r="E132" s="60"/>
      <c r="F132" s="60"/>
      <c r="G132" s="60"/>
      <c r="H132" s="60"/>
      <c r="I132" s="60"/>
      <c r="J132" s="60"/>
      <c r="K132" s="119"/>
      <c r="L132" s="76"/>
      <c r="M132" s="45"/>
      <c r="N132" s="45"/>
      <c r="O132" s="46"/>
      <c r="P132" s="46"/>
      <c r="Q132" s="87"/>
      <c r="R132" s="87"/>
      <c r="S132" s="87"/>
      <c r="T132" s="87"/>
      <c r="U132" s="87"/>
      <c r="V132" s="87"/>
      <c r="W132" s="87"/>
      <c r="X132" s="77"/>
      <c r="Y132" s="78"/>
      <c r="Z132" s="62"/>
      <c r="AA132" s="65"/>
      <c r="AB132" s="61"/>
      <c r="AC132" s="74"/>
      <c r="AD132" s="75"/>
      <c r="AE132" s="57"/>
      <c r="AF132" s="88"/>
      <c r="AG132" s="56"/>
    </row>
    <row r="133" spans="1:33" s="10" customFormat="1" hidden="1">
      <c r="A133" s="38"/>
      <c r="B133" s="82"/>
      <c r="C133" s="83"/>
      <c r="D133" s="60"/>
      <c r="E133" s="60"/>
      <c r="F133" s="60"/>
      <c r="G133" s="60"/>
      <c r="H133" s="60"/>
      <c r="I133" s="60"/>
      <c r="J133" s="60"/>
      <c r="K133" s="119"/>
      <c r="L133" s="76"/>
      <c r="M133" s="45"/>
      <c r="N133" s="45"/>
      <c r="O133" s="46"/>
      <c r="P133" s="46"/>
      <c r="Q133" s="87"/>
      <c r="R133" s="87"/>
      <c r="S133" s="87"/>
      <c r="T133" s="87"/>
      <c r="U133" s="87"/>
      <c r="V133" s="87"/>
      <c r="W133" s="87"/>
      <c r="X133" s="77"/>
      <c r="Y133" s="78"/>
      <c r="Z133" s="62"/>
      <c r="AA133" s="65"/>
      <c r="AB133" s="61"/>
      <c r="AC133" s="74"/>
      <c r="AD133" s="75"/>
      <c r="AE133" s="57"/>
      <c r="AF133" s="88"/>
      <c r="AG133" s="80"/>
    </row>
    <row r="134" spans="1:33" s="10" customFormat="1" hidden="1">
      <c r="A134" s="38"/>
      <c r="B134" s="82"/>
      <c r="C134" s="83"/>
      <c r="D134" s="60"/>
      <c r="E134" s="60"/>
      <c r="F134" s="60"/>
      <c r="G134" s="60"/>
      <c r="H134" s="60"/>
      <c r="I134" s="60"/>
      <c r="J134" s="60"/>
      <c r="K134" s="119"/>
      <c r="L134" s="76"/>
      <c r="M134" s="45"/>
      <c r="N134" s="45"/>
      <c r="O134" s="46"/>
      <c r="P134" s="46"/>
      <c r="Q134" s="87"/>
      <c r="R134" s="87"/>
      <c r="S134" s="87"/>
      <c r="T134" s="87"/>
      <c r="U134" s="87"/>
      <c r="V134" s="87"/>
      <c r="W134" s="87"/>
      <c r="X134" s="77"/>
      <c r="Y134" s="78"/>
      <c r="Z134" s="62"/>
      <c r="AA134" s="65"/>
      <c r="AB134" s="61"/>
      <c r="AC134" s="74"/>
      <c r="AD134" s="75"/>
      <c r="AE134" s="57"/>
      <c r="AF134" s="88"/>
      <c r="AG134" s="56"/>
    </row>
    <row r="135" spans="1:33" s="10" customFormat="1" hidden="1">
      <c r="A135" s="38"/>
      <c r="B135" s="82"/>
      <c r="C135" s="83"/>
      <c r="D135" s="81"/>
      <c r="E135" s="81"/>
      <c r="F135" s="81"/>
      <c r="G135" s="81"/>
      <c r="H135" s="81"/>
      <c r="I135" s="42"/>
      <c r="J135" s="66"/>
      <c r="K135" s="119"/>
      <c r="L135" s="76"/>
      <c r="M135" s="45"/>
      <c r="N135" s="45"/>
      <c r="O135" s="46"/>
      <c r="P135" s="46"/>
      <c r="Q135" s="87"/>
      <c r="R135" s="87"/>
      <c r="S135" s="87"/>
      <c r="T135" s="87"/>
      <c r="U135" s="87"/>
      <c r="V135" s="87"/>
      <c r="W135" s="87"/>
      <c r="X135" s="77"/>
      <c r="Y135" s="78"/>
      <c r="Z135" s="62"/>
      <c r="AA135" s="65"/>
      <c r="AB135" s="61"/>
      <c r="AC135" s="94"/>
      <c r="AD135" s="75"/>
      <c r="AE135" s="57"/>
      <c r="AF135" s="88"/>
      <c r="AG135" s="80"/>
    </row>
    <row r="136" spans="1:33" s="10" customFormat="1" hidden="1">
      <c r="A136" s="38"/>
      <c r="B136" s="82"/>
      <c r="C136" s="83"/>
      <c r="D136" s="81"/>
      <c r="E136" s="81"/>
      <c r="F136" s="81"/>
      <c r="G136" s="81"/>
      <c r="H136" s="81"/>
      <c r="I136" s="42"/>
      <c r="J136" s="66"/>
      <c r="K136" s="119"/>
      <c r="L136" s="76"/>
      <c r="M136" s="45"/>
      <c r="N136" s="45"/>
      <c r="O136" s="46"/>
      <c r="P136" s="46"/>
      <c r="Q136" s="87"/>
      <c r="R136" s="87"/>
      <c r="S136" s="87"/>
      <c r="T136" s="87"/>
      <c r="U136" s="87"/>
      <c r="V136" s="87"/>
      <c r="W136" s="87"/>
      <c r="X136" s="77"/>
      <c r="Y136" s="78"/>
      <c r="Z136" s="62"/>
      <c r="AA136" s="65"/>
      <c r="AB136" s="61"/>
      <c r="AC136" s="94"/>
      <c r="AD136" s="75"/>
      <c r="AE136" s="57"/>
      <c r="AF136" s="88"/>
      <c r="AG136" s="80"/>
    </row>
    <row r="137" spans="1:33" s="10" customFormat="1" hidden="1">
      <c r="A137" s="38"/>
      <c r="B137" s="82"/>
      <c r="C137" s="83"/>
      <c r="D137" s="81"/>
      <c r="E137" s="81"/>
      <c r="F137" s="81"/>
      <c r="G137" s="81"/>
      <c r="H137" s="81"/>
      <c r="I137" s="42"/>
      <c r="J137" s="95"/>
      <c r="K137" s="120"/>
      <c r="L137" s="92"/>
      <c r="M137" s="85"/>
      <c r="N137" s="85"/>
      <c r="O137" s="86"/>
      <c r="P137" s="86"/>
      <c r="Q137" s="77"/>
      <c r="R137" s="77"/>
      <c r="S137" s="77"/>
      <c r="T137" s="77"/>
      <c r="U137" s="77"/>
      <c r="V137" s="77"/>
      <c r="W137" s="87"/>
      <c r="X137" s="77"/>
      <c r="Y137" s="78"/>
      <c r="Z137" s="62"/>
      <c r="AA137" s="65"/>
      <c r="AB137" s="61"/>
      <c r="AC137" s="96"/>
      <c r="AD137" s="75"/>
      <c r="AE137" s="82"/>
      <c r="AF137" s="93"/>
      <c r="AG137" s="80"/>
    </row>
    <row r="138" spans="1:33" s="10" customFormat="1" hidden="1">
      <c r="A138" s="38"/>
      <c r="B138" s="82"/>
      <c r="C138" s="83"/>
      <c r="D138" s="81"/>
      <c r="E138" s="81"/>
      <c r="F138" s="81"/>
      <c r="G138" s="81"/>
      <c r="H138" s="81"/>
      <c r="I138" s="42"/>
      <c r="J138" s="95"/>
      <c r="K138" s="120"/>
      <c r="L138" s="92"/>
      <c r="M138" s="85"/>
      <c r="N138" s="85"/>
      <c r="O138" s="86"/>
      <c r="P138" s="86"/>
      <c r="Q138" s="77"/>
      <c r="R138" s="77"/>
      <c r="S138" s="77"/>
      <c r="T138" s="77"/>
      <c r="U138" s="77"/>
      <c r="V138" s="77"/>
      <c r="W138" s="87"/>
      <c r="X138" s="77"/>
      <c r="Y138" s="78"/>
      <c r="Z138" s="62"/>
      <c r="AA138" s="65"/>
      <c r="AB138" s="61"/>
      <c r="AC138" s="96"/>
      <c r="AD138" s="75"/>
      <c r="AE138" s="82"/>
      <c r="AF138" s="93"/>
      <c r="AG138" s="80"/>
    </row>
    <row r="139" spans="1:33" s="10" customFormat="1" hidden="1">
      <c r="A139" s="38"/>
      <c r="B139" s="82"/>
      <c r="C139" s="83"/>
      <c r="D139" s="81"/>
      <c r="E139" s="81"/>
      <c r="F139" s="81"/>
      <c r="G139" s="81"/>
      <c r="H139" s="81"/>
      <c r="I139" s="42"/>
      <c r="J139" s="91"/>
      <c r="K139" s="120"/>
      <c r="L139" s="84"/>
      <c r="M139" s="85"/>
      <c r="N139" s="85"/>
      <c r="O139" s="86"/>
      <c r="P139" s="86"/>
      <c r="Q139" s="77"/>
      <c r="R139" s="77"/>
      <c r="S139" s="77"/>
      <c r="T139" s="77"/>
      <c r="U139" s="77"/>
      <c r="V139" s="77"/>
      <c r="W139" s="87"/>
      <c r="X139" s="77"/>
      <c r="Y139" s="78"/>
      <c r="Z139" s="62"/>
      <c r="AA139" s="65"/>
      <c r="AB139" s="61"/>
      <c r="AC139" s="94"/>
      <c r="AD139" s="75"/>
      <c r="AE139" s="82"/>
      <c r="AF139" s="88"/>
      <c r="AG139" s="56"/>
    </row>
    <row r="140" spans="1:33" s="10" customFormat="1" hidden="1">
      <c r="A140" s="38"/>
      <c r="B140" s="82"/>
      <c r="C140" s="83"/>
      <c r="D140" s="81"/>
      <c r="E140" s="81"/>
      <c r="F140" s="81"/>
      <c r="G140" s="81"/>
      <c r="H140" s="81"/>
      <c r="I140" s="42"/>
      <c r="J140" s="91"/>
      <c r="K140" s="120"/>
      <c r="L140" s="84"/>
      <c r="M140" s="85"/>
      <c r="N140" s="85"/>
      <c r="O140" s="86"/>
      <c r="P140" s="86"/>
      <c r="Q140" s="77"/>
      <c r="R140" s="77"/>
      <c r="S140" s="77"/>
      <c r="T140" s="77"/>
      <c r="U140" s="77"/>
      <c r="V140" s="77"/>
      <c r="W140" s="87"/>
      <c r="X140" s="77"/>
      <c r="Y140" s="78"/>
      <c r="Z140" s="62"/>
      <c r="AA140" s="65"/>
      <c r="AB140" s="61"/>
      <c r="AC140" s="94"/>
      <c r="AD140" s="75"/>
      <c r="AE140" s="82"/>
      <c r="AF140" s="88"/>
      <c r="AG140" s="80"/>
    </row>
    <row r="141" spans="1:33" s="10" customFormat="1" hidden="1">
      <c r="A141" s="38"/>
      <c r="B141" s="82"/>
      <c r="C141" s="83"/>
      <c r="D141" s="81"/>
      <c r="E141" s="81"/>
      <c r="F141" s="81"/>
      <c r="G141" s="81"/>
      <c r="H141" s="81"/>
      <c r="I141" s="42"/>
      <c r="J141" s="91"/>
      <c r="K141" s="120"/>
      <c r="L141" s="84"/>
      <c r="M141" s="85"/>
      <c r="N141" s="85"/>
      <c r="O141" s="86"/>
      <c r="P141" s="86"/>
      <c r="Q141" s="77"/>
      <c r="R141" s="77"/>
      <c r="S141" s="77"/>
      <c r="T141" s="77"/>
      <c r="U141" s="77"/>
      <c r="V141" s="77"/>
      <c r="W141" s="87"/>
      <c r="X141" s="77"/>
      <c r="Y141" s="78"/>
      <c r="Z141" s="62"/>
      <c r="AA141" s="65"/>
      <c r="AB141" s="61"/>
      <c r="AC141" s="94"/>
      <c r="AD141" s="75"/>
      <c r="AE141" s="82"/>
      <c r="AF141" s="88"/>
      <c r="AG141" s="56"/>
    </row>
    <row r="142" spans="1:33" s="10" customFormat="1" hidden="1">
      <c r="A142" s="38"/>
      <c r="B142" s="82"/>
      <c r="C142" s="83"/>
      <c r="D142" s="81"/>
      <c r="E142" s="81"/>
      <c r="F142" s="81"/>
      <c r="G142" s="81"/>
      <c r="H142" s="81"/>
      <c r="I142" s="42"/>
      <c r="J142" s="91"/>
      <c r="K142" s="120"/>
      <c r="L142" s="84"/>
      <c r="M142" s="85"/>
      <c r="N142" s="85"/>
      <c r="O142" s="86"/>
      <c r="P142" s="86"/>
      <c r="Q142" s="77"/>
      <c r="R142" s="77"/>
      <c r="S142" s="77"/>
      <c r="T142" s="77"/>
      <c r="U142" s="77"/>
      <c r="V142" s="77"/>
      <c r="W142" s="87"/>
      <c r="X142" s="77"/>
      <c r="Y142" s="78"/>
      <c r="Z142" s="62"/>
      <c r="AA142" s="65"/>
      <c r="AB142" s="61"/>
      <c r="AC142" s="94"/>
      <c r="AD142" s="75"/>
      <c r="AE142" s="82"/>
      <c r="AF142" s="88"/>
      <c r="AG142" s="80"/>
    </row>
    <row r="143" spans="1:33" s="10" customFormat="1" hidden="1">
      <c r="A143" s="38"/>
      <c r="B143" s="82"/>
      <c r="C143" s="83"/>
      <c r="D143" s="81"/>
      <c r="E143" s="81"/>
      <c r="F143" s="81"/>
      <c r="G143" s="81"/>
      <c r="H143" s="81"/>
      <c r="I143" s="42"/>
      <c r="J143" s="91"/>
      <c r="K143" s="120"/>
      <c r="L143" s="84"/>
      <c r="M143" s="85"/>
      <c r="N143" s="85"/>
      <c r="O143" s="86"/>
      <c r="P143" s="86"/>
      <c r="Q143" s="77"/>
      <c r="R143" s="77"/>
      <c r="S143" s="77"/>
      <c r="T143" s="77"/>
      <c r="U143" s="77"/>
      <c r="V143" s="77"/>
      <c r="W143" s="87"/>
      <c r="X143" s="77"/>
      <c r="Y143" s="78"/>
      <c r="Z143" s="62"/>
      <c r="AA143" s="65"/>
      <c r="AB143" s="61"/>
      <c r="AC143" s="94"/>
      <c r="AD143" s="75"/>
      <c r="AE143" s="82"/>
      <c r="AF143" s="88"/>
      <c r="AG143" s="80"/>
    </row>
    <row r="144" spans="1:33" s="10" customFormat="1" hidden="1">
      <c r="A144" s="38"/>
      <c r="B144" s="82"/>
      <c r="C144" s="83"/>
      <c r="D144" s="81"/>
      <c r="E144" s="81"/>
      <c r="F144" s="81"/>
      <c r="G144" s="81"/>
      <c r="H144" s="81"/>
      <c r="I144" s="42"/>
      <c r="J144" s="95"/>
      <c r="K144" s="120"/>
      <c r="L144" s="92"/>
      <c r="M144" s="85"/>
      <c r="N144" s="85"/>
      <c r="O144" s="86"/>
      <c r="P144" s="86"/>
      <c r="Q144" s="77"/>
      <c r="R144" s="77"/>
      <c r="S144" s="77"/>
      <c r="T144" s="77"/>
      <c r="U144" s="77"/>
      <c r="V144" s="77"/>
      <c r="W144" s="87"/>
      <c r="X144" s="77"/>
      <c r="Y144" s="78"/>
      <c r="Z144" s="62"/>
      <c r="AA144" s="65"/>
      <c r="AB144" s="61"/>
      <c r="AC144" s="96"/>
      <c r="AD144" s="75"/>
      <c r="AE144" s="82"/>
      <c r="AF144" s="93"/>
      <c r="AG144" s="80"/>
    </row>
    <row r="145" spans="1:33" s="10" customFormat="1" hidden="1">
      <c r="A145" s="38"/>
      <c r="B145" s="82"/>
      <c r="C145" s="83"/>
      <c r="D145" s="81"/>
      <c r="E145" s="81"/>
      <c r="F145" s="81"/>
      <c r="G145" s="81"/>
      <c r="H145" s="81"/>
      <c r="I145" s="42"/>
      <c r="J145" s="95"/>
      <c r="K145" s="120"/>
      <c r="L145" s="92"/>
      <c r="M145" s="85"/>
      <c r="N145" s="85"/>
      <c r="O145" s="86"/>
      <c r="P145" s="86"/>
      <c r="Q145" s="77"/>
      <c r="R145" s="77"/>
      <c r="S145" s="77"/>
      <c r="T145" s="77"/>
      <c r="U145" s="77"/>
      <c r="V145" s="77"/>
      <c r="W145" s="87"/>
      <c r="X145" s="77"/>
      <c r="Y145" s="78"/>
      <c r="Z145" s="62"/>
      <c r="AA145" s="65"/>
      <c r="AB145" s="61"/>
      <c r="AC145" s="96"/>
      <c r="AD145" s="75"/>
      <c r="AE145" s="82"/>
      <c r="AF145" s="93"/>
      <c r="AG145" s="80"/>
    </row>
    <row r="146" spans="1:33" s="10" customFormat="1" hidden="1">
      <c r="A146" s="38"/>
      <c r="B146" s="82"/>
      <c r="C146" s="83"/>
      <c r="D146" s="81"/>
      <c r="E146" s="81"/>
      <c r="F146" s="81"/>
      <c r="G146" s="81"/>
      <c r="H146" s="81"/>
      <c r="I146" s="42"/>
      <c r="J146" s="91"/>
      <c r="K146" s="120"/>
      <c r="L146" s="84"/>
      <c r="M146" s="85"/>
      <c r="N146" s="85"/>
      <c r="O146" s="86"/>
      <c r="P146" s="86"/>
      <c r="Q146" s="77"/>
      <c r="R146" s="77"/>
      <c r="S146" s="77"/>
      <c r="T146" s="77"/>
      <c r="U146" s="77"/>
      <c r="V146" s="77"/>
      <c r="W146" s="87"/>
      <c r="X146" s="77"/>
      <c r="Y146" s="78"/>
      <c r="Z146" s="62"/>
      <c r="AA146" s="65"/>
      <c r="AB146" s="61"/>
      <c r="AC146" s="94"/>
      <c r="AD146" s="75"/>
      <c r="AE146" s="82"/>
      <c r="AF146" s="88"/>
      <c r="AG146" s="56"/>
    </row>
    <row r="147" spans="1:33" s="10" customFormat="1" hidden="1">
      <c r="A147" s="38"/>
      <c r="B147" s="82"/>
      <c r="C147" s="83"/>
      <c r="D147" s="81"/>
      <c r="E147" s="81"/>
      <c r="F147" s="81"/>
      <c r="G147" s="81"/>
      <c r="H147" s="81"/>
      <c r="I147" s="42"/>
      <c r="J147" s="91"/>
      <c r="K147" s="120"/>
      <c r="L147" s="84"/>
      <c r="M147" s="85"/>
      <c r="N147" s="85"/>
      <c r="O147" s="86"/>
      <c r="P147" s="86"/>
      <c r="Q147" s="77"/>
      <c r="R147" s="77"/>
      <c r="S147" s="77"/>
      <c r="T147" s="77"/>
      <c r="U147" s="77"/>
      <c r="V147" s="77"/>
      <c r="W147" s="87"/>
      <c r="X147" s="77"/>
      <c r="Y147" s="78"/>
      <c r="Z147" s="62"/>
      <c r="AA147" s="65"/>
      <c r="AB147" s="61"/>
      <c r="AC147" s="94"/>
      <c r="AD147" s="75"/>
      <c r="AE147" s="82"/>
      <c r="AF147" s="88"/>
      <c r="AG147" s="80"/>
    </row>
    <row r="148" spans="1:33" s="10" customFormat="1" hidden="1">
      <c r="A148" s="38"/>
      <c r="B148" s="82"/>
      <c r="C148" s="83"/>
      <c r="D148" s="83"/>
      <c r="E148" s="83"/>
      <c r="F148" s="83"/>
      <c r="G148" s="83"/>
      <c r="H148" s="83"/>
      <c r="I148" s="95"/>
      <c r="J148" s="91"/>
      <c r="K148" s="120"/>
      <c r="L148" s="84"/>
      <c r="M148" s="85"/>
      <c r="N148" s="85"/>
      <c r="O148" s="86"/>
      <c r="P148" s="86"/>
      <c r="Q148" s="77"/>
      <c r="R148" s="77"/>
      <c r="S148" s="77"/>
      <c r="T148" s="77"/>
      <c r="U148" s="77"/>
      <c r="V148" s="77"/>
      <c r="W148" s="87"/>
      <c r="X148" s="77"/>
      <c r="Y148" s="78"/>
      <c r="Z148" s="62"/>
      <c r="AA148" s="65"/>
      <c r="AB148" s="61"/>
      <c r="AC148" s="94"/>
      <c r="AD148" s="75"/>
      <c r="AE148" s="82"/>
      <c r="AF148" s="88"/>
      <c r="AG148" s="56"/>
    </row>
    <row r="149" spans="1:33" s="10" customFormat="1" hidden="1">
      <c r="A149" s="38"/>
      <c r="B149" s="82"/>
      <c r="C149" s="83"/>
      <c r="D149" s="83"/>
      <c r="E149" s="83"/>
      <c r="F149" s="83"/>
      <c r="G149" s="83"/>
      <c r="H149" s="83"/>
      <c r="I149" s="95"/>
      <c r="J149" s="91"/>
      <c r="K149" s="120"/>
      <c r="L149" s="84"/>
      <c r="M149" s="85"/>
      <c r="N149" s="85"/>
      <c r="O149" s="86"/>
      <c r="P149" s="86"/>
      <c r="Q149" s="77"/>
      <c r="R149" s="77"/>
      <c r="S149" s="77"/>
      <c r="T149" s="77"/>
      <c r="U149" s="77"/>
      <c r="V149" s="77"/>
      <c r="W149" s="87"/>
      <c r="X149" s="77"/>
      <c r="Y149" s="78"/>
      <c r="Z149" s="62"/>
      <c r="AA149" s="65"/>
      <c r="AB149" s="61"/>
      <c r="AC149" s="94"/>
      <c r="AD149" s="75"/>
      <c r="AE149" s="82"/>
      <c r="AF149" s="88"/>
      <c r="AG149" s="80"/>
    </row>
    <row r="150" spans="1:33" s="10" customFormat="1" hidden="1">
      <c r="A150" s="38"/>
      <c r="B150" s="82"/>
      <c r="C150" s="83"/>
      <c r="D150" s="83"/>
      <c r="E150" s="83"/>
      <c r="F150" s="83"/>
      <c r="G150" s="83"/>
      <c r="H150" s="83"/>
      <c r="I150" s="95"/>
      <c r="J150" s="91"/>
      <c r="K150" s="120"/>
      <c r="L150" s="84"/>
      <c r="M150" s="85"/>
      <c r="N150" s="85"/>
      <c r="O150" s="86"/>
      <c r="P150" s="86"/>
      <c r="Q150" s="77"/>
      <c r="R150" s="77"/>
      <c r="S150" s="77"/>
      <c r="T150" s="77"/>
      <c r="U150" s="77"/>
      <c r="V150" s="77"/>
      <c r="W150" s="87"/>
      <c r="X150" s="77"/>
      <c r="Y150" s="78"/>
      <c r="Z150" s="62"/>
      <c r="AA150" s="65"/>
      <c r="AB150" s="61"/>
      <c r="AC150" s="94"/>
      <c r="AD150" s="75"/>
      <c r="AE150" s="82"/>
      <c r="AF150" s="88"/>
      <c r="AG150" s="80"/>
    </row>
    <row r="151" spans="1:33" s="10" customFormat="1" hidden="1">
      <c r="A151" s="38"/>
      <c r="B151" s="82"/>
      <c r="C151" s="83"/>
      <c r="D151" s="83"/>
      <c r="E151" s="83"/>
      <c r="F151" s="83"/>
      <c r="G151" s="83"/>
      <c r="H151" s="83"/>
      <c r="I151" s="95"/>
      <c r="J151" s="95"/>
      <c r="K151" s="120"/>
      <c r="L151" s="92"/>
      <c r="M151" s="85"/>
      <c r="N151" s="85"/>
      <c r="O151" s="86"/>
      <c r="P151" s="86"/>
      <c r="Q151" s="77"/>
      <c r="R151" s="77"/>
      <c r="S151" s="77"/>
      <c r="T151" s="77"/>
      <c r="U151" s="77"/>
      <c r="V151" s="77"/>
      <c r="W151" s="87"/>
      <c r="X151" s="77"/>
      <c r="Y151" s="78"/>
      <c r="Z151" s="62"/>
      <c r="AA151" s="65"/>
      <c r="AB151" s="61"/>
      <c r="AC151" s="96"/>
      <c r="AD151" s="75"/>
      <c r="AE151" s="82"/>
      <c r="AF151" s="93"/>
      <c r="AG151" s="80"/>
    </row>
    <row r="152" spans="1:33" s="10" customFormat="1" hidden="1">
      <c r="A152" s="38"/>
      <c r="B152" s="82"/>
      <c r="C152" s="83"/>
      <c r="D152" s="83"/>
      <c r="E152" s="83"/>
      <c r="F152" s="83"/>
      <c r="G152" s="83"/>
      <c r="H152" s="83"/>
      <c r="I152" s="95"/>
      <c r="J152" s="95"/>
      <c r="K152" s="120"/>
      <c r="L152" s="92"/>
      <c r="M152" s="85"/>
      <c r="N152" s="85"/>
      <c r="O152" s="86"/>
      <c r="P152" s="86"/>
      <c r="Q152" s="77"/>
      <c r="R152" s="77"/>
      <c r="S152" s="77"/>
      <c r="T152" s="77"/>
      <c r="U152" s="77"/>
      <c r="V152" s="77"/>
      <c r="W152" s="87"/>
      <c r="X152" s="77"/>
      <c r="Y152" s="78"/>
      <c r="Z152" s="62"/>
      <c r="AA152" s="65"/>
      <c r="AB152" s="61"/>
      <c r="AC152" s="96"/>
      <c r="AD152" s="75"/>
      <c r="AE152" s="82"/>
      <c r="AF152" s="93"/>
      <c r="AG152" s="80"/>
    </row>
    <row r="153" spans="1:33" s="10" customFormat="1" hidden="1">
      <c r="A153" s="38"/>
      <c r="B153" s="82"/>
      <c r="C153" s="83"/>
      <c r="D153" s="83"/>
      <c r="E153" s="83"/>
      <c r="F153" s="83"/>
      <c r="G153" s="83"/>
      <c r="H153" s="83"/>
      <c r="I153" s="95"/>
      <c r="J153" s="95"/>
      <c r="K153" s="120"/>
      <c r="L153" s="92"/>
      <c r="M153" s="85"/>
      <c r="N153" s="85"/>
      <c r="O153" s="86"/>
      <c r="P153" s="86"/>
      <c r="Q153" s="77"/>
      <c r="R153" s="77"/>
      <c r="S153" s="77"/>
      <c r="T153" s="77"/>
      <c r="U153" s="77"/>
      <c r="V153" s="77"/>
      <c r="W153" s="87"/>
      <c r="X153" s="77"/>
      <c r="Y153" s="78"/>
      <c r="Z153" s="62"/>
      <c r="AA153" s="65"/>
      <c r="AB153" s="61"/>
      <c r="AC153" s="96"/>
      <c r="AD153" s="75"/>
      <c r="AE153" s="82"/>
      <c r="AF153" s="93"/>
      <c r="AG153" s="80"/>
    </row>
    <row r="154" spans="1:33" s="10" customFormat="1" hidden="1">
      <c r="A154" s="38"/>
      <c r="B154" s="82"/>
      <c r="C154" s="83"/>
      <c r="D154" s="83"/>
      <c r="E154" s="83"/>
      <c r="F154" s="83"/>
      <c r="G154" s="83"/>
      <c r="H154" s="83"/>
      <c r="I154" s="95"/>
      <c r="J154" s="95"/>
      <c r="K154" s="120"/>
      <c r="L154" s="92"/>
      <c r="M154" s="85"/>
      <c r="N154" s="85"/>
      <c r="O154" s="86"/>
      <c r="P154" s="86"/>
      <c r="Q154" s="77"/>
      <c r="R154" s="77"/>
      <c r="S154" s="77"/>
      <c r="T154" s="77"/>
      <c r="U154" s="77"/>
      <c r="V154" s="77"/>
      <c r="W154" s="87"/>
      <c r="X154" s="77"/>
      <c r="Y154" s="78"/>
      <c r="Z154" s="62"/>
      <c r="AA154" s="65"/>
      <c r="AB154" s="61"/>
      <c r="AC154" s="96"/>
      <c r="AD154" s="75"/>
      <c r="AE154" s="82"/>
      <c r="AF154" s="93"/>
      <c r="AG154" s="80"/>
    </row>
    <row r="155" spans="1:33" s="10" customFormat="1" hidden="1">
      <c r="A155" s="38"/>
      <c r="B155" s="82"/>
      <c r="C155" s="83"/>
      <c r="D155" s="83"/>
      <c r="E155" s="83"/>
      <c r="F155" s="83"/>
      <c r="G155" s="83"/>
      <c r="H155" s="83"/>
      <c r="I155" s="95"/>
      <c r="J155" s="95"/>
      <c r="K155" s="120"/>
      <c r="L155" s="92"/>
      <c r="M155" s="85"/>
      <c r="N155" s="85"/>
      <c r="O155" s="86"/>
      <c r="P155" s="86"/>
      <c r="Q155" s="77"/>
      <c r="R155" s="77"/>
      <c r="S155" s="77"/>
      <c r="T155" s="77"/>
      <c r="U155" s="77"/>
      <c r="V155" s="77"/>
      <c r="W155" s="87"/>
      <c r="X155" s="77"/>
      <c r="Y155" s="78"/>
      <c r="Z155" s="62"/>
      <c r="AA155" s="65"/>
      <c r="AB155" s="61"/>
      <c r="AC155" s="96"/>
      <c r="AD155" s="75"/>
      <c r="AE155" s="82"/>
      <c r="AF155" s="93"/>
      <c r="AG155" s="80"/>
    </row>
    <row r="156" spans="1:33" s="10" customFormat="1" hidden="1">
      <c r="A156" s="38"/>
      <c r="B156" s="82"/>
      <c r="C156" s="83"/>
      <c r="D156" s="83"/>
      <c r="E156" s="83"/>
      <c r="F156" s="83"/>
      <c r="G156" s="83"/>
      <c r="H156" s="83"/>
      <c r="I156" s="95"/>
      <c r="J156" s="95"/>
      <c r="K156" s="120"/>
      <c r="L156" s="92"/>
      <c r="M156" s="85"/>
      <c r="N156" s="85"/>
      <c r="O156" s="86"/>
      <c r="P156" s="86"/>
      <c r="Q156" s="77"/>
      <c r="R156" s="77"/>
      <c r="S156" s="77"/>
      <c r="T156" s="77"/>
      <c r="U156" s="77"/>
      <c r="V156" s="77"/>
      <c r="W156" s="87"/>
      <c r="X156" s="77"/>
      <c r="Y156" s="78"/>
      <c r="Z156" s="62"/>
      <c r="AA156" s="65"/>
      <c r="AB156" s="61"/>
      <c r="AC156" s="96"/>
      <c r="AD156" s="75"/>
      <c r="AE156" s="82"/>
      <c r="AF156" s="93"/>
      <c r="AG156" s="80"/>
    </row>
    <row r="157" spans="1:33" s="10" customFormat="1" hidden="1">
      <c r="A157" s="38"/>
      <c r="B157" s="82"/>
      <c r="C157" s="83"/>
      <c r="D157" s="83"/>
      <c r="E157" s="83"/>
      <c r="F157" s="83"/>
      <c r="G157" s="83"/>
      <c r="H157" s="83"/>
      <c r="I157" s="95"/>
      <c r="J157" s="95"/>
      <c r="K157" s="120"/>
      <c r="L157" s="92"/>
      <c r="M157" s="85"/>
      <c r="N157" s="85"/>
      <c r="O157" s="86"/>
      <c r="P157" s="86"/>
      <c r="Q157" s="77"/>
      <c r="R157" s="77"/>
      <c r="S157" s="77"/>
      <c r="T157" s="77"/>
      <c r="U157" s="77"/>
      <c r="V157" s="77"/>
      <c r="W157" s="87"/>
      <c r="X157" s="77"/>
      <c r="Y157" s="78"/>
      <c r="Z157" s="62"/>
      <c r="AA157" s="65"/>
      <c r="AB157" s="61"/>
      <c r="AC157" s="96"/>
      <c r="AD157" s="75"/>
      <c r="AE157" s="82"/>
      <c r="AF157" s="93"/>
      <c r="AG157" s="80"/>
    </row>
    <row r="158" spans="1:33" s="10" customFormat="1" hidden="1">
      <c r="A158" s="38"/>
      <c r="B158" s="82"/>
      <c r="C158" s="83"/>
      <c r="D158" s="83"/>
      <c r="E158" s="83"/>
      <c r="F158" s="83"/>
      <c r="G158" s="83"/>
      <c r="H158" s="83"/>
      <c r="I158" s="95"/>
      <c r="J158" s="95"/>
      <c r="K158" s="120"/>
      <c r="L158" s="84"/>
      <c r="M158" s="85"/>
      <c r="N158" s="85"/>
      <c r="O158" s="86"/>
      <c r="P158" s="86"/>
      <c r="Q158" s="77"/>
      <c r="R158" s="77"/>
      <c r="S158" s="77"/>
      <c r="T158" s="77"/>
      <c r="U158" s="77"/>
      <c r="V158" s="77"/>
      <c r="W158" s="87"/>
      <c r="X158" s="77"/>
      <c r="Y158" s="78"/>
      <c r="Z158" s="62"/>
      <c r="AA158" s="65"/>
      <c r="AB158" s="61"/>
      <c r="AC158" s="94"/>
      <c r="AD158" s="75"/>
      <c r="AE158" s="82"/>
      <c r="AF158" s="88"/>
      <c r="AG158" s="80"/>
    </row>
    <row r="159" spans="1:33" s="10" customFormat="1" hidden="1">
      <c r="A159" s="38"/>
      <c r="B159" s="82"/>
      <c r="C159" s="83"/>
      <c r="D159" s="83"/>
      <c r="E159" s="83"/>
      <c r="F159" s="83"/>
      <c r="G159" s="83"/>
      <c r="H159" s="83"/>
      <c r="I159" s="95"/>
      <c r="J159" s="95"/>
      <c r="K159" s="120"/>
      <c r="L159" s="84"/>
      <c r="M159" s="85"/>
      <c r="N159" s="85"/>
      <c r="O159" s="86"/>
      <c r="P159" s="86"/>
      <c r="Q159" s="77"/>
      <c r="R159" s="77"/>
      <c r="S159" s="77"/>
      <c r="T159" s="77"/>
      <c r="U159" s="77"/>
      <c r="V159" s="77"/>
      <c r="W159" s="87"/>
      <c r="X159" s="77"/>
      <c r="Y159" s="78"/>
      <c r="Z159" s="62"/>
      <c r="AA159" s="65"/>
      <c r="AB159" s="61"/>
      <c r="AC159" s="94"/>
      <c r="AD159" s="75"/>
      <c r="AE159" s="82"/>
      <c r="AF159" s="88"/>
      <c r="AG159" s="80"/>
    </row>
    <row r="160" spans="1:33" s="10" customFormat="1" hidden="1">
      <c r="A160" s="38"/>
      <c r="B160" s="82"/>
      <c r="C160" s="83"/>
      <c r="D160" s="83"/>
      <c r="E160" s="83"/>
      <c r="F160" s="83"/>
      <c r="G160" s="83"/>
      <c r="H160" s="83"/>
      <c r="I160" s="95"/>
      <c r="J160" s="95"/>
      <c r="K160" s="120"/>
      <c r="L160" s="84"/>
      <c r="M160" s="85"/>
      <c r="N160" s="85"/>
      <c r="O160" s="86"/>
      <c r="P160" s="86"/>
      <c r="Q160" s="77"/>
      <c r="R160" s="77"/>
      <c r="S160" s="77"/>
      <c r="T160" s="77"/>
      <c r="U160" s="77"/>
      <c r="V160" s="77"/>
      <c r="W160" s="87"/>
      <c r="X160" s="77"/>
      <c r="Y160" s="78"/>
      <c r="Z160" s="62"/>
      <c r="AA160" s="65"/>
      <c r="AB160" s="61"/>
      <c r="AC160" s="94"/>
      <c r="AD160" s="75"/>
      <c r="AE160" s="75"/>
      <c r="AF160" s="88"/>
      <c r="AG160" s="80"/>
    </row>
    <row r="161" spans="1:33" s="10" customFormat="1" hidden="1">
      <c r="A161" s="38"/>
      <c r="B161" s="82"/>
      <c r="C161" s="83"/>
      <c r="D161" s="83"/>
      <c r="E161" s="83"/>
      <c r="F161" s="83"/>
      <c r="G161" s="83"/>
      <c r="H161" s="83"/>
      <c r="I161" s="95"/>
      <c r="J161" s="95"/>
      <c r="K161" s="120"/>
      <c r="L161" s="92"/>
      <c r="M161" s="85"/>
      <c r="N161" s="85"/>
      <c r="O161" s="86"/>
      <c r="P161" s="86"/>
      <c r="Q161" s="77"/>
      <c r="R161" s="77"/>
      <c r="S161" s="77"/>
      <c r="T161" s="77"/>
      <c r="U161" s="77"/>
      <c r="V161" s="77"/>
      <c r="W161" s="87"/>
      <c r="X161" s="77"/>
      <c r="Y161" s="78"/>
      <c r="Z161" s="62"/>
      <c r="AA161" s="65"/>
      <c r="AB161" s="61"/>
      <c r="AC161" s="96"/>
      <c r="AD161" s="75"/>
      <c r="AE161" s="75"/>
      <c r="AF161" s="93"/>
      <c r="AG161" s="80"/>
    </row>
    <row r="162" spans="1:33" s="10" customFormat="1" hidden="1">
      <c r="A162" s="38"/>
      <c r="B162" s="82"/>
      <c r="C162" s="83"/>
      <c r="D162" s="83"/>
      <c r="E162" s="83"/>
      <c r="F162" s="83"/>
      <c r="G162" s="83"/>
      <c r="H162" s="83"/>
      <c r="I162" s="95"/>
      <c r="J162" s="95"/>
      <c r="K162" s="120"/>
      <c r="L162" s="92"/>
      <c r="M162" s="85"/>
      <c r="N162" s="85"/>
      <c r="O162" s="86"/>
      <c r="P162" s="86"/>
      <c r="Q162" s="77"/>
      <c r="R162" s="77"/>
      <c r="S162" s="77"/>
      <c r="T162" s="77"/>
      <c r="U162" s="77"/>
      <c r="V162" s="77"/>
      <c r="W162" s="87"/>
      <c r="X162" s="77"/>
      <c r="Y162" s="78"/>
      <c r="Z162" s="62"/>
      <c r="AA162" s="65"/>
      <c r="AB162" s="61"/>
      <c r="AC162" s="96"/>
      <c r="AD162" s="75"/>
      <c r="AE162" s="75"/>
      <c r="AF162" s="93"/>
      <c r="AG162" s="80"/>
    </row>
    <row r="163" spans="1:33" s="10" customFormat="1" hidden="1">
      <c r="A163" s="38"/>
      <c r="B163" s="82"/>
      <c r="C163" s="83"/>
      <c r="D163" s="83"/>
      <c r="E163" s="83"/>
      <c r="F163" s="83"/>
      <c r="G163" s="83"/>
      <c r="H163" s="83"/>
      <c r="I163" s="95"/>
      <c r="J163" s="95"/>
      <c r="K163" s="120"/>
      <c r="L163" s="92"/>
      <c r="M163" s="85"/>
      <c r="N163" s="85"/>
      <c r="O163" s="86"/>
      <c r="P163" s="86"/>
      <c r="Q163" s="77"/>
      <c r="R163" s="77"/>
      <c r="S163" s="77"/>
      <c r="T163" s="77"/>
      <c r="U163" s="77"/>
      <c r="V163" s="77"/>
      <c r="W163" s="87"/>
      <c r="X163" s="77"/>
      <c r="Y163" s="78"/>
      <c r="Z163" s="62"/>
      <c r="AA163" s="65"/>
      <c r="AB163" s="61"/>
      <c r="AC163" s="96"/>
      <c r="AD163" s="75"/>
      <c r="AE163" s="75"/>
      <c r="AF163" s="93"/>
      <c r="AG163" s="80"/>
    </row>
    <row r="164" spans="1:33" s="10" customFormat="1" hidden="1">
      <c r="A164" s="38"/>
      <c r="B164" s="82"/>
      <c r="C164" s="83"/>
      <c r="D164" s="83"/>
      <c r="E164" s="83"/>
      <c r="F164" s="83"/>
      <c r="G164" s="83"/>
      <c r="H164" s="83"/>
      <c r="I164" s="95"/>
      <c r="J164" s="95"/>
      <c r="K164" s="120"/>
      <c r="L164" s="92"/>
      <c r="M164" s="85"/>
      <c r="N164" s="85"/>
      <c r="O164" s="86"/>
      <c r="P164" s="86"/>
      <c r="Q164" s="77"/>
      <c r="R164" s="77"/>
      <c r="S164" s="77"/>
      <c r="T164" s="77"/>
      <c r="U164" s="77"/>
      <c r="V164" s="77"/>
      <c r="W164" s="87"/>
      <c r="X164" s="77"/>
      <c r="Y164" s="78"/>
      <c r="Z164" s="62"/>
      <c r="AA164" s="65"/>
      <c r="AB164" s="61"/>
      <c r="AC164" s="96"/>
      <c r="AD164" s="75"/>
      <c r="AE164" s="75"/>
      <c r="AF164" s="93"/>
      <c r="AG164" s="80"/>
    </row>
    <row r="165" spans="1:33" s="10" customFormat="1" hidden="1">
      <c r="A165" s="38"/>
      <c r="B165" s="82"/>
      <c r="C165" s="83"/>
      <c r="D165" s="83"/>
      <c r="E165" s="83"/>
      <c r="F165" s="83"/>
      <c r="G165" s="83"/>
      <c r="H165" s="83"/>
      <c r="I165" s="95"/>
      <c r="J165" s="95"/>
      <c r="K165" s="120"/>
      <c r="L165" s="92"/>
      <c r="M165" s="85"/>
      <c r="N165" s="85"/>
      <c r="O165" s="86"/>
      <c r="P165" s="86"/>
      <c r="Q165" s="77"/>
      <c r="R165" s="77"/>
      <c r="S165" s="77"/>
      <c r="T165" s="77"/>
      <c r="U165" s="77"/>
      <c r="V165" s="77"/>
      <c r="W165" s="87"/>
      <c r="X165" s="77"/>
      <c r="Y165" s="78"/>
      <c r="Z165" s="62"/>
      <c r="AA165" s="65"/>
      <c r="AB165" s="61"/>
      <c r="AC165" s="96"/>
      <c r="AD165" s="75"/>
      <c r="AE165" s="75"/>
      <c r="AF165" s="93"/>
      <c r="AG165" s="80"/>
    </row>
    <row r="166" spans="1:33" s="10" customFormat="1" hidden="1">
      <c r="A166" s="38"/>
      <c r="B166" s="82"/>
      <c r="C166" s="83"/>
      <c r="D166" s="83"/>
      <c r="E166" s="83"/>
      <c r="F166" s="83"/>
      <c r="G166" s="83"/>
      <c r="H166" s="83"/>
      <c r="I166" s="95"/>
      <c r="J166" s="95"/>
      <c r="K166" s="120"/>
      <c r="L166" s="92"/>
      <c r="M166" s="85"/>
      <c r="N166" s="85"/>
      <c r="O166" s="86"/>
      <c r="P166" s="86"/>
      <c r="Q166" s="77"/>
      <c r="R166" s="77"/>
      <c r="S166" s="77"/>
      <c r="T166" s="77"/>
      <c r="U166" s="77"/>
      <c r="V166" s="77"/>
      <c r="W166" s="87"/>
      <c r="X166" s="77"/>
      <c r="Y166" s="78"/>
      <c r="Z166" s="62"/>
      <c r="AA166" s="65"/>
      <c r="AB166" s="61"/>
      <c r="AC166" s="96"/>
      <c r="AD166" s="75"/>
      <c r="AE166" s="75"/>
      <c r="AF166" s="93"/>
      <c r="AG166" s="80"/>
    </row>
    <row r="167" spans="1:33" s="10" customFormat="1" hidden="1">
      <c r="A167" s="38"/>
      <c r="B167" s="82"/>
      <c r="C167" s="83"/>
      <c r="D167" s="83"/>
      <c r="E167" s="83"/>
      <c r="F167" s="83"/>
      <c r="G167" s="83"/>
      <c r="H167" s="83"/>
      <c r="I167" s="95"/>
      <c r="J167" s="95"/>
      <c r="K167" s="120"/>
      <c r="L167" s="92"/>
      <c r="M167" s="85"/>
      <c r="N167" s="85"/>
      <c r="O167" s="86"/>
      <c r="P167" s="86"/>
      <c r="Q167" s="77"/>
      <c r="R167" s="77"/>
      <c r="S167" s="77"/>
      <c r="T167" s="77"/>
      <c r="U167" s="77"/>
      <c r="V167" s="77"/>
      <c r="W167" s="87"/>
      <c r="X167" s="77"/>
      <c r="Y167" s="78"/>
      <c r="Z167" s="62"/>
      <c r="AA167" s="65"/>
      <c r="AB167" s="61"/>
      <c r="AC167" s="96"/>
      <c r="AD167" s="75"/>
      <c r="AE167" s="75"/>
      <c r="AF167" s="93"/>
      <c r="AG167" s="80"/>
    </row>
    <row r="168" spans="1:33" s="10" customFormat="1">
      <c r="A168" s="97"/>
      <c r="B168" s="97"/>
      <c r="C168" s="98"/>
      <c r="D168" s="98"/>
      <c r="E168" s="98"/>
      <c r="F168" s="98"/>
      <c r="G168" s="98"/>
      <c r="H168" s="98"/>
      <c r="I168" s="98"/>
      <c r="J168" s="98"/>
      <c r="K168" s="121"/>
      <c r="L168" s="17"/>
      <c r="M168" s="17"/>
      <c r="N168" s="17"/>
      <c r="O168" s="80"/>
      <c r="P168" s="80"/>
      <c r="Q168" s="80"/>
      <c r="R168" s="80"/>
      <c r="S168" s="80"/>
      <c r="T168" s="80"/>
      <c r="U168" s="80"/>
      <c r="V168" s="80"/>
      <c r="W168" s="80"/>
      <c r="X168" s="99"/>
      <c r="Y168" s="99"/>
      <c r="Z168" s="12"/>
      <c r="AA168" s="97"/>
      <c r="AB168" s="9"/>
      <c r="AC168" s="9"/>
      <c r="AD168" s="9"/>
      <c r="AE168" s="9"/>
      <c r="AF168" s="9"/>
      <c r="AG168" s="9"/>
    </row>
    <row r="169" spans="1:33" s="10" customFormat="1" ht="16.5" customHeight="1">
      <c r="A169" s="97"/>
      <c r="B169" s="97"/>
      <c r="C169" s="98"/>
      <c r="D169" s="98"/>
      <c r="E169" s="98"/>
      <c r="F169" s="98"/>
      <c r="G169" s="98"/>
      <c r="H169" s="98"/>
      <c r="I169" s="98"/>
      <c r="J169" s="100"/>
      <c r="K169" s="122"/>
      <c r="L169" s="80"/>
      <c r="M169" s="80"/>
      <c r="N169" s="80"/>
      <c r="O169" s="80"/>
      <c r="P169" s="80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</row>
    <row r="170" spans="1:33">
      <c r="C170" s="133"/>
      <c r="D170" s="133"/>
      <c r="E170" s="133"/>
      <c r="F170" s="133"/>
      <c r="G170" s="133"/>
      <c r="H170" s="133"/>
      <c r="I170" s="133"/>
      <c r="J170" s="133"/>
      <c r="K170" s="133"/>
      <c r="L170" s="133"/>
      <c r="M170" s="133"/>
      <c r="N170" s="133"/>
      <c r="O170" s="133"/>
      <c r="P170" s="134"/>
    </row>
  </sheetData>
  <mergeCells count="27">
    <mergeCell ref="M15:N15"/>
    <mergeCell ref="W15:X15"/>
    <mergeCell ref="D103:G103"/>
    <mergeCell ref="D104:G104"/>
    <mergeCell ref="D112:G112"/>
    <mergeCell ref="D106:G106"/>
    <mergeCell ref="D107:G107"/>
    <mergeCell ref="D108:G108"/>
    <mergeCell ref="D109:G109"/>
    <mergeCell ref="D110:G110"/>
    <mergeCell ref="D111:G111"/>
    <mergeCell ref="D105:G105"/>
    <mergeCell ref="D15:H15"/>
    <mergeCell ref="AB14:AF14"/>
    <mergeCell ref="A1:A2"/>
    <mergeCell ref="B1:B2"/>
    <mergeCell ref="C1:C2"/>
    <mergeCell ref="D1:D2"/>
    <mergeCell ref="N1:N2"/>
    <mergeCell ref="A3:A8"/>
    <mergeCell ref="B3:B8"/>
    <mergeCell ref="C3:C6"/>
    <mergeCell ref="A10:B10"/>
    <mergeCell ref="A11:B11"/>
    <mergeCell ref="A12:B12"/>
    <mergeCell ref="A13:B13"/>
    <mergeCell ref="A14:B14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D799B-E824-42E0-87AB-5ABB0B7A999E}">
  <sheetPr codeName="Sheet3"/>
  <dimension ref="A1:AG118"/>
  <sheetViews>
    <sheetView topLeftCell="A31" workbookViewId="0">
      <selection activeCell="A53" sqref="A53:XFD55"/>
    </sheetView>
  </sheetViews>
  <sheetFormatPr defaultRowHeight="17"/>
  <cols>
    <col min="2" max="2" width="13.33203125" bestFit="1" customWidth="1"/>
    <col min="3" max="3" width="47.08203125" bestFit="1" customWidth="1"/>
    <col min="4" max="4" width="22" bestFit="1" customWidth="1"/>
    <col min="6" max="6" width="9.83203125" customWidth="1"/>
    <col min="8" max="8" width="13.75" bestFit="1" customWidth="1"/>
    <col min="10" max="10" width="13" bestFit="1" customWidth="1"/>
    <col min="11" max="11" width="9" style="123"/>
  </cols>
  <sheetData>
    <row r="1" spans="1:33" s="10" customFormat="1">
      <c r="A1" s="243" t="s">
        <v>58</v>
      </c>
      <c r="B1" s="243" t="s">
        <v>59</v>
      </c>
      <c r="C1" s="243" t="s">
        <v>60</v>
      </c>
      <c r="D1" s="243" t="s">
        <v>19</v>
      </c>
      <c r="E1" s="127" t="s">
        <v>40</v>
      </c>
      <c r="F1" s="127" t="s">
        <v>41</v>
      </c>
      <c r="G1" s="127" t="s">
        <v>42</v>
      </c>
      <c r="H1" s="127" t="s">
        <v>43</v>
      </c>
      <c r="I1" s="127" t="s">
        <v>44</v>
      </c>
      <c r="J1" s="127" t="s">
        <v>45</v>
      </c>
      <c r="K1" s="127" t="s">
        <v>61</v>
      </c>
      <c r="L1" s="127" t="s">
        <v>62</v>
      </c>
      <c r="M1" s="127" t="s">
        <v>63</v>
      </c>
      <c r="N1" s="243" t="s">
        <v>64</v>
      </c>
      <c r="O1" s="80"/>
      <c r="P1" s="80"/>
      <c r="Q1" s="97"/>
      <c r="R1" s="97"/>
      <c r="S1" s="97"/>
      <c r="T1" s="97"/>
      <c r="U1" s="97"/>
      <c r="V1" s="97"/>
      <c r="W1" s="97"/>
      <c r="X1" s="9"/>
      <c r="Y1" s="9"/>
      <c r="Z1" s="9"/>
      <c r="AA1" s="9"/>
      <c r="AB1" s="9"/>
      <c r="AC1" s="9"/>
      <c r="AD1" s="9"/>
      <c r="AE1" s="9"/>
      <c r="AF1" s="9"/>
      <c r="AG1" s="9"/>
    </row>
    <row r="2" spans="1:33" s="10" customFormat="1">
      <c r="A2" s="244"/>
      <c r="B2" s="244"/>
      <c r="C2" s="244"/>
      <c r="D2" s="244"/>
      <c r="E2" s="127"/>
      <c r="F2" s="127"/>
      <c r="G2" s="127"/>
      <c r="H2" s="127"/>
      <c r="I2" s="127"/>
      <c r="J2" s="127"/>
      <c r="K2" s="127"/>
      <c r="L2" s="127"/>
      <c r="M2" s="127"/>
      <c r="N2" s="244"/>
      <c r="Q2" s="97"/>
      <c r="R2" s="97"/>
      <c r="S2" s="97"/>
      <c r="T2" s="97"/>
      <c r="U2" s="97"/>
      <c r="V2" s="97"/>
      <c r="W2" s="97"/>
      <c r="X2" s="97"/>
      <c r="Y2" s="9"/>
      <c r="Z2" s="9"/>
      <c r="AA2" s="9"/>
      <c r="AB2" s="9"/>
      <c r="AC2" s="9"/>
      <c r="AD2" s="9"/>
      <c r="AE2" s="9"/>
      <c r="AF2" s="9"/>
      <c r="AG2" s="9"/>
    </row>
    <row r="3" spans="1:33" s="10" customFormat="1" ht="16.5" customHeight="1">
      <c r="A3" s="231"/>
      <c r="B3" s="231" t="s">
        <v>72</v>
      </c>
      <c r="C3" s="245">
        <v>902386</v>
      </c>
      <c r="D3" s="128" t="s">
        <v>32</v>
      </c>
      <c r="E3" s="128"/>
      <c r="F3" s="128"/>
      <c r="G3" s="128"/>
      <c r="H3" s="128"/>
      <c r="I3" s="128"/>
      <c r="J3" s="128"/>
      <c r="K3" s="128">
        <v>255</v>
      </c>
      <c r="L3" s="128">
        <v>320</v>
      </c>
      <c r="M3" s="128">
        <v>215</v>
      </c>
      <c r="N3" s="128">
        <f t="shared" ref="N3:N8" si="0">SUM(E3:M3)</f>
        <v>790</v>
      </c>
      <c r="Q3" s="97"/>
      <c r="R3" s="97"/>
      <c r="S3" s="97"/>
      <c r="T3" s="97"/>
      <c r="U3" s="97"/>
      <c r="V3" s="97"/>
      <c r="W3" s="97"/>
      <c r="X3" s="97"/>
      <c r="Y3" s="9"/>
      <c r="Z3" s="9"/>
      <c r="AA3" s="9"/>
      <c r="AB3" s="9"/>
      <c r="AC3" s="9"/>
      <c r="AD3" s="9"/>
      <c r="AE3" s="9"/>
      <c r="AF3" s="9"/>
      <c r="AG3" s="9"/>
    </row>
    <row r="4" spans="1:33" s="10" customFormat="1" ht="16.5" customHeight="1">
      <c r="A4" s="218"/>
      <c r="B4" s="218"/>
      <c r="C4" s="245"/>
      <c r="D4" s="128" t="s">
        <v>67</v>
      </c>
      <c r="E4" s="128"/>
      <c r="F4" s="128"/>
      <c r="G4" s="128"/>
      <c r="H4" s="128"/>
      <c r="I4" s="128"/>
      <c r="J4" s="128"/>
      <c r="K4" s="128">
        <v>220</v>
      </c>
      <c r="L4" s="128">
        <v>275</v>
      </c>
      <c r="M4" s="128">
        <v>185</v>
      </c>
      <c r="N4" s="128">
        <f t="shared" si="0"/>
        <v>680</v>
      </c>
      <c r="Q4" s="97"/>
      <c r="R4" s="97"/>
      <c r="S4" s="97"/>
      <c r="T4" s="97"/>
      <c r="U4" s="97"/>
      <c r="V4" s="97"/>
      <c r="W4" s="97"/>
      <c r="X4" s="97"/>
      <c r="Y4" s="9"/>
      <c r="Z4" s="9"/>
      <c r="AA4" s="9"/>
      <c r="AB4" s="9"/>
      <c r="AC4" s="9"/>
      <c r="AD4" s="9"/>
      <c r="AE4" s="9"/>
      <c r="AF4" s="9"/>
      <c r="AG4" s="9"/>
    </row>
    <row r="5" spans="1:33" s="10" customFormat="1">
      <c r="A5" s="218"/>
      <c r="B5" s="218"/>
      <c r="C5" s="245"/>
      <c r="D5" s="128" t="s">
        <v>68</v>
      </c>
      <c r="E5" s="128"/>
      <c r="F5" s="128"/>
      <c r="G5" s="128"/>
      <c r="H5" s="128"/>
      <c r="I5" s="128"/>
      <c r="J5" s="128"/>
      <c r="K5" s="128">
        <v>185</v>
      </c>
      <c r="L5" s="128">
        <v>230</v>
      </c>
      <c r="M5" s="128">
        <v>185</v>
      </c>
      <c r="N5" s="128">
        <f t="shared" si="0"/>
        <v>600</v>
      </c>
      <c r="Q5" s="97"/>
      <c r="R5" s="97"/>
      <c r="S5" s="97"/>
      <c r="T5" s="97"/>
      <c r="U5" s="97"/>
      <c r="V5" s="97"/>
      <c r="W5" s="97"/>
      <c r="X5" s="97"/>
      <c r="Y5" s="9"/>
      <c r="Z5" s="9"/>
      <c r="AA5" s="9"/>
      <c r="AB5" s="9"/>
      <c r="AC5" s="9"/>
      <c r="AD5" s="9"/>
      <c r="AE5" s="9"/>
      <c r="AF5" s="9"/>
      <c r="AG5" s="9"/>
    </row>
    <row r="6" spans="1:33" s="10" customFormat="1" ht="16.5" customHeight="1">
      <c r="A6" s="218"/>
      <c r="B6" s="218"/>
      <c r="C6" s="245"/>
      <c r="D6" s="128" t="s">
        <v>69</v>
      </c>
      <c r="E6" s="128"/>
      <c r="F6" s="128"/>
      <c r="G6" s="128"/>
      <c r="H6" s="128"/>
      <c r="I6" s="128"/>
      <c r="J6" s="128"/>
      <c r="K6" s="128">
        <v>185</v>
      </c>
      <c r="L6" s="128">
        <v>230</v>
      </c>
      <c r="M6" s="128">
        <v>185</v>
      </c>
      <c r="N6" s="128">
        <f t="shared" si="0"/>
        <v>600</v>
      </c>
      <c r="Q6" s="97"/>
      <c r="R6" s="97"/>
      <c r="S6" s="97"/>
      <c r="T6" s="97"/>
      <c r="U6" s="97"/>
      <c r="V6" s="97"/>
      <c r="W6" s="97"/>
      <c r="X6" s="97"/>
      <c r="Y6" s="9"/>
      <c r="Z6" s="9"/>
      <c r="AA6" s="9"/>
      <c r="AB6" s="9"/>
      <c r="AC6" s="9"/>
      <c r="AD6" s="9"/>
      <c r="AE6" s="9"/>
      <c r="AF6" s="9"/>
      <c r="AG6" s="9"/>
    </row>
    <row r="7" spans="1:33" s="10" customFormat="1">
      <c r="A7" s="218"/>
      <c r="B7" s="218"/>
      <c r="C7" s="128">
        <v>902387</v>
      </c>
      <c r="D7" s="128" t="s">
        <v>70</v>
      </c>
      <c r="E7" s="128"/>
      <c r="F7" s="128"/>
      <c r="G7" s="128"/>
      <c r="H7" s="128"/>
      <c r="I7" s="128"/>
      <c r="J7" s="128"/>
      <c r="K7" s="128">
        <v>220</v>
      </c>
      <c r="L7" s="128">
        <v>275</v>
      </c>
      <c r="M7" s="128">
        <v>185</v>
      </c>
      <c r="N7" s="128">
        <f t="shared" si="0"/>
        <v>680</v>
      </c>
      <c r="Q7" s="97"/>
      <c r="R7" s="97"/>
      <c r="S7" s="97"/>
      <c r="T7" s="97"/>
      <c r="U7" s="97"/>
      <c r="V7" s="97"/>
      <c r="W7" s="97"/>
      <c r="X7" s="97"/>
      <c r="Y7" s="9"/>
      <c r="Z7" s="9"/>
      <c r="AA7" s="9"/>
      <c r="AB7" s="9"/>
      <c r="AC7" s="9"/>
      <c r="AD7" s="9"/>
      <c r="AE7" s="9"/>
      <c r="AF7" s="9"/>
      <c r="AG7" s="9"/>
    </row>
    <row r="8" spans="1:33" s="10" customFormat="1" ht="16.5" customHeight="1">
      <c r="A8" s="219"/>
      <c r="B8" s="219"/>
      <c r="C8" s="128">
        <v>902388</v>
      </c>
      <c r="D8" s="128" t="s">
        <v>71</v>
      </c>
      <c r="E8" s="128"/>
      <c r="F8" s="128"/>
      <c r="G8" s="128"/>
      <c r="H8" s="128"/>
      <c r="I8" s="128"/>
      <c r="J8" s="128"/>
      <c r="K8" s="128">
        <v>185</v>
      </c>
      <c r="L8" s="128">
        <v>230</v>
      </c>
      <c r="M8" s="128">
        <v>185</v>
      </c>
      <c r="N8" s="128">
        <f t="shared" si="0"/>
        <v>600</v>
      </c>
      <c r="Q8" s="97"/>
      <c r="R8" s="97"/>
      <c r="S8" s="97"/>
      <c r="T8" s="97"/>
      <c r="U8" s="97"/>
      <c r="V8" s="97"/>
      <c r="W8" s="97"/>
      <c r="X8" s="97"/>
      <c r="Y8" s="9"/>
      <c r="Z8" s="9"/>
      <c r="AA8" s="9"/>
      <c r="AB8" s="9"/>
      <c r="AC8" s="9"/>
      <c r="AD8" s="9"/>
      <c r="AE8" s="9"/>
      <c r="AF8" s="9"/>
      <c r="AG8" s="9"/>
    </row>
    <row r="9" spans="1:33" s="10" customFormat="1">
      <c r="A9" s="9"/>
      <c r="B9" s="9"/>
      <c r="C9" s="9"/>
      <c r="D9" s="128" t="s">
        <v>96</v>
      </c>
      <c r="E9" s="128">
        <f t="shared" ref="E9:N9" si="1">SUM(E3:E8)</f>
        <v>0</v>
      </c>
      <c r="F9" s="128">
        <f t="shared" si="1"/>
        <v>0</v>
      </c>
      <c r="G9" s="128">
        <f t="shared" si="1"/>
        <v>0</v>
      </c>
      <c r="H9" s="128">
        <f t="shared" si="1"/>
        <v>0</v>
      </c>
      <c r="I9" s="128">
        <f t="shared" si="1"/>
        <v>0</v>
      </c>
      <c r="J9" s="128">
        <f t="shared" si="1"/>
        <v>0</v>
      </c>
      <c r="K9" s="128">
        <f t="shared" si="1"/>
        <v>1250</v>
      </c>
      <c r="L9" s="128">
        <f t="shared" si="1"/>
        <v>1560</v>
      </c>
      <c r="M9" s="128">
        <f t="shared" si="1"/>
        <v>1140</v>
      </c>
      <c r="N9" s="128">
        <f t="shared" si="1"/>
        <v>3950</v>
      </c>
      <c r="O9" s="103"/>
      <c r="P9" s="103"/>
      <c r="Q9" s="101"/>
      <c r="R9" s="101"/>
      <c r="S9" s="101"/>
      <c r="T9" s="101"/>
      <c r="U9" s="101"/>
      <c r="V9" s="101"/>
      <c r="W9" s="101"/>
      <c r="X9" s="101"/>
      <c r="Y9" s="102"/>
      <c r="Z9" s="9"/>
      <c r="AA9" s="9"/>
      <c r="AB9" s="9"/>
      <c r="AC9" s="9"/>
      <c r="AD9" s="9"/>
      <c r="AE9" s="9"/>
      <c r="AF9" s="9"/>
      <c r="AG9" s="9"/>
    </row>
    <row r="10" spans="1:33" s="10" customFormat="1" ht="19.5" customHeight="1">
      <c r="A10" s="246" t="s">
        <v>0</v>
      </c>
      <c r="B10" s="246"/>
      <c r="C10" s="1" t="s">
        <v>119</v>
      </c>
      <c r="D10" s="1">
        <v>902386</v>
      </c>
      <c r="E10" s="1">
        <v>902387</v>
      </c>
      <c r="F10" s="1">
        <v>902388</v>
      </c>
      <c r="G10" s="1"/>
      <c r="H10" s="1"/>
      <c r="I10" s="1"/>
      <c r="J10" s="2"/>
      <c r="K10" s="2"/>
      <c r="L10" s="2"/>
      <c r="M10" s="2"/>
      <c r="N10" s="2"/>
      <c r="O10" s="2"/>
      <c r="P10" s="2"/>
      <c r="Q10" s="2"/>
      <c r="R10" s="2"/>
      <c r="S10" s="4"/>
      <c r="T10" s="4"/>
      <c r="U10" s="4"/>
      <c r="V10" s="4"/>
      <c r="W10" s="4"/>
      <c r="X10" s="4"/>
      <c r="Y10" s="5"/>
      <c r="Z10" s="6"/>
      <c r="AA10" s="7"/>
      <c r="AB10" s="8"/>
      <c r="AC10" s="8"/>
      <c r="AD10" s="8"/>
      <c r="AE10" s="8"/>
      <c r="AF10" s="9"/>
      <c r="AG10" s="9"/>
    </row>
    <row r="11" spans="1:33" s="10" customFormat="1" ht="20.25" customHeight="1">
      <c r="A11" s="246" t="s">
        <v>1</v>
      </c>
      <c r="B11" s="246"/>
      <c r="C11" s="8" t="s">
        <v>196</v>
      </c>
      <c r="D11" s="8"/>
      <c r="E11" s="8"/>
      <c r="F11" s="8"/>
      <c r="G11" s="8"/>
      <c r="H11" s="8"/>
      <c r="I11" s="8"/>
      <c r="J11" s="8"/>
      <c r="K11" s="105"/>
      <c r="L11" s="11"/>
      <c r="M11" s="11"/>
      <c r="N11" s="11"/>
      <c r="O11" s="3"/>
      <c r="P11" s="3"/>
      <c r="Q11" s="3"/>
      <c r="R11" s="3"/>
      <c r="S11" s="3"/>
      <c r="T11" s="3"/>
      <c r="U11" s="3"/>
      <c r="V11" s="3"/>
      <c r="W11" s="3"/>
      <c r="X11" s="4"/>
      <c r="Y11" s="4"/>
      <c r="Z11" s="12"/>
      <c r="AA11" s="13"/>
      <c r="AB11" s="14"/>
      <c r="AC11" s="14"/>
      <c r="AD11" s="9"/>
      <c r="AE11" s="9"/>
      <c r="AF11" s="9"/>
      <c r="AG11" s="9"/>
    </row>
    <row r="12" spans="1:33" s="10" customFormat="1">
      <c r="A12" s="246" t="s">
        <v>2</v>
      </c>
      <c r="B12" s="246"/>
      <c r="C12" s="15">
        <f>N9</f>
        <v>3950</v>
      </c>
      <c r="D12" s="16"/>
      <c r="E12" s="16"/>
      <c r="F12" s="16"/>
      <c r="G12" s="16"/>
      <c r="H12" s="16"/>
      <c r="I12" s="16"/>
      <c r="J12" s="16"/>
      <c r="K12" s="106"/>
      <c r="L12" s="17"/>
      <c r="M12" s="17"/>
      <c r="N12" s="17"/>
      <c r="O12" s="18" t="s">
        <v>100</v>
      </c>
      <c r="P12" s="18" t="s">
        <v>100</v>
      </c>
      <c r="Q12" s="18" t="s">
        <v>100</v>
      </c>
      <c r="R12" s="18" t="s">
        <v>100</v>
      </c>
      <c r="S12" s="18" t="s">
        <v>100</v>
      </c>
      <c r="T12" s="18" t="s">
        <v>100</v>
      </c>
      <c r="U12" s="18" t="s">
        <v>100</v>
      </c>
      <c r="V12" s="18" t="s">
        <v>100</v>
      </c>
      <c r="W12" s="19"/>
      <c r="X12" s="19"/>
      <c r="Y12" s="12"/>
      <c r="Z12" s="13"/>
      <c r="AA12" s="20"/>
      <c r="AB12" s="20"/>
      <c r="AC12" s="8"/>
      <c r="AD12" s="8"/>
      <c r="AE12" s="8"/>
      <c r="AF12" s="9"/>
      <c r="AG12" s="9"/>
    </row>
    <row r="13" spans="1:33" s="10" customFormat="1">
      <c r="A13" s="246" t="s">
        <v>3</v>
      </c>
      <c r="B13" s="246"/>
      <c r="C13" s="21" t="s">
        <v>4</v>
      </c>
      <c r="D13" s="13"/>
      <c r="E13" s="13"/>
      <c r="F13" s="13"/>
      <c r="G13" s="13"/>
      <c r="H13" s="13"/>
      <c r="I13" s="13"/>
      <c r="J13" s="13"/>
      <c r="K13" s="106"/>
      <c r="L13" s="17"/>
      <c r="M13" s="17"/>
      <c r="N13" s="17"/>
      <c r="O13" s="18" t="s">
        <v>5</v>
      </c>
      <c r="P13" s="18" t="s">
        <v>6</v>
      </c>
      <c r="Q13" s="18" t="s">
        <v>7</v>
      </c>
      <c r="R13" s="18" t="s">
        <v>6</v>
      </c>
      <c r="S13" s="18" t="s">
        <v>7</v>
      </c>
      <c r="T13" s="18" t="s">
        <v>8</v>
      </c>
      <c r="U13" s="18" t="s">
        <v>9</v>
      </c>
      <c r="V13" s="18" t="s">
        <v>10</v>
      </c>
      <c r="W13" s="19"/>
      <c r="X13" s="19"/>
      <c r="Y13" s="12"/>
      <c r="Z13" s="13"/>
      <c r="AA13" s="20"/>
      <c r="AB13" s="20"/>
      <c r="AC13" s="8"/>
      <c r="AD13" s="8"/>
      <c r="AE13" s="8"/>
      <c r="AF13" s="9"/>
      <c r="AG13" s="9"/>
    </row>
    <row r="14" spans="1:33" s="10" customFormat="1">
      <c r="A14" s="247" t="s">
        <v>11</v>
      </c>
      <c r="B14" s="247"/>
      <c r="C14" s="21" t="s">
        <v>46</v>
      </c>
      <c r="D14" s="13"/>
      <c r="E14" s="13"/>
      <c r="F14" s="13"/>
      <c r="G14" s="13"/>
      <c r="H14" s="13"/>
      <c r="I14" s="13"/>
      <c r="J14" s="13"/>
      <c r="K14" s="108"/>
      <c r="L14" s="17"/>
      <c r="M14" s="17"/>
      <c r="N14" s="17"/>
      <c r="O14" s="22" t="s">
        <v>12</v>
      </c>
      <c r="P14" s="22" t="s">
        <v>12</v>
      </c>
      <c r="Q14" s="22" t="s">
        <v>12</v>
      </c>
      <c r="R14" s="22" t="s">
        <v>12</v>
      </c>
      <c r="S14" s="22" t="s">
        <v>13</v>
      </c>
      <c r="T14" s="22" t="s">
        <v>12</v>
      </c>
      <c r="U14" s="22" t="s">
        <v>14</v>
      </c>
      <c r="V14" s="22" t="s">
        <v>15</v>
      </c>
      <c r="W14" s="23"/>
      <c r="X14" s="23"/>
      <c r="Y14" s="12"/>
      <c r="Z14" s="24"/>
      <c r="AA14" s="20"/>
      <c r="AB14" s="240" t="s">
        <v>16</v>
      </c>
      <c r="AC14" s="241"/>
      <c r="AD14" s="241"/>
      <c r="AE14" s="241"/>
      <c r="AF14" s="242"/>
      <c r="AG14" s="9"/>
    </row>
    <row r="15" spans="1:33" s="10" customFormat="1">
      <c r="A15" s="25" t="s">
        <v>17</v>
      </c>
      <c r="B15" s="25" t="s">
        <v>18</v>
      </c>
      <c r="C15" s="26" t="s">
        <v>19</v>
      </c>
      <c r="D15" s="254" t="s">
        <v>20</v>
      </c>
      <c r="E15" s="241"/>
      <c r="F15" s="241"/>
      <c r="G15" s="241"/>
      <c r="H15" s="242"/>
      <c r="I15" s="27" t="s">
        <v>21</v>
      </c>
      <c r="J15" s="28" t="s">
        <v>22</v>
      </c>
      <c r="K15" s="109" t="s">
        <v>23</v>
      </c>
      <c r="L15" s="28" t="s">
        <v>2</v>
      </c>
      <c r="M15" s="248" t="s">
        <v>24</v>
      </c>
      <c r="N15" s="249"/>
      <c r="O15" s="29"/>
      <c r="P15" s="29"/>
      <c r="Q15" s="30"/>
      <c r="R15" s="30"/>
      <c r="S15" s="30"/>
      <c r="T15" s="30"/>
      <c r="U15" s="30"/>
      <c r="V15" s="30"/>
      <c r="W15" s="250" t="s">
        <v>25</v>
      </c>
      <c r="X15" s="249"/>
      <c r="Y15" s="31" t="s">
        <v>26</v>
      </c>
      <c r="Z15" s="32" t="s">
        <v>27</v>
      </c>
      <c r="AA15" s="33" t="s">
        <v>28</v>
      </c>
      <c r="AB15" s="34" t="s">
        <v>24</v>
      </c>
      <c r="AC15" s="35" t="s">
        <v>29</v>
      </c>
      <c r="AD15" s="36"/>
      <c r="AE15" s="36"/>
      <c r="AF15" s="36" t="s">
        <v>30</v>
      </c>
      <c r="AG15" s="37"/>
    </row>
    <row r="16" spans="1:33" s="10" customFormat="1">
      <c r="A16" s="38" t="s">
        <v>31</v>
      </c>
      <c r="B16" s="39" t="s">
        <v>158</v>
      </c>
      <c r="C16" s="125" t="s">
        <v>157</v>
      </c>
      <c r="D16" s="125" t="s">
        <v>32</v>
      </c>
      <c r="E16" s="40" t="s">
        <v>162</v>
      </c>
      <c r="F16" s="40"/>
      <c r="G16" s="41"/>
      <c r="H16" s="125" t="s">
        <v>32</v>
      </c>
      <c r="I16" s="42" t="s">
        <v>156</v>
      </c>
      <c r="J16" s="43">
        <v>1535</v>
      </c>
      <c r="K16" s="163">
        <v>0.23400000000000001</v>
      </c>
      <c r="L16" s="163">
        <f t="shared" ref="L16:L23" si="2">K16*J16</f>
        <v>359.19</v>
      </c>
      <c r="M16" s="45"/>
      <c r="N16" s="45"/>
      <c r="O16" s="46"/>
      <c r="P16" s="46"/>
      <c r="Q16" s="47"/>
      <c r="R16" s="47"/>
      <c r="S16" s="47"/>
      <c r="T16" s="47"/>
      <c r="U16" s="47"/>
      <c r="V16" s="47"/>
      <c r="W16" s="47">
        <f t="shared" ref="W16:W23" si="3">SUM(N16:U16)</f>
        <v>0</v>
      </c>
      <c r="X16" s="48" t="e">
        <f t="shared" ref="X16:X23" si="4">W16/AC16</f>
        <v>#DIV/0!</v>
      </c>
      <c r="Y16" s="49">
        <f t="shared" ref="Y16:Y23" si="5">W16-L16</f>
        <v>-359.19</v>
      </c>
      <c r="Z16" s="50"/>
      <c r="AA16" s="51"/>
      <c r="AB16" s="52"/>
      <c r="AC16" s="53"/>
      <c r="AD16" s="54"/>
      <c r="AE16" s="54"/>
      <c r="AF16" s="55">
        <f t="shared" ref="AF16:AF79" si="6">AC16+AD16</f>
        <v>0</v>
      </c>
      <c r="AG16" s="56">
        <f>AF16-L16</f>
        <v>-359.19</v>
      </c>
    </row>
    <row r="17" spans="1:33" s="10" customFormat="1">
      <c r="A17" s="38"/>
      <c r="B17" s="39" t="s">
        <v>158</v>
      </c>
      <c r="C17" s="151" t="s">
        <v>159</v>
      </c>
      <c r="D17" s="125" t="s">
        <v>67</v>
      </c>
      <c r="E17" s="40" t="s">
        <v>163</v>
      </c>
      <c r="F17" s="40"/>
      <c r="G17" s="41"/>
      <c r="H17" s="125" t="s">
        <v>67</v>
      </c>
      <c r="I17" s="42" t="s">
        <v>156</v>
      </c>
      <c r="J17" s="43">
        <v>1220</v>
      </c>
      <c r="K17" s="163">
        <v>0.23400000000000001</v>
      </c>
      <c r="L17" s="163">
        <f t="shared" si="2"/>
        <v>285.48</v>
      </c>
      <c r="M17" s="45"/>
      <c r="N17" s="45"/>
      <c r="O17" s="46"/>
      <c r="P17" s="46"/>
      <c r="Q17" s="47"/>
      <c r="R17" s="47"/>
      <c r="S17" s="47"/>
      <c r="T17" s="47"/>
      <c r="U17" s="47"/>
      <c r="V17" s="47"/>
      <c r="W17" s="47">
        <f t="shared" si="3"/>
        <v>0</v>
      </c>
      <c r="X17" s="48" t="e">
        <f t="shared" si="4"/>
        <v>#DIV/0!</v>
      </c>
      <c r="Y17" s="49">
        <f t="shared" si="5"/>
        <v>-285.48</v>
      </c>
      <c r="Z17" s="50"/>
      <c r="AA17" s="51"/>
      <c r="AB17" s="52"/>
      <c r="AC17" s="53"/>
      <c r="AD17" s="54"/>
      <c r="AE17" s="54"/>
      <c r="AF17" s="55">
        <f t="shared" si="6"/>
        <v>0</v>
      </c>
      <c r="AG17" s="56"/>
    </row>
    <row r="18" spans="1:33" s="10" customFormat="1">
      <c r="A18" s="38"/>
      <c r="B18" s="39"/>
      <c r="C18" s="151" t="s">
        <v>159</v>
      </c>
      <c r="D18" s="125" t="s">
        <v>68</v>
      </c>
      <c r="E18" s="40" t="s">
        <v>163</v>
      </c>
      <c r="F18" s="40"/>
      <c r="G18" s="41"/>
      <c r="H18" s="125" t="s">
        <v>68</v>
      </c>
      <c r="I18" s="42" t="s">
        <v>156</v>
      </c>
      <c r="J18" s="43">
        <v>1220</v>
      </c>
      <c r="K18" s="163">
        <v>0.23400000000000001</v>
      </c>
      <c r="L18" s="163">
        <f t="shared" si="2"/>
        <v>285.48</v>
      </c>
      <c r="M18" s="45"/>
      <c r="N18" s="45"/>
      <c r="O18" s="46"/>
      <c r="P18" s="46"/>
      <c r="Q18" s="47"/>
      <c r="R18" s="47"/>
      <c r="S18" s="47"/>
      <c r="T18" s="47"/>
      <c r="U18" s="47"/>
      <c r="V18" s="47"/>
      <c r="W18" s="47">
        <f t="shared" si="3"/>
        <v>0</v>
      </c>
      <c r="X18" s="48" t="e">
        <f t="shared" si="4"/>
        <v>#DIV/0!</v>
      </c>
      <c r="Y18" s="49">
        <f t="shared" si="5"/>
        <v>-285.48</v>
      </c>
      <c r="Z18" s="50"/>
      <c r="AA18" s="51"/>
      <c r="AB18" s="52"/>
      <c r="AC18" s="53"/>
      <c r="AD18" s="54"/>
      <c r="AE18" s="54"/>
      <c r="AF18" s="55">
        <f t="shared" si="6"/>
        <v>0</v>
      </c>
      <c r="AG18" s="56"/>
    </row>
    <row r="19" spans="1:33" s="10" customFormat="1">
      <c r="A19" s="38"/>
      <c r="B19" s="39"/>
      <c r="C19" s="151" t="s">
        <v>159</v>
      </c>
      <c r="D19" s="125" t="s">
        <v>69</v>
      </c>
      <c r="E19" s="40" t="s">
        <v>163</v>
      </c>
      <c r="F19" s="40"/>
      <c r="G19" s="41"/>
      <c r="H19" s="125" t="s">
        <v>69</v>
      </c>
      <c r="I19" s="42" t="s">
        <v>156</v>
      </c>
      <c r="J19" s="43">
        <v>920</v>
      </c>
      <c r="K19" s="163">
        <v>0.23400000000000001</v>
      </c>
      <c r="L19" s="163">
        <f t="shared" si="2"/>
        <v>215.28</v>
      </c>
      <c r="M19" s="45"/>
      <c r="N19" s="45"/>
      <c r="O19" s="46"/>
      <c r="P19" s="46"/>
      <c r="Q19" s="47"/>
      <c r="R19" s="47"/>
      <c r="S19" s="47"/>
      <c r="T19" s="47"/>
      <c r="U19" s="47"/>
      <c r="V19" s="47"/>
      <c r="W19" s="47">
        <f t="shared" si="3"/>
        <v>0</v>
      </c>
      <c r="X19" s="48" t="e">
        <f t="shared" si="4"/>
        <v>#DIV/0!</v>
      </c>
      <c r="Y19" s="49">
        <f t="shared" si="5"/>
        <v>-215.28</v>
      </c>
      <c r="Z19" s="50"/>
      <c r="AA19" s="51"/>
      <c r="AB19" s="52"/>
      <c r="AC19" s="53"/>
      <c r="AD19" s="54"/>
      <c r="AE19" s="54"/>
      <c r="AF19" s="55">
        <f t="shared" si="6"/>
        <v>0</v>
      </c>
      <c r="AG19" s="56"/>
    </row>
    <row r="20" spans="1:33" s="10" customFormat="1">
      <c r="A20" s="38" t="s">
        <v>47</v>
      </c>
      <c r="B20" s="39" t="s">
        <v>158</v>
      </c>
      <c r="C20" s="125" t="s">
        <v>157</v>
      </c>
      <c r="D20" s="125" t="s">
        <v>160</v>
      </c>
      <c r="E20" s="40" t="s">
        <v>164</v>
      </c>
      <c r="F20" s="40"/>
      <c r="G20" s="41"/>
      <c r="H20" s="125" t="s">
        <v>70</v>
      </c>
      <c r="I20" s="42" t="s">
        <v>156</v>
      </c>
      <c r="J20" s="43">
        <v>1220</v>
      </c>
      <c r="K20" s="163">
        <v>0.23400000000000001</v>
      </c>
      <c r="L20" s="163">
        <f t="shared" si="2"/>
        <v>285.48</v>
      </c>
      <c r="M20" s="45"/>
      <c r="N20" s="45"/>
      <c r="O20" s="46"/>
      <c r="P20" s="46"/>
      <c r="Q20" s="47"/>
      <c r="R20" s="47"/>
      <c r="S20" s="47"/>
      <c r="T20" s="47"/>
      <c r="U20" s="47"/>
      <c r="V20" s="47"/>
      <c r="W20" s="47">
        <f t="shared" si="3"/>
        <v>0</v>
      </c>
      <c r="X20" s="48" t="e">
        <f t="shared" si="4"/>
        <v>#DIV/0!</v>
      </c>
      <c r="Y20" s="49">
        <f t="shared" si="5"/>
        <v>-285.48</v>
      </c>
      <c r="Z20" s="50"/>
      <c r="AA20" s="51"/>
      <c r="AB20" s="52"/>
      <c r="AC20" s="53"/>
      <c r="AD20" s="54"/>
      <c r="AE20" s="54"/>
      <c r="AF20" s="55">
        <f t="shared" si="6"/>
        <v>0</v>
      </c>
      <c r="AG20" s="56"/>
    </row>
    <row r="21" spans="1:33" s="10" customFormat="1">
      <c r="A21" s="38"/>
      <c r="B21" s="39"/>
      <c r="C21" s="125" t="s">
        <v>157</v>
      </c>
      <c r="D21" s="125" t="s">
        <v>161</v>
      </c>
      <c r="E21" s="40" t="s">
        <v>164</v>
      </c>
      <c r="F21" s="40"/>
      <c r="G21" s="41"/>
      <c r="H21" s="125" t="s">
        <v>71</v>
      </c>
      <c r="I21" s="42" t="s">
        <v>156</v>
      </c>
      <c r="J21" s="43">
        <v>920</v>
      </c>
      <c r="K21" s="163">
        <v>0.23400000000000001</v>
      </c>
      <c r="L21" s="163">
        <f t="shared" si="2"/>
        <v>215.28</v>
      </c>
      <c r="M21" s="45"/>
      <c r="N21" s="45"/>
      <c r="O21" s="46"/>
      <c r="P21" s="46"/>
      <c r="Q21" s="47"/>
      <c r="R21" s="47"/>
      <c r="S21" s="47"/>
      <c r="T21" s="47"/>
      <c r="U21" s="47"/>
      <c r="V21" s="47"/>
      <c r="W21" s="47">
        <f t="shared" si="3"/>
        <v>0</v>
      </c>
      <c r="X21" s="48" t="e">
        <f t="shared" si="4"/>
        <v>#DIV/0!</v>
      </c>
      <c r="Y21" s="49">
        <f t="shared" si="5"/>
        <v>-215.28</v>
      </c>
      <c r="Z21" s="50"/>
      <c r="AA21" s="51"/>
      <c r="AB21" s="52"/>
      <c r="AC21" s="53"/>
      <c r="AD21" s="54"/>
      <c r="AE21" s="54"/>
      <c r="AF21" s="55">
        <f t="shared" si="6"/>
        <v>0</v>
      </c>
      <c r="AG21" s="56">
        <f>AF21-L21</f>
        <v>-215.28</v>
      </c>
    </row>
    <row r="22" spans="1:33" s="10" customFormat="1">
      <c r="A22" s="38" t="s">
        <v>33</v>
      </c>
      <c r="B22" s="39" t="s">
        <v>166</v>
      </c>
      <c r="C22" s="125" t="s">
        <v>167</v>
      </c>
      <c r="D22" s="125"/>
      <c r="E22" s="40" t="s">
        <v>165</v>
      </c>
      <c r="F22" s="40"/>
      <c r="G22" s="41"/>
      <c r="H22" s="125" t="s">
        <v>49</v>
      </c>
      <c r="I22" s="42" t="s">
        <v>168</v>
      </c>
      <c r="J22" s="43">
        <f>N3+N4+N7</f>
        <v>2150</v>
      </c>
      <c r="K22" s="163">
        <v>0.08</v>
      </c>
      <c r="L22" s="163">
        <f t="shared" si="2"/>
        <v>172</v>
      </c>
      <c r="M22" s="45"/>
      <c r="N22" s="45"/>
      <c r="O22" s="46"/>
      <c r="P22" s="46"/>
      <c r="Q22" s="47"/>
      <c r="R22" s="47"/>
      <c r="S22" s="47"/>
      <c r="T22" s="47"/>
      <c r="U22" s="47"/>
      <c r="V22" s="47"/>
      <c r="W22" s="47">
        <f t="shared" si="3"/>
        <v>0</v>
      </c>
      <c r="X22" s="48" t="e">
        <f t="shared" si="4"/>
        <v>#DIV/0!</v>
      </c>
      <c r="Y22" s="49">
        <f t="shared" si="5"/>
        <v>-172</v>
      </c>
      <c r="Z22" s="50"/>
      <c r="AA22" s="51"/>
      <c r="AB22" s="52"/>
      <c r="AC22" s="53"/>
      <c r="AD22" s="54"/>
      <c r="AE22" s="54"/>
      <c r="AF22" s="55">
        <f t="shared" si="6"/>
        <v>0</v>
      </c>
      <c r="AG22" s="56">
        <f>AF22-L22</f>
        <v>-172</v>
      </c>
    </row>
    <row r="23" spans="1:33" s="10" customFormat="1">
      <c r="A23" s="38"/>
      <c r="B23" s="39"/>
      <c r="C23" s="125"/>
      <c r="D23" s="125"/>
      <c r="E23" s="40" t="s">
        <v>165</v>
      </c>
      <c r="F23" s="40"/>
      <c r="G23" s="41"/>
      <c r="H23" s="125" t="s">
        <v>48</v>
      </c>
      <c r="I23" s="42" t="s">
        <v>168</v>
      </c>
      <c r="J23" s="43">
        <f>N5+N6+N8</f>
        <v>1800</v>
      </c>
      <c r="K23" s="163">
        <v>0.08</v>
      </c>
      <c r="L23" s="163">
        <f t="shared" si="2"/>
        <v>144</v>
      </c>
      <c r="M23" s="45"/>
      <c r="N23" s="45"/>
      <c r="O23" s="46"/>
      <c r="P23" s="46"/>
      <c r="Q23" s="47"/>
      <c r="R23" s="47"/>
      <c r="S23" s="47"/>
      <c r="T23" s="47"/>
      <c r="U23" s="47"/>
      <c r="V23" s="47"/>
      <c r="W23" s="47">
        <f t="shared" si="3"/>
        <v>0</v>
      </c>
      <c r="X23" s="48" t="e">
        <f t="shared" si="4"/>
        <v>#DIV/0!</v>
      </c>
      <c r="Y23" s="49">
        <f t="shared" si="5"/>
        <v>-144</v>
      </c>
      <c r="Z23" s="50"/>
      <c r="AA23" s="51"/>
      <c r="AB23" s="52"/>
      <c r="AC23" s="53"/>
      <c r="AD23" s="54"/>
      <c r="AE23" s="54"/>
      <c r="AF23" s="55">
        <f t="shared" si="6"/>
        <v>0</v>
      </c>
      <c r="AG23" s="56"/>
    </row>
    <row r="24" spans="1:33" s="10" customFormat="1">
      <c r="A24" s="38"/>
      <c r="B24" s="57"/>
      <c r="C24" s="125"/>
      <c r="D24" s="125"/>
      <c r="E24" s="40"/>
      <c r="F24" s="40"/>
      <c r="G24" s="41"/>
      <c r="H24" s="41"/>
      <c r="I24" s="42"/>
      <c r="J24" s="43"/>
      <c r="K24" s="163"/>
      <c r="L24" s="44"/>
      <c r="M24" s="45"/>
      <c r="N24" s="45"/>
      <c r="O24" s="46"/>
      <c r="P24" s="46"/>
      <c r="Q24" s="47"/>
      <c r="R24" s="47"/>
      <c r="S24" s="47"/>
      <c r="T24" s="47"/>
      <c r="U24" s="47"/>
      <c r="V24" s="47"/>
      <c r="W24" s="47"/>
      <c r="X24" s="48"/>
      <c r="Y24" s="49"/>
      <c r="Z24" s="50"/>
      <c r="AA24" s="51"/>
      <c r="AB24" s="52"/>
      <c r="AC24" s="53"/>
      <c r="AD24" s="54"/>
      <c r="AE24" s="54"/>
      <c r="AF24" s="55">
        <f t="shared" si="6"/>
        <v>0</v>
      </c>
      <c r="AG24" s="56">
        <f>AF24-L24</f>
        <v>0</v>
      </c>
    </row>
    <row r="25" spans="1:33" s="10" customFormat="1">
      <c r="A25" s="38" t="s">
        <v>34</v>
      </c>
      <c r="B25" s="57"/>
      <c r="C25" s="125" t="s">
        <v>220</v>
      </c>
      <c r="D25" s="125" t="s">
        <v>32</v>
      </c>
      <c r="E25" s="40"/>
      <c r="F25" s="40"/>
      <c r="G25" s="41"/>
      <c r="H25" s="125" t="s">
        <v>32</v>
      </c>
      <c r="I25" s="42"/>
      <c r="J25" s="43">
        <v>1535</v>
      </c>
      <c r="K25" s="152">
        <v>135</v>
      </c>
      <c r="L25" s="166">
        <f>K25*J25/5000</f>
        <v>41.445</v>
      </c>
      <c r="M25" s="45"/>
      <c r="N25" s="45"/>
      <c r="O25" s="46"/>
      <c r="P25" s="46"/>
      <c r="Q25" s="47"/>
      <c r="R25" s="47"/>
      <c r="S25" s="47"/>
      <c r="T25" s="47"/>
      <c r="U25" s="47"/>
      <c r="V25" s="47"/>
      <c r="W25" s="47">
        <f>SUM(N25:U25)</f>
        <v>0</v>
      </c>
      <c r="X25" s="48" t="e">
        <f t="shared" ref="X25:X36" si="7">W25/AC25</f>
        <v>#DIV/0!</v>
      </c>
      <c r="Y25" s="49">
        <f t="shared" ref="Y25:Y41" si="8">W25-L25</f>
        <v>-41.445</v>
      </c>
      <c r="Z25" s="50"/>
      <c r="AA25" s="51"/>
      <c r="AB25" s="52"/>
      <c r="AC25" s="53"/>
      <c r="AD25" s="54"/>
      <c r="AE25" s="54"/>
      <c r="AF25" s="55">
        <f t="shared" si="6"/>
        <v>0</v>
      </c>
      <c r="AG25" s="56">
        <f>AF25-L25</f>
        <v>-41.445</v>
      </c>
    </row>
    <row r="26" spans="1:33" s="10" customFormat="1">
      <c r="A26" s="38"/>
      <c r="B26" s="57"/>
      <c r="C26" s="125" t="s">
        <v>221</v>
      </c>
      <c r="D26" s="125" t="s">
        <v>32</v>
      </c>
      <c r="E26" s="40"/>
      <c r="F26" s="40"/>
      <c r="G26" s="41"/>
      <c r="H26" s="125" t="s">
        <v>32</v>
      </c>
      <c r="I26" s="42"/>
      <c r="J26" s="43">
        <v>1535</v>
      </c>
      <c r="K26" s="152">
        <v>230</v>
      </c>
      <c r="L26" s="166">
        <f t="shared" ref="L26:L36" si="9">K26*J26/5000</f>
        <v>70.61</v>
      </c>
      <c r="M26" s="45"/>
      <c r="N26" s="45"/>
      <c r="O26" s="46"/>
      <c r="P26" s="46"/>
      <c r="Q26" s="47"/>
      <c r="R26" s="47"/>
      <c r="S26" s="47"/>
      <c r="T26" s="47"/>
      <c r="U26" s="47"/>
      <c r="V26" s="47"/>
      <c r="W26" s="47">
        <f t="shared" ref="W26:W36" si="10">SUM(N26:U26)</f>
        <v>0</v>
      </c>
      <c r="X26" s="48" t="e">
        <f t="shared" si="7"/>
        <v>#DIV/0!</v>
      </c>
      <c r="Y26" s="49">
        <f t="shared" si="8"/>
        <v>-70.61</v>
      </c>
      <c r="Z26" s="50"/>
      <c r="AA26" s="51"/>
      <c r="AB26" s="52"/>
      <c r="AC26" s="53"/>
      <c r="AD26" s="54"/>
      <c r="AE26" s="54"/>
      <c r="AF26" s="55">
        <f t="shared" si="6"/>
        <v>0</v>
      </c>
      <c r="AG26" s="56"/>
    </row>
    <row r="27" spans="1:33" s="10" customFormat="1">
      <c r="A27" s="38"/>
      <c r="B27" s="57"/>
      <c r="C27" s="155" t="s">
        <v>220</v>
      </c>
      <c r="D27" s="125" t="s">
        <v>67</v>
      </c>
      <c r="E27" s="40"/>
      <c r="F27" s="40"/>
      <c r="G27" s="41"/>
      <c r="H27" s="125" t="s">
        <v>67</v>
      </c>
      <c r="I27" s="57"/>
      <c r="J27" s="43">
        <v>1220</v>
      </c>
      <c r="K27" s="152">
        <v>135</v>
      </c>
      <c r="L27" s="166">
        <f t="shared" si="9"/>
        <v>32.94</v>
      </c>
      <c r="M27" s="45"/>
      <c r="N27" s="45"/>
      <c r="O27" s="46"/>
      <c r="P27" s="46"/>
      <c r="Q27" s="47"/>
      <c r="R27" s="47"/>
      <c r="S27" s="47"/>
      <c r="T27" s="47"/>
      <c r="U27" s="47"/>
      <c r="V27" s="47"/>
      <c r="W27" s="47">
        <f t="shared" si="10"/>
        <v>0</v>
      </c>
      <c r="X27" s="48" t="e">
        <f t="shared" si="7"/>
        <v>#DIV/0!</v>
      </c>
      <c r="Y27" s="49">
        <f t="shared" si="8"/>
        <v>-32.94</v>
      </c>
      <c r="Z27" s="50"/>
      <c r="AA27" s="51"/>
      <c r="AB27" s="52"/>
      <c r="AC27" s="53"/>
      <c r="AD27" s="54"/>
      <c r="AE27" s="54"/>
      <c r="AF27" s="55">
        <f t="shared" si="6"/>
        <v>0</v>
      </c>
      <c r="AG27" s="56">
        <f>AF27-L27</f>
        <v>-32.94</v>
      </c>
    </row>
    <row r="28" spans="1:33" s="10" customFormat="1">
      <c r="A28" s="38"/>
      <c r="B28" s="58"/>
      <c r="C28" s="155" t="s">
        <v>221</v>
      </c>
      <c r="D28" s="125" t="s">
        <v>67</v>
      </c>
      <c r="E28" s="40"/>
      <c r="F28" s="40"/>
      <c r="G28" s="41"/>
      <c r="H28" s="125" t="s">
        <v>67</v>
      </c>
      <c r="I28" s="59"/>
      <c r="J28" s="43">
        <v>1220</v>
      </c>
      <c r="K28" s="152">
        <v>230</v>
      </c>
      <c r="L28" s="166">
        <f t="shared" si="9"/>
        <v>56.12</v>
      </c>
      <c r="M28" s="45"/>
      <c r="N28" s="45"/>
      <c r="O28" s="46"/>
      <c r="P28" s="46"/>
      <c r="Q28" s="47"/>
      <c r="R28" s="47"/>
      <c r="S28" s="47"/>
      <c r="T28" s="47"/>
      <c r="U28" s="47"/>
      <c r="V28" s="47"/>
      <c r="W28" s="47">
        <f t="shared" si="10"/>
        <v>0</v>
      </c>
      <c r="X28" s="48" t="e">
        <f t="shared" si="7"/>
        <v>#DIV/0!</v>
      </c>
      <c r="Y28" s="49">
        <f t="shared" si="8"/>
        <v>-56.12</v>
      </c>
      <c r="Z28" s="50"/>
      <c r="AA28" s="51"/>
      <c r="AB28" s="52"/>
      <c r="AC28" s="53"/>
      <c r="AD28" s="54"/>
      <c r="AE28" s="54"/>
      <c r="AF28" s="55">
        <f t="shared" si="6"/>
        <v>0</v>
      </c>
      <c r="AG28" s="56"/>
    </row>
    <row r="29" spans="1:33" s="10" customFormat="1">
      <c r="A29" s="38"/>
      <c r="B29" s="57"/>
      <c r="C29" s="155" t="s">
        <v>220</v>
      </c>
      <c r="D29" s="125" t="s">
        <v>68</v>
      </c>
      <c r="E29" s="40"/>
      <c r="F29" s="40"/>
      <c r="G29" s="41"/>
      <c r="H29" s="125" t="s">
        <v>68</v>
      </c>
      <c r="I29" s="57"/>
      <c r="J29" s="43">
        <v>1220</v>
      </c>
      <c r="K29" s="152">
        <v>135</v>
      </c>
      <c r="L29" s="166">
        <f t="shared" si="9"/>
        <v>32.94</v>
      </c>
      <c r="M29" s="45"/>
      <c r="N29" s="45"/>
      <c r="O29" s="46"/>
      <c r="P29" s="46"/>
      <c r="Q29" s="47"/>
      <c r="R29" s="47"/>
      <c r="S29" s="47"/>
      <c r="T29" s="47"/>
      <c r="U29" s="47"/>
      <c r="V29" s="47"/>
      <c r="W29" s="47">
        <f t="shared" si="10"/>
        <v>0</v>
      </c>
      <c r="X29" s="48" t="e">
        <f t="shared" si="7"/>
        <v>#DIV/0!</v>
      </c>
      <c r="Y29" s="49">
        <f t="shared" si="8"/>
        <v>-32.94</v>
      </c>
      <c r="Z29" s="50"/>
      <c r="AA29" s="51"/>
      <c r="AB29" s="52"/>
      <c r="AC29" s="53"/>
      <c r="AD29" s="54"/>
      <c r="AE29" s="54"/>
      <c r="AF29" s="55">
        <f t="shared" si="6"/>
        <v>0</v>
      </c>
      <c r="AG29" s="56">
        <f>AF29-L29</f>
        <v>-32.94</v>
      </c>
    </row>
    <row r="30" spans="1:33" s="10" customFormat="1">
      <c r="A30" s="38"/>
      <c r="B30" s="58"/>
      <c r="C30" s="155" t="s">
        <v>221</v>
      </c>
      <c r="D30" s="125" t="s">
        <v>68</v>
      </c>
      <c r="E30" s="40"/>
      <c r="F30" s="40"/>
      <c r="G30" s="41"/>
      <c r="H30" s="125" t="s">
        <v>68</v>
      </c>
      <c r="I30" s="59"/>
      <c r="J30" s="43">
        <v>1220</v>
      </c>
      <c r="K30" s="152">
        <v>230</v>
      </c>
      <c r="L30" s="166">
        <f t="shared" si="9"/>
        <v>56.12</v>
      </c>
      <c r="M30" s="45"/>
      <c r="N30" s="45"/>
      <c r="O30" s="46"/>
      <c r="P30" s="46"/>
      <c r="Q30" s="47"/>
      <c r="R30" s="47"/>
      <c r="S30" s="47"/>
      <c r="T30" s="47"/>
      <c r="U30" s="47"/>
      <c r="V30" s="47"/>
      <c r="W30" s="47">
        <f t="shared" si="10"/>
        <v>0</v>
      </c>
      <c r="X30" s="48" t="e">
        <f t="shared" si="7"/>
        <v>#DIV/0!</v>
      </c>
      <c r="Y30" s="49">
        <f t="shared" si="8"/>
        <v>-56.12</v>
      </c>
      <c r="Z30" s="50"/>
      <c r="AA30" s="51"/>
      <c r="AB30" s="52"/>
      <c r="AC30" s="53"/>
      <c r="AD30" s="54"/>
      <c r="AE30" s="54"/>
      <c r="AF30" s="55">
        <f t="shared" si="6"/>
        <v>0</v>
      </c>
      <c r="AG30" s="56"/>
    </row>
    <row r="31" spans="1:33" s="10" customFormat="1">
      <c r="A31" s="38"/>
      <c r="B31" s="57"/>
      <c r="C31" s="155" t="s">
        <v>220</v>
      </c>
      <c r="D31" s="125" t="s">
        <v>69</v>
      </c>
      <c r="E31" s="40"/>
      <c r="F31" s="40"/>
      <c r="G31" s="41"/>
      <c r="H31" s="125" t="s">
        <v>69</v>
      </c>
      <c r="I31" s="57"/>
      <c r="J31" s="43">
        <v>920</v>
      </c>
      <c r="K31" s="152">
        <v>135</v>
      </c>
      <c r="L31" s="166">
        <f t="shared" si="9"/>
        <v>24.84</v>
      </c>
      <c r="M31" s="45"/>
      <c r="N31" s="45"/>
      <c r="O31" s="46"/>
      <c r="P31" s="46"/>
      <c r="Q31" s="47"/>
      <c r="R31" s="47"/>
      <c r="S31" s="47"/>
      <c r="T31" s="47"/>
      <c r="U31" s="47"/>
      <c r="V31" s="47"/>
      <c r="W31" s="47">
        <f t="shared" si="10"/>
        <v>0</v>
      </c>
      <c r="X31" s="48" t="e">
        <f t="shared" si="7"/>
        <v>#DIV/0!</v>
      </c>
      <c r="Y31" s="49">
        <f t="shared" si="8"/>
        <v>-24.84</v>
      </c>
      <c r="Z31" s="50"/>
      <c r="AA31" s="51"/>
      <c r="AB31" s="52"/>
      <c r="AC31" s="53"/>
      <c r="AD31" s="54"/>
      <c r="AE31" s="54"/>
      <c r="AF31" s="55">
        <f t="shared" si="6"/>
        <v>0</v>
      </c>
      <c r="AG31" s="56">
        <f>AF31-L31</f>
        <v>-24.84</v>
      </c>
    </row>
    <row r="32" spans="1:33" s="10" customFormat="1">
      <c r="A32" s="38"/>
      <c r="B32" s="58"/>
      <c r="C32" s="155" t="s">
        <v>221</v>
      </c>
      <c r="D32" s="125" t="s">
        <v>69</v>
      </c>
      <c r="E32" s="40"/>
      <c r="F32" s="40"/>
      <c r="G32" s="41"/>
      <c r="H32" s="125" t="s">
        <v>69</v>
      </c>
      <c r="I32" s="59"/>
      <c r="J32" s="43">
        <v>920</v>
      </c>
      <c r="K32" s="152">
        <v>230</v>
      </c>
      <c r="L32" s="166">
        <f t="shared" si="9"/>
        <v>42.32</v>
      </c>
      <c r="M32" s="45"/>
      <c r="N32" s="45"/>
      <c r="O32" s="46"/>
      <c r="P32" s="46"/>
      <c r="Q32" s="47"/>
      <c r="R32" s="47"/>
      <c r="S32" s="47"/>
      <c r="T32" s="47"/>
      <c r="U32" s="47"/>
      <c r="V32" s="47"/>
      <c r="W32" s="47">
        <f t="shared" si="10"/>
        <v>0</v>
      </c>
      <c r="X32" s="48" t="e">
        <f t="shared" si="7"/>
        <v>#DIV/0!</v>
      </c>
      <c r="Y32" s="49">
        <f t="shared" si="8"/>
        <v>-42.32</v>
      </c>
      <c r="Z32" s="50"/>
      <c r="AA32" s="51"/>
      <c r="AB32" s="52"/>
      <c r="AC32" s="53"/>
      <c r="AD32" s="54"/>
      <c r="AE32" s="54"/>
      <c r="AF32" s="55">
        <f t="shared" si="6"/>
        <v>0</v>
      </c>
      <c r="AG32" s="56"/>
    </row>
    <row r="33" spans="1:33" s="10" customFormat="1">
      <c r="A33" s="38"/>
      <c r="B33" s="57"/>
      <c r="C33" s="155" t="s">
        <v>220</v>
      </c>
      <c r="D33" s="125" t="s">
        <v>70</v>
      </c>
      <c r="E33" s="40"/>
      <c r="F33" s="40"/>
      <c r="G33" s="41"/>
      <c r="H33" s="125" t="s">
        <v>32</v>
      </c>
      <c r="I33" s="57"/>
      <c r="J33" s="43">
        <v>1220</v>
      </c>
      <c r="K33" s="152">
        <v>135</v>
      </c>
      <c r="L33" s="166">
        <f t="shared" si="9"/>
        <v>32.94</v>
      </c>
      <c r="M33" s="45"/>
      <c r="N33" s="45"/>
      <c r="O33" s="46"/>
      <c r="P33" s="46"/>
      <c r="Q33" s="47"/>
      <c r="R33" s="47"/>
      <c r="S33" s="47"/>
      <c r="T33" s="47"/>
      <c r="U33" s="47"/>
      <c r="V33" s="47"/>
      <c r="W33" s="47">
        <f t="shared" si="10"/>
        <v>0</v>
      </c>
      <c r="X33" s="48" t="e">
        <f t="shared" si="7"/>
        <v>#DIV/0!</v>
      </c>
      <c r="Y33" s="49">
        <f t="shared" si="8"/>
        <v>-32.94</v>
      </c>
      <c r="Z33" s="50"/>
      <c r="AA33" s="51"/>
      <c r="AB33" s="52"/>
      <c r="AC33" s="53"/>
      <c r="AD33" s="54"/>
      <c r="AE33" s="54"/>
      <c r="AF33" s="55">
        <f t="shared" si="6"/>
        <v>0</v>
      </c>
      <c r="AG33" s="56">
        <f>AF33-L33</f>
        <v>-32.94</v>
      </c>
    </row>
    <row r="34" spans="1:33" s="10" customFormat="1">
      <c r="A34" s="38"/>
      <c r="B34" s="58"/>
      <c r="C34" s="155" t="s">
        <v>221</v>
      </c>
      <c r="D34" s="125" t="s">
        <v>70</v>
      </c>
      <c r="E34" s="40"/>
      <c r="F34" s="40"/>
      <c r="G34" s="41"/>
      <c r="H34" s="125" t="s">
        <v>32</v>
      </c>
      <c r="I34" s="59"/>
      <c r="J34" s="43">
        <v>1220</v>
      </c>
      <c r="K34" s="152">
        <v>230</v>
      </c>
      <c r="L34" s="166">
        <f t="shared" si="9"/>
        <v>56.12</v>
      </c>
      <c r="M34" s="45"/>
      <c r="N34" s="45"/>
      <c r="O34" s="46"/>
      <c r="P34" s="46"/>
      <c r="Q34" s="47"/>
      <c r="R34" s="47"/>
      <c r="S34" s="47"/>
      <c r="T34" s="47"/>
      <c r="U34" s="47"/>
      <c r="V34" s="47"/>
      <c r="W34" s="47">
        <f t="shared" si="10"/>
        <v>0</v>
      </c>
      <c r="X34" s="48" t="e">
        <f t="shared" si="7"/>
        <v>#DIV/0!</v>
      </c>
      <c r="Y34" s="49">
        <f t="shared" si="8"/>
        <v>-56.12</v>
      </c>
      <c r="Z34" s="50"/>
      <c r="AA34" s="51"/>
      <c r="AB34" s="52"/>
      <c r="AC34" s="53"/>
      <c r="AD34" s="54"/>
      <c r="AE34" s="54"/>
      <c r="AF34" s="55">
        <f t="shared" si="6"/>
        <v>0</v>
      </c>
      <c r="AG34" s="56"/>
    </row>
    <row r="35" spans="1:33" s="10" customFormat="1">
      <c r="A35" s="38"/>
      <c r="B35" s="57"/>
      <c r="C35" s="155" t="s">
        <v>220</v>
      </c>
      <c r="D35" s="125" t="s">
        <v>71</v>
      </c>
      <c r="E35" s="40"/>
      <c r="F35" s="40"/>
      <c r="G35" s="41"/>
      <c r="H35" s="125" t="s">
        <v>264</v>
      </c>
      <c r="I35" s="57"/>
      <c r="J35" s="43">
        <v>920</v>
      </c>
      <c r="K35" s="152">
        <v>135</v>
      </c>
      <c r="L35" s="166">
        <f t="shared" si="9"/>
        <v>24.84</v>
      </c>
      <c r="M35" s="45"/>
      <c r="N35" s="45"/>
      <c r="O35" s="46"/>
      <c r="P35" s="46"/>
      <c r="Q35" s="47"/>
      <c r="R35" s="47"/>
      <c r="S35" s="47"/>
      <c r="T35" s="47"/>
      <c r="U35" s="47"/>
      <c r="V35" s="47"/>
      <c r="W35" s="47">
        <f t="shared" si="10"/>
        <v>0</v>
      </c>
      <c r="X35" s="48" t="e">
        <f t="shared" si="7"/>
        <v>#DIV/0!</v>
      </c>
      <c r="Y35" s="49">
        <f t="shared" si="8"/>
        <v>-24.84</v>
      </c>
      <c r="Z35" s="50"/>
      <c r="AA35" s="51"/>
      <c r="AB35" s="52"/>
      <c r="AC35" s="53"/>
      <c r="AD35" s="54"/>
      <c r="AE35" s="54"/>
      <c r="AF35" s="55">
        <f t="shared" si="6"/>
        <v>0</v>
      </c>
      <c r="AG35" s="56">
        <f>AF35-L35</f>
        <v>-24.84</v>
      </c>
    </row>
    <row r="36" spans="1:33" s="10" customFormat="1">
      <c r="A36" s="38"/>
      <c r="B36" s="58"/>
      <c r="C36" s="155" t="s">
        <v>221</v>
      </c>
      <c r="D36" s="125" t="s">
        <v>71</v>
      </c>
      <c r="E36" s="40"/>
      <c r="F36" s="40"/>
      <c r="G36" s="41"/>
      <c r="H36" s="125" t="s">
        <v>264</v>
      </c>
      <c r="I36" s="59"/>
      <c r="J36" s="43">
        <v>920</v>
      </c>
      <c r="K36" s="152">
        <v>230</v>
      </c>
      <c r="L36" s="166">
        <f t="shared" si="9"/>
        <v>42.32</v>
      </c>
      <c r="M36" s="45"/>
      <c r="N36" s="45"/>
      <c r="O36" s="46"/>
      <c r="P36" s="46"/>
      <c r="Q36" s="47"/>
      <c r="R36" s="47"/>
      <c r="S36" s="47"/>
      <c r="T36" s="47"/>
      <c r="U36" s="47"/>
      <c r="V36" s="47"/>
      <c r="W36" s="47">
        <f t="shared" si="10"/>
        <v>0</v>
      </c>
      <c r="X36" s="48" t="e">
        <f t="shared" si="7"/>
        <v>#DIV/0!</v>
      </c>
      <c r="Y36" s="49">
        <f t="shared" si="8"/>
        <v>-42.32</v>
      </c>
      <c r="Z36" s="50"/>
      <c r="AA36" s="51"/>
      <c r="AB36" s="52"/>
      <c r="AC36" s="53"/>
      <c r="AD36" s="54"/>
      <c r="AE36" s="54"/>
      <c r="AF36" s="55">
        <f t="shared" si="6"/>
        <v>0</v>
      </c>
      <c r="AG36" s="56"/>
    </row>
    <row r="37" spans="1:33" s="10" customFormat="1">
      <c r="A37" s="38"/>
      <c r="B37" s="58"/>
      <c r="C37" s="125"/>
      <c r="D37" s="125"/>
      <c r="E37" s="40"/>
      <c r="F37" s="40"/>
      <c r="G37" s="41"/>
      <c r="H37" s="41"/>
      <c r="I37" s="59"/>
      <c r="J37" s="43"/>
      <c r="K37" s="111"/>
      <c r="L37" s="44"/>
      <c r="M37" s="45"/>
      <c r="N37" s="45"/>
      <c r="O37" s="46"/>
      <c r="P37" s="46"/>
      <c r="Q37" s="47"/>
      <c r="R37" s="47"/>
      <c r="S37" s="47"/>
      <c r="T37" s="47"/>
      <c r="U37" s="47"/>
      <c r="V37" s="47"/>
      <c r="W37" s="47"/>
      <c r="X37" s="48"/>
      <c r="Y37" s="49"/>
      <c r="Z37" s="50"/>
      <c r="AA37" s="51"/>
      <c r="AB37" s="52"/>
      <c r="AC37" s="53"/>
      <c r="AD37" s="54"/>
      <c r="AE37" s="54"/>
      <c r="AF37" s="55">
        <f t="shared" si="6"/>
        <v>0</v>
      </c>
      <c r="AG37" s="56"/>
    </row>
    <row r="38" spans="1:33" s="10" customFormat="1">
      <c r="A38" s="38" t="s">
        <v>38</v>
      </c>
      <c r="B38" s="57"/>
      <c r="C38" s="155" t="s">
        <v>219</v>
      </c>
      <c r="D38" s="125" t="s">
        <v>49</v>
      </c>
      <c r="E38" s="40"/>
      <c r="F38" s="40"/>
      <c r="G38" s="41"/>
      <c r="H38" s="125" t="s">
        <v>49</v>
      </c>
      <c r="I38" s="51" t="s">
        <v>181</v>
      </c>
      <c r="J38" s="43">
        <v>2150</v>
      </c>
      <c r="K38" s="163">
        <v>2.4300000000000002</v>
      </c>
      <c r="L38" s="163">
        <f>K38*J38</f>
        <v>5224.5</v>
      </c>
      <c r="M38" s="45"/>
      <c r="N38" s="45"/>
      <c r="O38" s="46"/>
      <c r="P38" s="46"/>
      <c r="Q38" s="47"/>
      <c r="R38" s="47"/>
      <c r="S38" s="47"/>
      <c r="T38" s="47"/>
      <c r="U38" s="47"/>
      <c r="V38" s="47"/>
      <c r="W38" s="47">
        <f>SUM(N38:U38)</f>
        <v>0</v>
      </c>
      <c r="X38" s="48" t="e">
        <f>W38/AC38</f>
        <v>#DIV/0!</v>
      </c>
      <c r="Y38" s="49">
        <f t="shared" si="8"/>
        <v>-5224.5</v>
      </c>
      <c r="Z38" s="50"/>
      <c r="AA38" s="51"/>
      <c r="AB38" s="52"/>
      <c r="AC38" s="53"/>
      <c r="AD38" s="54"/>
      <c r="AE38" s="54"/>
      <c r="AF38" s="55">
        <f t="shared" si="6"/>
        <v>0</v>
      </c>
      <c r="AG38" s="56">
        <f>AF38-L38</f>
        <v>-5224.5</v>
      </c>
    </row>
    <row r="39" spans="1:33" s="10" customFormat="1">
      <c r="A39" s="38"/>
      <c r="B39" s="57"/>
      <c r="C39" s="155" t="s">
        <v>219</v>
      </c>
      <c r="D39" s="125" t="s">
        <v>49</v>
      </c>
      <c r="E39" s="40"/>
      <c r="F39" s="40"/>
      <c r="G39" s="41"/>
      <c r="H39" s="125" t="s">
        <v>49</v>
      </c>
      <c r="I39" s="51" t="s">
        <v>55</v>
      </c>
      <c r="J39" s="43">
        <v>2150</v>
      </c>
      <c r="K39" s="163">
        <v>0.96</v>
      </c>
      <c r="L39" s="163">
        <f>K39*J39</f>
        <v>2064</v>
      </c>
      <c r="M39" s="45"/>
      <c r="N39" s="45"/>
      <c r="O39" s="46"/>
      <c r="P39" s="46"/>
      <c r="Q39" s="47"/>
      <c r="R39" s="47"/>
      <c r="S39" s="47"/>
      <c r="T39" s="47"/>
      <c r="U39" s="47"/>
      <c r="V39" s="47"/>
      <c r="W39" s="47">
        <f>SUM(N39:U39)</f>
        <v>0</v>
      </c>
      <c r="X39" s="48" t="e">
        <f>W39/AC39</f>
        <v>#DIV/0!</v>
      </c>
      <c r="Y39" s="49">
        <f t="shared" si="8"/>
        <v>-2064</v>
      </c>
      <c r="Z39" s="50"/>
      <c r="AA39" s="51"/>
      <c r="AB39" s="52"/>
      <c r="AC39" s="53"/>
      <c r="AD39" s="54"/>
      <c r="AE39" s="54"/>
      <c r="AF39" s="55">
        <f t="shared" si="6"/>
        <v>0</v>
      </c>
      <c r="AG39" s="56"/>
    </row>
    <row r="40" spans="1:33" s="10" customFormat="1">
      <c r="A40" s="38"/>
      <c r="B40" s="57"/>
      <c r="C40" s="155" t="s">
        <v>219</v>
      </c>
      <c r="D40" s="125" t="s">
        <v>48</v>
      </c>
      <c r="E40" s="40"/>
      <c r="F40" s="40"/>
      <c r="G40" s="41"/>
      <c r="H40" s="125" t="s">
        <v>48</v>
      </c>
      <c r="I40" s="51" t="s">
        <v>181</v>
      </c>
      <c r="J40" s="43">
        <v>1800</v>
      </c>
      <c r="K40" s="163">
        <v>2.4300000000000002</v>
      </c>
      <c r="L40" s="163">
        <f>K40*J40</f>
        <v>4374</v>
      </c>
      <c r="M40" s="45"/>
      <c r="N40" s="45"/>
      <c r="O40" s="46"/>
      <c r="P40" s="46"/>
      <c r="Q40" s="63"/>
      <c r="R40" s="63"/>
      <c r="S40" s="63"/>
      <c r="T40" s="63"/>
      <c r="U40" s="47"/>
      <c r="V40" s="47"/>
      <c r="W40" s="47">
        <f>SUM(N40:U40)</f>
        <v>0</v>
      </c>
      <c r="X40" s="48" t="e">
        <f>W40/AC40</f>
        <v>#DIV/0!</v>
      </c>
      <c r="Y40" s="49">
        <f t="shared" si="8"/>
        <v>-4374</v>
      </c>
      <c r="Z40" s="50"/>
      <c r="AA40" s="51"/>
      <c r="AB40" s="52"/>
      <c r="AC40" s="53"/>
      <c r="AD40" s="54"/>
      <c r="AE40" s="54"/>
      <c r="AF40" s="55">
        <f t="shared" si="6"/>
        <v>0</v>
      </c>
      <c r="AG40" s="56">
        <f>AF40-L40</f>
        <v>-4374</v>
      </c>
    </row>
    <row r="41" spans="1:33" s="10" customFormat="1">
      <c r="A41" s="38"/>
      <c r="B41" s="57"/>
      <c r="C41" s="155" t="s">
        <v>219</v>
      </c>
      <c r="D41" s="125" t="s">
        <v>48</v>
      </c>
      <c r="E41" s="40"/>
      <c r="F41" s="40"/>
      <c r="G41" s="41"/>
      <c r="H41" s="125" t="s">
        <v>48</v>
      </c>
      <c r="I41" s="51" t="s">
        <v>55</v>
      </c>
      <c r="J41" s="43">
        <v>1800</v>
      </c>
      <c r="K41" s="163">
        <v>0.96</v>
      </c>
      <c r="L41" s="163">
        <f>K41*J41</f>
        <v>1728</v>
      </c>
      <c r="M41" s="45"/>
      <c r="N41" s="45"/>
      <c r="O41" s="46"/>
      <c r="P41" s="46"/>
      <c r="Q41" s="47"/>
      <c r="R41" s="47"/>
      <c r="S41" s="47"/>
      <c r="T41" s="47"/>
      <c r="U41" s="47"/>
      <c r="V41" s="47"/>
      <c r="W41" s="47">
        <f>SUM(N41:U41)</f>
        <v>0</v>
      </c>
      <c r="X41" s="48" t="e">
        <f>W41/AC41</f>
        <v>#DIV/0!</v>
      </c>
      <c r="Y41" s="49">
        <f t="shared" si="8"/>
        <v>-1728</v>
      </c>
      <c r="Z41" s="50"/>
      <c r="AA41" s="51"/>
      <c r="AB41" s="52"/>
      <c r="AC41" s="53"/>
      <c r="AD41" s="54"/>
      <c r="AE41" s="54"/>
      <c r="AF41" s="55">
        <f t="shared" si="6"/>
        <v>0</v>
      </c>
      <c r="AG41" s="56"/>
    </row>
    <row r="42" spans="1:33" s="10" customFormat="1">
      <c r="A42" s="38"/>
      <c r="B42" s="57"/>
      <c r="C42" s="125"/>
      <c r="D42" s="125"/>
      <c r="E42" s="40"/>
      <c r="F42" s="40"/>
      <c r="G42" s="41"/>
      <c r="H42" s="41"/>
      <c r="I42" s="42"/>
      <c r="J42" s="66"/>
      <c r="K42" s="114"/>
      <c r="L42" s="44"/>
      <c r="M42" s="45"/>
      <c r="N42" s="45"/>
      <c r="O42" s="46"/>
      <c r="P42" s="46"/>
      <c r="Q42" s="63"/>
      <c r="R42" s="63"/>
      <c r="S42" s="63"/>
      <c r="T42" s="63"/>
      <c r="U42" s="47"/>
      <c r="V42" s="47"/>
      <c r="W42" s="47"/>
      <c r="X42" s="48"/>
      <c r="Y42" s="49"/>
      <c r="Z42" s="50"/>
      <c r="AA42" s="51"/>
      <c r="AB42" s="52"/>
      <c r="AC42" s="53"/>
      <c r="AD42" s="54"/>
      <c r="AE42" s="54"/>
      <c r="AF42" s="55">
        <f t="shared" si="6"/>
        <v>0</v>
      </c>
      <c r="AG42" s="56">
        <f>AF42-L42</f>
        <v>0</v>
      </c>
    </row>
    <row r="43" spans="1:33" s="10" customFormat="1">
      <c r="A43" s="38" t="s">
        <v>37</v>
      </c>
      <c r="B43" s="58"/>
      <c r="C43" s="125" t="s">
        <v>214</v>
      </c>
      <c r="D43" s="125" t="s">
        <v>211</v>
      </c>
      <c r="E43" s="40"/>
      <c r="F43" s="40"/>
      <c r="G43" s="41"/>
      <c r="H43" s="125" t="s">
        <v>49</v>
      </c>
      <c r="I43" s="59"/>
      <c r="J43" s="43">
        <f>K3+K4+K7</f>
        <v>695</v>
      </c>
      <c r="K43" s="112">
        <v>1.03</v>
      </c>
      <c r="L43" s="44">
        <f t="shared" ref="L43:L76" si="11">K43*J43</f>
        <v>715.85</v>
      </c>
      <c r="M43" s="45"/>
      <c r="N43" s="45"/>
      <c r="O43" s="46"/>
      <c r="P43" s="46"/>
      <c r="Q43" s="47"/>
      <c r="R43" s="47"/>
      <c r="S43" s="47"/>
      <c r="T43" s="47"/>
      <c r="U43" s="47"/>
      <c r="V43" s="47"/>
      <c r="W43" s="47">
        <f>SUM(N43:U43)</f>
        <v>0</v>
      </c>
      <c r="X43" s="48" t="e">
        <f>W43/AC43</f>
        <v>#DIV/0!</v>
      </c>
      <c r="Y43" s="49">
        <f>W43-L43</f>
        <v>-715.85</v>
      </c>
      <c r="Z43" s="50"/>
      <c r="AA43" s="51"/>
      <c r="AB43" s="52"/>
      <c r="AC43" s="53"/>
      <c r="AD43" s="54"/>
      <c r="AE43" s="54"/>
      <c r="AF43" s="55">
        <f t="shared" si="6"/>
        <v>0</v>
      </c>
      <c r="AG43" s="56">
        <f t="shared" ref="AG43:AG91" si="12">AF43-L43</f>
        <v>-715.85</v>
      </c>
    </row>
    <row r="44" spans="1:33" s="10" customFormat="1">
      <c r="A44" s="38"/>
      <c r="B44" s="57"/>
      <c r="C44" s="155" t="s">
        <v>216</v>
      </c>
      <c r="D44" s="125" t="s">
        <v>212</v>
      </c>
      <c r="E44" s="40"/>
      <c r="F44" s="40"/>
      <c r="G44" s="41"/>
      <c r="H44" s="125" t="s">
        <v>49</v>
      </c>
      <c r="I44" s="57"/>
      <c r="J44" s="43">
        <f>L3+L4+L7</f>
        <v>870</v>
      </c>
      <c r="K44" s="112">
        <v>1.03</v>
      </c>
      <c r="L44" s="44">
        <f t="shared" si="11"/>
        <v>896.1</v>
      </c>
      <c r="M44" s="45"/>
      <c r="N44" s="45"/>
      <c r="O44" s="46"/>
      <c r="P44" s="46"/>
      <c r="Q44" s="47"/>
      <c r="R44" s="47"/>
      <c r="S44" s="47"/>
      <c r="T44" s="47"/>
      <c r="U44" s="47"/>
      <c r="V44" s="47"/>
      <c r="W44" s="47">
        <f>SUM(N44:U44)</f>
        <v>0</v>
      </c>
      <c r="X44" s="48" t="e">
        <f>W44/AC44</f>
        <v>#DIV/0!</v>
      </c>
      <c r="Y44" s="49">
        <f>W44-L44</f>
        <v>-896.1</v>
      </c>
      <c r="Z44" s="50"/>
      <c r="AA44" s="51"/>
      <c r="AB44" s="52"/>
      <c r="AC44" s="53"/>
      <c r="AD44" s="54"/>
      <c r="AE44" s="54"/>
      <c r="AF44" s="55">
        <f t="shared" si="6"/>
        <v>0</v>
      </c>
      <c r="AG44" s="56">
        <f t="shared" si="12"/>
        <v>-896.1</v>
      </c>
    </row>
    <row r="45" spans="1:33" s="10" customFormat="1">
      <c r="A45" s="38"/>
      <c r="B45" s="57"/>
      <c r="C45" s="155" t="s">
        <v>215</v>
      </c>
      <c r="D45" s="125" t="s">
        <v>213</v>
      </c>
      <c r="E45" s="40"/>
      <c r="F45" s="40"/>
      <c r="G45" s="41"/>
      <c r="H45" s="125" t="s">
        <v>49</v>
      </c>
      <c r="I45" s="57"/>
      <c r="J45" s="43">
        <f>M3+M4+M7</f>
        <v>585</v>
      </c>
      <c r="K45" s="113">
        <v>1.03</v>
      </c>
      <c r="L45" s="44">
        <f t="shared" si="11"/>
        <v>602.55000000000007</v>
      </c>
      <c r="M45" s="45"/>
      <c r="N45" s="45"/>
      <c r="O45" s="46"/>
      <c r="P45" s="46"/>
      <c r="Q45" s="47"/>
      <c r="R45" s="47"/>
      <c r="S45" s="47"/>
      <c r="T45" s="47"/>
      <c r="U45" s="47"/>
      <c r="V45" s="47"/>
      <c r="W45" s="47">
        <f>SUM(N45:U45)</f>
        <v>0</v>
      </c>
      <c r="X45" s="48" t="e">
        <f>W45/AC45</f>
        <v>#DIV/0!</v>
      </c>
      <c r="Y45" s="49">
        <f>W45-L45</f>
        <v>-602.55000000000007</v>
      </c>
      <c r="Z45" s="50"/>
      <c r="AA45" s="51"/>
      <c r="AB45" s="52"/>
      <c r="AC45" s="53"/>
      <c r="AD45" s="54"/>
      <c r="AE45" s="54"/>
      <c r="AF45" s="55">
        <f t="shared" si="6"/>
        <v>0</v>
      </c>
      <c r="AG45" s="56">
        <f t="shared" si="12"/>
        <v>-602.55000000000007</v>
      </c>
    </row>
    <row r="46" spans="1:33" s="10" customFormat="1">
      <c r="A46" s="38"/>
      <c r="B46" s="58"/>
      <c r="C46" s="125"/>
      <c r="D46" s="125"/>
      <c r="E46" s="40"/>
      <c r="F46" s="40"/>
      <c r="G46" s="41"/>
      <c r="H46" s="125"/>
      <c r="I46" s="59"/>
      <c r="J46" s="43"/>
      <c r="K46" s="112"/>
      <c r="L46" s="44"/>
      <c r="M46" s="45"/>
      <c r="N46" s="45"/>
      <c r="O46" s="46"/>
      <c r="P46" s="46"/>
      <c r="Q46" s="47"/>
      <c r="R46" s="47"/>
      <c r="S46" s="47"/>
      <c r="T46" s="47"/>
      <c r="U46" s="47"/>
      <c r="V46" s="47"/>
      <c r="W46" s="47"/>
      <c r="X46" s="48"/>
      <c r="Y46" s="49"/>
      <c r="Z46" s="50"/>
      <c r="AA46" s="51"/>
      <c r="AB46" s="52"/>
      <c r="AC46" s="53"/>
      <c r="AD46" s="54"/>
      <c r="AE46" s="54"/>
      <c r="AF46" s="55">
        <f t="shared" si="6"/>
        <v>0</v>
      </c>
      <c r="AG46" s="56"/>
    </row>
    <row r="47" spans="1:33" s="10" customFormat="1">
      <c r="A47" s="38"/>
      <c r="B47" s="58"/>
      <c r="C47" s="155" t="s">
        <v>214</v>
      </c>
      <c r="D47" s="125" t="s">
        <v>211</v>
      </c>
      <c r="E47" s="40"/>
      <c r="F47" s="40"/>
      <c r="G47" s="41"/>
      <c r="H47" s="125" t="s">
        <v>48</v>
      </c>
      <c r="I47" s="59"/>
      <c r="J47" s="43">
        <f>K5+K6+K8</f>
        <v>555</v>
      </c>
      <c r="K47" s="112">
        <v>1.03</v>
      </c>
      <c r="L47" s="44">
        <f>K47*J47</f>
        <v>571.65</v>
      </c>
      <c r="M47" s="45"/>
      <c r="N47" s="45"/>
      <c r="O47" s="46"/>
      <c r="P47" s="46"/>
      <c r="Q47" s="47"/>
      <c r="R47" s="47"/>
      <c r="S47" s="47"/>
      <c r="T47" s="47"/>
      <c r="U47" s="47"/>
      <c r="V47" s="47"/>
      <c r="W47" s="47">
        <f>SUM(N47:U47)</f>
        <v>0</v>
      </c>
      <c r="X47" s="48" t="e">
        <f>W47/AC47</f>
        <v>#DIV/0!</v>
      </c>
      <c r="Y47" s="49">
        <f>W47-L47</f>
        <v>-571.65</v>
      </c>
      <c r="Z47" s="50"/>
      <c r="AA47" s="51"/>
      <c r="AB47" s="52"/>
      <c r="AC47" s="53"/>
      <c r="AD47" s="54"/>
      <c r="AE47" s="54"/>
      <c r="AF47" s="55">
        <f t="shared" si="6"/>
        <v>0</v>
      </c>
      <c r="AG47" s="56">
        <f>AF47-L47</f>
        <v>-571.65</v>
      </c>
    </row>
    <row r="48" spans="1:33" s="10" customFormat="1">
      <c r="A48" s="38"/>
      <c r="B48" s="57"/>
      <c r="C48" s="155" t="s">
        <v>216</v>
      </c>
      <c r="D48" s="125" t="s">
        <v>212</v>
      </c>
      <c r="E48" s="40"/>
      <c r="F48" s="40"/>
      <c r="G48" s="41"/>
      <c r="H48" s="125" t="s">
        <v>48</v>
      </c>
      <c r="I48" s="57"/>
      <c r="J48" s="43">
        <f>L5+L6+L8</f>
        <v>690</v>
      </c>
      <c r="K48" s="112">
        <v>1.03</v>
      </c>
      <c r="L48" s="44">
        <f>K48*J48</f>
        <v>710.7</v>
      </c>
      <c r="M48" s="45"/>
      <c r="N48" s="45"/>
      <c r="O48" s="46"/>
      <c r="P48" s="46"/>
      <c r="Q48" s="47"/>
      <c r="R48" s="47"/>
      <c r="S48" s="47"/>
      <c r="T48" s="47"/>
      <c r="U48" s="47"/>
      <c r="V48" s="47"/>
      <c r="W48" s="47">
        <f>SUM(N48:U48)</f>
        <v>0</v>
      </c>
      <c r="X48" s="48" t="e">
        <f>W48/AC48</f>
        <v>#DIV/0!</v>
      </c>
      <c r="Y48" s="49">
        <f>W48-L48</f>
        <v>-710.7</v>
      </c>
      <c r="Z48" s="50"/>
      <c r="AA48" s="51"/>
      <c r="AB48" s="52"/>
      <c r="AC48" s="53"/>
      <c r="AD48" s="54"/>
      <c r="AE48" s="54"/>
      <c r="AF48" s="55">
        <f t="shared" si="6"/>
        <v>0</v>
      </c>
      <c r="AG48" s="56">
        <f>AF48-L48</f>
        <v>-710.7</v>
      </c>
    </row>
    <row r="49" spans="1:33" s="10" customFormat="1">
      <c r="A49" s="38"/>
      <c r="B49" s="57"/>
      <c r="C49" s="155" t="s">
        <v>215</v>
      </c>
      <c r="D49" s="125" t="s">
        <v>213</v>
      </c>
      <c r="E49" s="40"/>
      <c r="F49" s="40"/>
      <c r="G49" s="41"/>
      <c r="H49" s="125" t="s">
        <v>48</v>
      </c>
      <c r="I49" s="57"/>
      <c r="J49" s="43">
        <f>M5+M6+M8</f>
        <v>555</v>
      </c>
      <c r="K49" s="113">
        <v>1.03</v>
      </c>
      <c r="L49" s="44">
        <f>K49*J49</f>
        <v>571.65</v>
      </c>
      <c r="M49" s="45"/>
      <c r="N49" s="45"/>
      <c r="O49" s="46"/>
      <c r="P49" s="46"/>
      <c r="Q49" s="47"/>
      <c r="R49" s="47"/>
      <c r="S49" s="47"/>
      <c r="T49" s="47"/>
      <c r="U49" s="47"/>
      <c r="V49" s="47"/>
      <c r="W49" s="47">
        <f>SUM(N49:U49)</f>
        <v>0</v>
      </c>
      <c r="X49" s="48" t="e">
        <f>W49/AC49</f>
        <v>#DIV/0!</v>
      </c>
      <c r="Y49" s="49">
        <f>W49-L49</f>
        <v>-571.65</v>
      </c>
      <c r="Z49" s="50"/>
      <c r="AA49" s="51"/>
      <c r="AB49" s="52"/>
      <c r="AC49" s="53"/>
      <c r="AD49" s="54"/>
      <c r="AE49" s="54"/>
      <c r="AF49" s="55">
        <f t="shared" si="6"/>
        <v>0</v>
      </c>
      <c r="AG49" s="56">
        <f>AF49-L49</f>
        <v>-571.65</v>
      </c>
    </row>
    <row r="50" spans="1:33" s="10" customFormat="1">
      <c r="A50" s="38"/>
      <c r="B50" s="58"/>
      <c r="C50" s="125"/>
      <c r="D50" s="162"/>
      <c r="E50" s="40"/>
      <c r="F50" s="40"/>
      <c r="G50" s="41"/>
      <c r="H50" s="41"/>
      <c r="I50" s="59"/>
      <c r="J50" s="43"/>
      <c r="K50" s="112"/>
      <c r="L50" s="112"/>
      <c r="M50" s="45"/>
      <c r="N50" s="45"/>
      <c r="O50" s="46"/>
      <c r="P50" s="46"/>
      <c r="Q50" s="47"/>
      <c r="R50" s="47"/>
      <c r="S50" s="47"/>
      <c r="T50" s="47"/>
      <c r="U50" s="47"/>
      <c r="V50" s="47"/>
      <c r="W50" s="47"/>
      <c r="X50" s="48"/>
      <c r="Y50" s="49"/>
      <c r="Z50" s="50"/>
      <c r="AA50" s="51"/>
      <c r="AB50" s="52"/>
      <c r="AC50" s="53"/>
      <c r="AD50" s="54"/>
      <c r="AE50" s="54"/>
      <c r="AF50" s="55">
        <f t="shared" si="6"/>
        <v>0</v>
      </c>
      <c r="AG50" s="56">
        <f t="shared" si="12"/>
        <v>0</v>
      </c>
    </row>
    <row r="51" spans="1:33" s="10" customFormat="1">
      <c r="A51" s="38" t="s">
        <v>232</v>
      </c>
      <c r="B51" s="57"/>
      <c r="C51" s="68" t="s">
        <v>237</v>
      </c>
      <c r="D51" s="155" t="s">
        <v>234</v>
      </c>
      <c r="E51" s="40"/>
      <c r="F51" s="40"/>
      <c r="G51" s="41"/>
      <c r="H51" s="155" t="s">
        <v>49</v>
      </c>
      <c r="I51" s="42"/>
      <c r="J51" s="43">
        <v>2150</v>
      </c>
      <c r="K51" s="163">
        <v>0.04</v>
      </c>
      <c r="L51" s="163">
        <f>K51*J51</f>
        <v>86</v>
      </c>
      <c r="M51" s="45"/>
      <c r="N51" s="45"/>
      <c r="O51" s="46"/>
      <c r="P51" s="46"/>
      <c r="Q51" s="47"/>
      <c r="R51" s="47"/>
      <c r="S51" s="47"/>
      <c r="T51" s="47"/>
      <c r="U51" s="47"/>
      <c r="V51" s="47"/>
      <c r="W51" s="47">
        <f>SUM(N51:U51)</f>
        <v>0</v>
      </c>
      <c r="X51" s="48" t="e">
        <f>W51/AC51</f>
        <v>#DIV/0!</v>
      </c>
      <c r="Y51" s="49">
        <f>W51-L51</f>
        <v>-86</v>
      </c>
      <c r="Z51" s="50"/>
      <c r="AA51" s="51"/>
      <c r="AB51" s="52"/>
      <c r="AC51" s="53"/>
      <c r="AD51" s="54"/>
      <c r="AE51" s="54"/>
      <c r="AF51" s="55">
        <f>AC51+AD51</f>
        <v>0</v>
      </c>
      <c r="AG51" s="37"/>
    </row>
    <row r="52" spans="1:33" s="10" customFormat="1">
      <c r="A52" s="38"/>
      <c r="B52" s="57"/>
      <c r="C52" s="68" t="s">
        <v>237</v>
      </c>
      <c r="D52" s="155" t="s">
        <v>234</v>
      </c>
      <c r="E52" s="40"/>
      <c r="F52" s="40"/>
      <c r="G52" s="41"/>
      <c r="H52" s="155" t="s">
        <v>48</v>
      </c>
      <c r="I52" s="42"/>
      <c r="J52" s="43">
        <v>1800</v>
      </c>
      <c r="K52" s="163">
        <v>0.04</v>
      </c>
      <c r="L52" s="163">
        <f>K52*J52</f>
        <v>72</v>
      </c>
      <c r="M52" s="45"/>
      <c r="N52" s="45"/>
      <c r="O52" s="46"/>
      <c r="P52" s="46"/>
      <c r="Q52" s="47"/>
      <c r="R52" s="47"/>
      <c r="S52" s="47"/>
      <c r="T52" s="47"/>
      <c r="U52" s="47"/>
      <c r="V52" s="47"/>
      <c r="W52" s="47">
        <f>SUM(N52:U52)</f>
        <v>0</v>
      </c>
      <c r="X52" s="48" t="e">
        <f>W52/AC52</f>
        <v>#DIV/0!</v>
      </c>
      <c r="Y52" s="49">
        <f>W52-L52</f>
        <v>-72</v>
      </c>
      <c r="Z52" s="50"/>
      <c r="AA52" s="51"/>
      <c r="AB52" s="52"/>
      <c r="AC52" s="53"/>
      <c r="AD52" s="54"/>
      <c r="AE52" s="54"/>
      <c r="AF52" s="55">
        <f>AC52+AD52</f>
        <v>0</v>
      </c>
      <c r="AG52" s="37"/>
    </row>
    <row r="53" spans="1:33" s="10" customFormat="1">
      <c r="A53" s="38"/>
      <c r="B53" s="57"/>
      <c r="C53" s="155"/>
      <c r="D53" s="155"/>
      <c r="E53" s="40"/>
      <c r="F53" s="40"/>
      <c r="G53" s="41"/>
      <c r="H53" s="155"/>
      <c r="I53" s="42"/>
      <c r="J53" s="66"/>
      <c r="K53" s="163"/>
      <c r="L53" s="163"/>
      <c r="M53" s="45"/>
      <c r="N53" s="45"/>
      <c r="O53" s="46"/>
      <c r="P53" s="46"/>
      <c r="Q53" s="47"/>
      <c r="R53" s="47"/>
      <c r="S53" s="47"/>
      <c r="T53" s="47"/>
      <c r="U53" s="47"/>
      <c r="V53" s="47"/>
      <c r="W53" s="47"/>
      <c r="X53" s="48"/>
      <c r="Y53" s="49"/>
      <c r="Z53" s="50"/>
      <c r="AA53" s="51"/>
      <c r="AB53" s="52"/>
      <c r="AC53" s="53"/>
      <c r="AD53" s="54"/>
      <c r="AE53" s="54"/>
      <c r="AF53" s="55"/>
      <c r="AG53" s="37"/>
    </row>
    <row r="54" spans="1:33" s="10" customFormat="1">
      <c r="A54" s="38" t="s">
        <v>233</v>
      </c>
      <c r="B54" s="57"/>
      <c r="C54" s="68" t="s">
        <v>235</v>
      </c>
      <c r="D54" s="155" t="s">
        <v>236</v>
      </c>
      <c r="E54" s="40"/>
      <c r="F54" s="40"/>
      <c r="G54" s="41"/>
      <c r="H54" s="155" t="s">
        <v>49</v>
      </c>
      <c r="I54" s="42"/>
      <c r="J54" s="43">
        <v>2150</v>
      </c>
      <c r="K54" s="169">
        <v>4.0000000000000001E-3</v>
      </c>
      <c r="L54" s="163">
        <f>K54*J54</f>
        <v>8.6</v>
      </c>
      <c r="M54" s="45"/>
      <c r="N54" s="45"/>
      <c r="O54" s="46"/>
      <c r="P54" s="46"/>
      <c r="Q54" s="47"/>
      <c r="R54" s="47"/>
      <c r="S54" s="47"/>
      <c r="T54" s="47"/>
      <c r="U54" s="47"/>
      <c r="V54" s="47"/>
      <c r="W54" s="47">
        <f>SUM(N54:U54)</f>
        <v>0</v>
      </c>
      <c r="X54" s="48" t="e">
        <f>W54/AC54</f>
        <v>#DIV/0!</v>
      </c>
      <c r="Y54" s="49">
        <f>W54-L54</f>
        <v>-8.6</v>
      </c>
      <c r="Z54" s="50"/>
      <c r="AA54" s="51"/>
      <c r="AB54" s="52"/>
      <c r="AC54" s="53"/>
      <c r="AD54" s="54"/>
      <c r="AE54" s="54"/>
      <c r="AF54" s="55">
        <f>AC54+AD54</f>
        <v>0</v>
      </c>
      <c r="AG54" s="37"/>
    </row>
    <row r="55" spans="1:33" s="10" customFormat="1">
      <c r="A55" s="38"/>
      <c r="B55" s="57"/>
      <c r="C55" s="68" t="s">
        <v>235</v>
      </c>
      <c r="D55" s="155" t="s">
        <v>236</v>
      </c>
      <c r="E55" s="40"/>
      <c r="F55" s="40"/>
      <c r="G55" s="41"/>
      <c r="H55" s="155" t="s">
        <v>48</v>
      </c>
      <c r="I55" s="42"/>
      <c r="J55" s="43">
        <v>1800</v>
      </c>
      <c r="K55" s="169">
        <v>4.0000000000000001E-3</v>
      </c>
      <c r="L55" s="163">
        <f>K55*J55</f>
        <v>7.2</v>
      </c>
      <c r="M55" s="45"/>
      <c r="N55" s="45"/>
      <c r="O55" s="46"/>
      <c r="P55" s="46"/>
      <c r="Q55" s="47"/>
      <c r="R55" s="47"/>
      <c r="S55" s="47"/>
      <c r="T55" s="47"/>
      <c r="U55" s="47"/>
      <c r="V55" s="47"/>
      <c r="W55" s="47">
        <f>SUM(N55:U55)</f>
        <v>0</v>
      </c>
      <c r="X55" s="48" t="e">
        <f>W55/AC55</f>
        <v>#DIV/0!</v>
      </c>
      <c r="Y55" s="49">
        <f>W55-L55</f>
        <v>-7.2</v>
      </c>
      <c r="Z55" s="50"/>
      <c r="AA55" s="51"/>
      <c r="AB55" s="52"/>
      <c r="AC55" s="53"/>
      <c r="AD55" s="54"/>
      <c r="AE55" s="54"/>
      <c r="AF55" s="55">
        <f>AC55+AD55</f>
        <v>0</v>
      </c>
      <c r="AG55" s="37"/>
    </row>
    <row r="56" spans="1:33" s="10" customFormat="1">
      <c r="A56" s="38"/>
      <c r="B56" s="57"/>
      <c r="C56" s="155"/>
      <c r="D56" s="155"/>
      <c r="E56" s="40"/>
      <c r="F56" s="40"/>
      <c r="G56" s="41"/>
      <c r="H56" s="155"/>
      <c r="I56" s="42"/>
      <c r="J56" s="66"/>
      <c r="K56" s="163"/>
      <c r="L56" s="163"/>
      <c r="M56" s="45"/>
      <c r="N56" s="45"/>
      <c r="O56" s="46"/>
      <c r="P56" s="46"/>
      <c r="Q56" s="47"/>
      <c r="R56" s="47"/>
      <c r="S56" s="47"/>
      <c r="T56" s="47"/>
      <c r="U56" s="47"/>
      <c r="V56" s="47"/>
      <c r="W56" s="47"/>
      <c r="X56" s="48"/>
      <c r="Y56" s="49"/>
      <c r="Z56" s="50"/>
      <c r="AA56" s="51"/>
      <c r="AB56" s="52"/>
      <c r="AC56" s="53"/>
      <c r="AD56" s="54"/>
      <c r="AE56" s="54"/>
      <c r="AF56" s="55"/>
      <c r="AG56" s="37"/>
    </row>
    <row r="57" spans="1:33" s="10" customFormat="1">
      <c r="A57" s="38" t="s">
        <v>188</v>
      </c>
      <c r="B57" s="58"/>
      <c r="C57" s="125" t="s">
        <v>190</v>
      </c>
      <c r="D57" s="153">
        <v>5.25</v>
      </c>
      <c r="E57" s="40"/>
      <c r="F57" s="40"/>
      <c r="G57" s="41"/>
      <c r="H57" s="125" t="s">
        <v>49</v>
      </c>
      <c r="I57" s="59"/>
      <c r="J57" s="43">
        <v>695</v>
      </c>
      <c r="K57" s="167">
        <v>1.03</v>
      </c>
      <c r="L57" s="164">
        <f t="shared" si="11"/>
        <v>715.85</v>
      </c>
      <c r="M57" s="45"/>
      <c r="N57" s="45"/>
      <c r="O57" s="46"/>
      <c r="P57" s="46"/>
      <c r="Q57" s="47"/>
      <c r="R57" s="47"/>
      <c r="S57" s="47"/>
      <c r="T57" s="47"/>
      <c r="U57" s="47"/>
      <c r="V57" s="47"/>
      <c r="W57" s="47">
        <f t="shared" ref="W57:W59" si="13">SUM(N57:U57)</f>
        <v>0</v>
      </c>
      <c r="X57" s="48" t="e">
        <f t="shared" ref="X57:X59" si="14">W57/AC57</f>
        <v>#DIV/0!</v>
      </c>
      <c r="Y57" s="49">
        <f t="shared" ref="Y57:Y59" si="15">W57-L57</f>
        <v>-715.85</v>
      </c>
      <c r="Z57" s="50"/>
      <c r="AA57" s="51"/>
      <c r="AB57" s="52"/>
      <c r="AC57" s="53"/>
      <c r="AD57" s="54"/>
      <c r="AE57" s="54"/>
      <c r="AF57" s="55">
        <f t="shared" si="6"/>
        <v>0</v>
      </c>
      <c r="AG57" s="56">
        <f t="shared" si="12"/>
        <v>-715.85</v>
      </c>
    </row>
    <row r="58" spans="1:33" s="10" customFormat="1">
      <c r="A58" s="38"/>
      <c r="B58" s="57"/>
      <c r="C58" s="125" t="s">
        <v>190</v>
      </c>
      <c r="D58" s="153">
        <v>5.625</v>
      </c>
      <c r="E58" s="40"/>
      <c r="F58" s="40"/>
      <c r="G58" s="41"/>
      <c r="H58" s="125" t="s">
        <v>49</v>
      </c>
      <c r="I58" s="57"/>
      <c r="J58" s="43">
        <v>870</v>
      </c>
      <c r="K58" s="167">
        <v>1.03</v>
      </c>
      <c r="L58" s="164">
        <f t="shared" si="11"/>
        <v>896.1</v>
      </c>
      <c r="M58" s="45"/>
      <c r="N58" s="45"/>
      <c r="O58" s="46"/>
      <c r="P58" s="46"/>
      <c r="Q58" s="47"/>
      <c r="R58" s="47"/>
      <c r="S58" s="47"/>
      <c r="T58" s="47"/>
      <c r="U58" s="47"/>
      <c r="V58" s="47"/>
      <c r="W58" s="47">
        <f t="shared" si="13"/>
        <v>0</v>
      </c>
      <c r="X58" s="48" t="e">
        <f t="shared" si="14"/>
        <v>#DIV/0!</v>
      </c>
      <c r="Y58" s="49">
        <f t="shared" si="15"/>
        <v>-896.1</v>
      </c>
      <c r="Z58" s="50"/>
      <c r="AA58" s="51"/>
      <c r="AB58" s="52"/>
      <c r="AC58" s="53"/>
      <c r="AD58" s="54"/>
      <c r="AE58" s="54"/>
      <c r="AF58" s="55">
        <f t="shared" si="6"/>
        <v>0</v>
      </c>
      <c r="AG58" s="56">
        <f t="shared" si="12"/>
        <v>-896.1</v>
      </c>
    </row>
    <row r="59" spans="1:33" s="10" customFormat="1">
      <c r="A59" s="38"/>
      <c r="B59" s="57"/>
      <c r="C59" s="125" t="s">
        <v>190</v>
      </c>
      <c r="D59" s="124">
        <v>6</v>
      </c>
      <c r="E59" s="40"/>
      <c r="F59" s="40"/>
      <c r="G59" s="41"/>
      <c r="H59" s="125" t="s">
        <v>49</v>
      </c>
      <c r="I59" s="57"/>
      <c r="J59" s="43">
        <v>585</v>
      </c>
      <c r="K59" s="168">
        <v>1.03</v>
      </c>
      <c r="L59" s="165">
        <f t="shared" si="11"/>
        <v>602.55000000000007</v>
      </c>
      <c r="M59" s="45"/>
      <c r="N59" s="45"/>
      <c r="O59" s="46"/>
      <c r="P59" s="46"/>
      <c r="Q59" s="47"/>
      <c r="R59" s="47"/>
      <c r="S59" s="47"/>
      <c r="T59" s="47"/>
      <c r="U59" s="47"/>
      <c r="V59" s="47"/>
      <c r="W59" s="47">
        <f t="shared" si="13"/>
        <v>0</v>
      </c>
      <c r="X59" s="48" t="e">
        <f t="shared" si="14"/>
        <v>#DIV/0!</v>
      </c>
      <c r="Y59" s="49">
        <f t="shared" si="15"/>
        <v>-602.55000000000007</v>
      </c>
      <c r="Z59" s="50"/>
      <c r="AA59" s="51"/>
      <c r="AB59" s="52"/>
      <c r="AC59" s="53"/>
      <c r="AD59" s="54"/>
      <c r="AE59" s="54"/>
      <c r="AF59" s="55">
        <f t="shared" si="6"/>
        <v>0</v>
      </c>
      <c r="AG59" s="56">
        <f t="shared" si="12"/>
        <v>-602.55000000000007</v>
      </c>
    </row>
    <row r="60" spans="1:33" s="10" customFormat="1">
      <c r="A60" s="38"/>
      <c r="B60" s="58"/>
      <c r="C60" s="125"/>
      <c r="D60" s="125"/>
      <c r="E60" s="40"/>
      <c r="F60" s="40"/>
      <c r="G60" s="41"/>
      <c r="H60" s="125"/>
      <c r="I60" s="59"/>
      <c r="J60" s="43"/>
      <c r="K60" s="167"/>
      <c r="L60" s="112"/>
      <c r="M60" s="45"/>
      <c r="N60" s="45"/>
      <c r="O60" s="46"/>
      <c r="P60" s="46"/>
      <c r="Q60" s="47"/>
      <c r="R60" s="47"/>
      <c r="S60" s="47"/>
      <c r="T60" s="47"/>
      <c r="U60" s="47"/>
      <c r="V60" s="47"/>
      <c r="W60" s="47"/>
      <c r="X60" s="48"/>
      <c r="Y60" s="49"/>
      <c r="Z60" s="50"/>
      <c r="AA60" s="51"/>
      <c r="AB60" s="52"/>
      <c r="AC60" s="53"/>
      <c r="AD60" s="54"/>
      <c r="AE60" s="54"/>
      <c r="AF60" s="55">
        <f t="shared" si="6"/>
        <v>0</v>
      </c>
      <c r="AG60" s="56"/>
    </row>
    <row r="61" spans="1:33" s="10" customFormat="1">
      <c r="A61" s="38"/>
      <c r="B61" s="58"/>
      <c r="C61" s="125" t="s">
        <v>190</v>
      </c>
      <c r="D61" s="153">
        <v>5.25</v>
      </c>
      <c r="E61" s="40"/>
      <c r="F61" s="40"/>
      <c r="G61" s="41"/>
      <c r="H61" s="125" t="s">
        <v>48</v>
      </c>
      <c r="I61" s="59"/>
      <c r="J61" s="43">
        <v>555</v>
      </c>
      <c r="K61" s="167">
        <v>1.03</v>
      </c>
      <c r="L61" s="164">
        <f t="shared" ref="L61:L68" si="16">K61*J61</f>
        <v>571.65</v>
      </c>
      <c r="M61" s="45"/>
      <c r="N61" s="45"/>
      <c r="O61" s="46"/>
      <c r="P61" s="46"/>
      <c r="Q61" s="47"/>
      <c r="R61" s="47"/>
      <c r="S61" s="47"/>
      <c r="T61" s="47"/>
      <c r="U61" s="47"/>
      <c r="V61" s="47"/>
      <c r="W61" s="47">
        <f t="shared" ref="W61:W63" si="17">SUM(N61:U61)</f>
        <v>0</v>
      </c>
      <c r="X61" s="48" t="e">
        <f t="shared" ref="X61:X63" si="18">W61/AC61</f>
        <v>#DIV/0!</v>
      </c>
      <c r="Y61" s="49">
        <f t="shared" ref="Y61:Y63" si="19">W61-L61</f>
        <v>-571.65</v>
      </c>
      <c r="Z61" s="50"/>
      <c r="AA61" s="51"/>
      <c r="AB61" s="52"/>
      <c r="AC61" s="53"/>
      <c r="AD61" s="54"/>
      <c r="AE61" s="54"/>
      <c r="AF61" s="55">
        <f t="shared" si="6"/>
        <v>0</v>
      </c>
      <c r="AG61" s="56">
        <f t="shared" ref="AG61:AG68" si="20">AF61-L61</f>
        <v>-571.65</v>
      </c>
    </row>
    <row r="62" spans="1:33" s="10" customFormat="1">
      <c r="A62" s="38"/>
      <c r="B62" s="57"/>
      <c r="C62" s="125" t="s">
        <v>190</v>
      </c>
      <c r="D62" s="153">
        <v>5.625</v>
      </c>
      <c r="E62" s="40"/>
      <c r="F62" s="40"/>
      <c r="G62" s="41"/>
      <c r="H62" s="125" t="s">
        <v>48</v>
      </c>
      <c r="I62" s="57"/>
      <c r="J62" s="43">
        <v>690</v>
      </c>
      <c r="K62" s="167">
        <v>1.03</v>
      </c>
      <c r="L62" s="164">
        <f t="shared" si="16"/>
        <v>710.7</v>
      </c>
      <c r="M62" s="45"/>
      <c r="N62" s="45"/>
      <c r="O62" s="46"/>
      <c r="P62" s="46"/>
      <c r="Q62" s="47"/>
      <c r="R62" s="47"/>
      <c r="S62" s="47"/>
      <c r="T62" s="47"/>
      <c r="U62" s="47"/>
      <c r="V62" s="47"/>
      <c r="W62" s="47">
        <f t="shared" si="17"/>
        <v>0</v>
      </c>
      <c r="X62" s="48" t="e">
        <f t="shared" si="18"/>
        <v>#DIV/0!</v>
      </c>
      <c r="Y62" s="49">
        <f t="shared" si="19"/>
        <v>-710.7</v>
      </c>
      <c r="Z62" s="50"/>
      <c r="AA62" s="51"/>
      <c r="AB62" s="52"/>
      <c r="AC62" s="53"/>
      <c r="AD62" s="54"/>
      <c r="AE62" s="54"/>
      <c r="AF62" s="55">
        <f t="shared" si="6"/>
        <v>0</v>
      </c>
      <c r="AG62" s="56">
        <f t="shared" si="20"/>
        <v>-710.7</v>
      </c>
    </row>
    <row r="63" spans="1:33" s="10" customFormat="1">
      <c r="A63" s="38"/>
      <c r="B63" s="57"/>
      <c r="C63" s="125" t="s">
        <v>190</v>
      </c>
      <c r="D63" s="124">
        <v>6</v>
      </c>
      <c r="E63" s="40"/>
      <c r="F63" s="40"/>
      <c r="G63" s="41"/>
      <c r="H63" s="125" t="s">
        <v>48</v>
      </c>
      <c r="I63" s="57"/>
      <c r="J63" s="43">
        <v>555</v>
      </c>
      <c r="K63" s="168">
        <v>1.03</v>
      </c>
      <c r="L63" s="165">
        <f t="shared" si="16"/>
        <v>571.65</v>
      </c>
      <c r="M63" s="45"/>
      <c r="N63" s="45"/>
      <c r="O63" s="46"/>
      <c r="P63" s="46"/>
      <c r="Q63" s="47"/>
      <c r="R63" s="47"/>
      <c r="S63" s="47"/>
      <c r="T63" s="47"/>
      <c r="U63" s="47"/>
      <c r="V63" s="47"/>
      <c r="W63" s="47">
        <f t="shared" si="17"/>
        <v>0</v>
      </c>
      <c r="X63" s="48" t="e">
        <f t="shared" si="18"/>
        <v>#DIV/0!</v>
      </c>
      <c r="Y63" s="49">
        <f t="shared" si="19"/>
        <v>-571.65</v>
      </c>
      <c r="Z63" s="50"/>
      <c r="AA63" s="51"/>
      <c r="AB63" s="52"/>
      <c r="AC63" s="53"/>
      <c r="AD63" s="54"/>
      <c r="AE63" s="54"/>
      <c r="AF63" s="55">
        <f t="shared" si="6"/>
        <v>0</v>
      </c>
      <c r="AG63" s="56">
        <f t="shared" si="20"/>
        <v>-571.65</v>
      </c>
    </row>
    <row r="64" spans="1:33" s="10" customFormat="1">
      <c r="A64" s="38"/>
      <c r="B64" s="58"/>
      <c r="C64" s="155"/>
      <c r="D64" s="155"/>
      <c r="E64" s="40"/>
      <c r="F64" s="40"/>
      <c r="G64" s="41"/>
      <c r="H64" s="41"/>
      <c r="I64" s="59"/>
      <c r="J64" s="43"/>
      <c r="K64" s="112"/>
      <c r="L64" s="44"/>
      <c r="M64" s="45"/>
      <c r="N64" s="45"/>
      <c r="O64" s="46"/>
      <c r="P64" s="46"/>
      <c r="Q64" s="47"/>
      <c r="R64" s="47"/>
      <c r="S64" s="47"/>
      <c r="T64" s="47"/>
      <c r="U64" s="47"/>
      <c r="V64" s="47"/>
      <c r="W64" s="47"/>
      <c r="X64" s="48"/>
      <c r="Y64" s="49"/>
      <c r="Z64" s="50"/>
      <c r="AA64" s="51"/>
      <c r="AB64" s="52"/>
      <c r="AC64" s="53"/>
      <c r="AD64" s="54"/>
      <c r="AE64" s="54"/>
      <c r="AF64" s="55">
        <f t="shared" ref="AF64:AF67" si="21">AC64+AD64</f>
        <v>0</v>
      </c>
      <c r="AG64" s="56">
        <f t="shared" ref="AG64:AG67" si="22">AF64-L64</f>
        <v>0</v>
      </c>
    </row>
    <row r="65" spans="1:33" s="10" customFormat="1">
      <c r="A65" s="38" t="s">
        <v>218</v>
      </c>
      <c r="B65" s="57"/>
      <c r="C65" s="155" t="s">
        <v>223</v>
      </c>
      <c r="D65" s="155" t="s">
        <v>222</v>
      </c>
      <c r="E65" s="40" t="s">
        <v>224</v>
      </c>
      <c r="F65" s="40"/>
      <c r="G65" s="41"/>
      <c r="H65" s="41" t="s">
        <v>231</v>
      </c>
      <c r="I65" s="42"/>
      <c r="J65" s="43">
        <v>3950</v>
      </c>
      <c r="K65" s="115">
        <v>1.03</v>
      </c>
      <c r="L65" s="44">
        <f t="shared" ref="L65:L67" si="23">K65*J65</f>
        <v>4068.5</v>
      </c>
      <c r="M65" s="45"/>
      <c r="N65" s="45"/>
      <c r="O65" s="46"/>
      <c r="P65" s="46"/>
      <c r="Q65" s="47"/>
      <c r="R65" s="47"/>
      <c r="S65" s="67"/>
      <c r="T65" s="47"/>
      <c r="U65" s="47"/>
      <c r="V65" s="47"/>
      <c r="W65" s="47">
        <f t="shared" ref="W65:W67" si="24">SUM(N65:U65)</f>
        <v>0</v>
      </c>
      <c r="X65" s="48" t="e">
        <f t="shared" ref="X65:X67" si="25">W65/AC65</f>
        <v>#DIV/0!</v>
      </c>
      <c r="Y65" s="49">
        <f t="shared" ref="Y65:Y67" si="26">W65-L65</f>
        <v>-4068.5</v>
      </c>
      <c r="Z65" s="50"/>
      <c r="AA65" s="51"/>
      <c r="AB65" s="52"/>
      <c r="AC65" s="53"/>
      <c r="AD65" s="54"/>
      <c r="AE65" s="54"/>
      <c r="AF65" s="55">
        <f t="shared" si="21"/>
        <v>0</v>
      </c>
      <c r="AG65" s="56">
        <f t="shared" si="22"/>
        <v>-4068.5</v>
      </c>
    </row>
    <row r="66" spans="1:33" s="10" customFormat="1">
      <c r="A66" s="38"/>
      <c r="B66" s="57"/>
      <c r="C66" s="155" t="s">
        <v>226</v>
      </c>
      <c r="D66" s="155" t="s">
        <v>222</v>
      </c>
      <c r="E66" s="40" t="s">
        <v>224</v>
      </c>
      <c r="F66" s="70"/>
      <c r="G66" s="71"/>
      <c r="H66" s="41" t="s">
        <v>231</v>
      </c>
      <c r="I66" s="42"/>
      <c r="J66" s="43">
        <v>3950</v>
      </c>
      <c r="K66" s="115">
        <v>2.06</v>
      </c>
      <c r="L66" s="44">
        <f t="shared" ref="L66" si="27">K66*J66</f>
        <v>8137</v>
      </c>
      <c r="M66" s="45"/>
      <c r="N66" s="45"/>
      <c r="O66" s="46"/>
      <c r="P66" s="46"/>
      <c r="Q66" s="47"/>
      <c r="R66" s="47"/>
      <c r="S66" s="67"/>
      <c r="T66" s="47"/>
      <c r="U66" s="47"/>
      <c r="V66" s="47"/>
      <c r="W66" s="47">
        <f t="shared" ref="W66" si="28">SUM(N66:U66)</f>
        <v>0</v>
      </c>
      <c r="X66" s="48" t="e">
        <f t="shared" ref="X66" si="29">W66/AC66</f>
        <v>#DIV/0!</v>
      </c>
      <c r="Y66" s="49">
        <f t="shared" ref="Y66" si="30">W66-L66</f>
        <v>-8137</v>
      </c>
      <c r="Z66" s="50"/>
      <c r="AA66" s="51"/>
      <c r="AB66" s="52"/>
      <c r="AC66" s="53"/>
      <c r="AD66" s="54"/>
      <c r="AE66" s="54"/>
      <c r="AF66" s="55">
        <f t="shared" ref="AF66" si="31">AC66+AD66</f>
        <v>0</v>
      </c>
      <c r="AG66" s="56">
        <f t="shared" ref="AG66" si="32">AF66-L66</f>
        <v>-8137</v>
      </c>
    </row>
    <row r="67" spans="1:33" s="10" customFormat="1">
      <c r="A67" s="38"/>
      <c r="B67" s="57"/>
      <c r="C67" s="155" t="s">
        <v>226</v>
      </c>
      <c r="D67" s="155" t="s">
        <v>225</v>
      </c>
      <c r="E67" s="40" t="s">
        <v>227</v>
      </c>
      <c r="F67" s="70"/>
      <c r="G67" s="71"/>
      <c r="H67" s="41" t="s">
        <v>231</v>
      </c>
      <c r="I67" s="42"/>
      <c r="J67" s="43">
        <v>3950</v>
      </c>
      <c r="K67" s="115">
        <v>2.06</v>
      </c>
      <c r="L67" s="44">
        <f t="shared" si="23"/>
        <v>8137</v>
      </c>
      <c r="M67" s="45"/>
      <c r="N67" s="45"/>
      <c r="O67" s="46"/>
      <c r="P67" s="46"/>
      <c r="Q67" s="47"/>
      <c r="R67" s="47"/>
      <c r="S67" s="67"/>
      <c r="T67" s="47"/>
      <c r="U67" s="47"/>
      <c r="V67" s="47"/>
      <c r="W67" s="47">
        <f t="shared" si="24"/>
        <v>0</v>
      </c>
      <c r="X67" s="48" t="e">
        <f t="shared" si="25"/>
        <v>#DIV/0!</v>
      </c>
      <c r="Y67" s="49">
        <f t="shared" si="26"/>
        <v>-8137</v>
      </c>
      <c r="Z67" s="50"/>
      <c r="AA67" s="51"/>
      <c r="AB67" s="52"/>
      <c r="AC67" s="53"/>
      <c r="AD67" s="54"/>
      <c r="AE67" s="54"/>
      <c r="AF67" s="55">
        <f t="shared" si="21"/>
        <v>0</v>
      </c>
      <c r="AG67" s="56">
        <f t="shared" si="22"/>
        <v>-8137</v>
      </c>
    </row>
    <row r="68" spans="1:33" s="10" customFormat="1">
      <c r="A68" s="38"/>
      <c r="B68" s="58"/>
      <c r="C68" s="125"/>
      <c r="D68" s="125"/>
      <c r="E68" s="40"/>
      <c r="F68" s="40"/>
      <c r="G68" s="41"/>
      <c r="H68" s="41"/>
      <c r="I68" s="59"/>
      <c r="J68" s="43"/>
      <c r="K68" s="112"/>
      <c r="L68" s="44">
        <f t="shared" si="16"/>
        <v>0</v>
      </c>
      <c r="M68" s="45"/>
      <c r="N68" s="45"/>
      <c r="O68" s="46"/>
      <c r="P68" s="46"/>
      <c r="Q68" s="47"/>
      <c r="R68" s="47"/>
      <c r="S68" s="47"/>
      <c r="T68" s="47"/>
      <c r="U68" s="47"/>
      <c r="V68" s="47"/>
      <c r="W68" s="47"/>
      <c r="X68" s="48"/>
      <c r="Y68" s="49"/>
      <c r="Z68" s="50"/>
      <c r="AA68" s="51"/>
      <c r="AB68" s="52"/>
      <c r="AC68" s="53"/>
      <c r="AD68" s="54"/>
      <c r="AE68" s="54"/>
      <c r="AF68" s="55">
        <f t="shared" si="6"/>
        <v>0</v>
      </c>
      <c r="AG68" s="56">
        <f t="shared" si="20"/>
        <v>0</v>
      </c>
    </row>
    <row r="69" spans="1:33" s="10" customFormat="1">
      <c r="A69" s="38" t="s">
        <v>39</v>
      </c>
      <c r="B69" s="57"/>
      <c r="C69" s="125" t="s">
        <v>182</v>
      </c>
      <c r="D69" s="155" t="s">
        <v>211</v>
      </c>
      <c r="E69" s="40"/>
      <c r="F69" s="40"/>
      <c r="G69" s="41"/>
      <c r="H69" s="41"/>
      <c r="I69" s="161" t="s">
        <v>211</v>
      </c>
      <c r="J69" s="43">
        <v>1250</v>
      </c>
      <c r="K69" s="115">
        <v>1.03</v>
      </c>
      <c r="L69" s="44">
        <f t="shared" si="11"/>
        <v>1287.5</v>
      </c>
      <c r="M69" s="45"/>
      <c r="N69" s="45"/>
      <c r="O69" s="46"/>
      <c r="P69" s="46"/>
      <c r="Q69" s="47"/>
      <c r="R69" s="47"/>
      <c r="S69" s="67"/>
      <c r="T69" s="47"/>
      <c r="U69" s="47"/>
      <c r="V69" s="47"/>
      <c r="W69" s="47">
        <f t="shared" ref="W69:W71" si="33">SUM(N69:U69)</f>
        <v>0</v>
      </c>
      <c r="X69" s="48" t="e">
        <f t="shared" ref="X69:X71" si="34">W69/AC69</f>
        <v>#DIV/0!</v>
      </c>
      <c r="Y69" s="49">
        <f t="shared" ref="Y69:Y71" si="35">W69-L69</f>
        <v>-1287.5</v>
      </c>
      <c r="Z69" s="50"/>
      <c r="AA69" s="51"/>
      <c r="AB69" s="52"/>
      <c r="AC69" s="53"/>
      <c r="AD69" s="54"/>
      <c r="AE69" s="54"/>
      <c r="AF69" s="55">
        <f t="shared" si="6"/>
        <v>0</v>
      </c>
      <c r="AG69" s="56">
        <f t="shared" si="12"/>
        <v>-1287.5</v>
      </c>
    </row>
    <row r="70" spans="1:33" s="10" customFormat="1">
      <c r="A70" s="38"/>
      <c r="B70" s="57"/>
      <c r="C70" s="125" t="s">
        <v>182</v>
      </c>
      <c r="D70" s="155" t="s">
        <v>212</v>
      </c>
      <c r="E70" s="70"/>
      <c r="F70" s="70"/>
      <c r="G70" s="71"/>
      <c r="H70" s="68"/>
      <c r="I70" s="161" t="s">
        <v>212</v>
      </c>
      <c r="J70" s="43">
        <v>1560</v>
      </c>
      <c r="K70" s="115">
        <v>1.03</v>
      </c>
      <c r="L70" s="44">
        <f t="shared" si="11"/>
        <v>1606.8</v>
      </c>
      <c r="M70" s="45"/>
      <c r="N70" s="45"/>
      <c r="O70" s="46"/>
      <c r="P70" s="46"/>
      <c r="Q70" s="47"/>
      <c r="R70" s="47"/>
      <c r="S70" s="67"/>
      <c r="T70" s="47"/>
      <c r="U70" s="47"/>
      <c r="V70" s="47"/>
      <c r="W70" s="47">
        <f t="shared" si="33"/>
        <v>0</v>
      </c>
      <c r="X70" s="48" t="e">
        <f t="shared" si="34"/>
        <v>#DIV/0!</v>
      </c>
      <c r="Y70" s="49">
        <f t="shared" si="35"/>
        <v>-1606.8</v>
      </c>
      <c r="Z70" s="50"/>
      <c r="AA70" s="51"/>
      <c r="AB70" s="52"/>
      <c r="AC70" s="53"/>
      <c r="AD70" s="54"/>
      <c r="AE70" s="54"/>
      <c r="AF70" s="55">
        <f t="shared" si="6"/>
        <v>0</v>
      </c>
      <c r="AG70" s="56">
        <f t="shared" si="12"/>
        <v>-1606.8</v>
      </c>
    </row>
    <row r="71" spans="1:33" s="10" customFormat="1">
      <c r="A71" s="38"/>
      <c r="B71" s="57"/>
      <c r="C71" s="125" t="s">
        <v>182</v>
      </c>
      <c r="D71" s="155" t="s">
        <v>213</v>
      </c>
      <c r="E71" s="40"/>
      <c r="F71" s="40"/>
      <c r="G71" s="41"/>
      <c r="H71" s="68"/>
      <c r="I71" s="161" t="s">
        <v>213</v>
      </c>
      <c r="J71" s="43">
        <v>1140</v>
      </c>
      <c r="K71" s="115">
        <v>1.03</v>
      </c>
      <c r="L71" s="44">
        <f t="shared" si="11"/>
        <v>1174.2</v>
      </c>
      <c r="M71" s="45"/>
      <c r="N71" s="45"/>
      <c r="O71" s="46"/>
      <c r="P71" s="46"/>
      <c r="Q71" s="63"/>
      <c r="R71" s="63"/>
      <c r="S71" s="72"/>
      <c r="T71" s="63"/>
      <c r="U71" s="47"/>
      <c r="V71" s="47"/>
      <c r="W71" s="47">
        <f t="shared" si="33"/>
        <v>0</v>
      </c>
      <c r="X71" s="48" t="e">
        <f t="shared" si="34"/>
        <v>#DIV/0!</v>
      </c>
      <c r="Y71" s="49">
        <f t="shared" si="35"/>
        <v>-1174.2</v>
      </c>
      <c r="Z71" s="50"/>
      <c r="AA71" s="51"/>
      <c r="AB71" s="52"/>
      <c r="AC71" s="53"/>
      <c r="AD71" s="54"/>
      <c r="AE71" s="54"/>
      <c r="AF71" s="55">
        <f t="shared" si="6"/>
        <v>0</v>
      </c>
      <c r="AG71" s="56">
        <f t="shared" si="12"/>
        <v>-1174.2</v>
      </c>
    </row>
    <row r="72" spans="1:33" s="10" customFormat="1">
      <c r="A72" s="38"/>
      <c r="B72" s="58"/>
      <c r="C72" s="125"/>
      <c r="D72" s="125"/>
      <c r="E72" s="40"/>
      <c r="F72" s="40"/>
      <c r="G72" s="41"/>
      <c r="H72" s="41"/>
      <c r="I72" s="59"/>
      <c r="J72" s="43"/>
      <c r="K72" s="112"/>
      <c r="L72" s="44">
        <f t="shared" si="11"/>
        <v>0</v>
      </c>
      <c r="M72" s="45"/>
      <c r="N72" s="45"/>
      <c r="O72" s="46"/>
      <c r="P72" s="46"/>
      <c r="Q72" s="47"/>
      <c r="R72" s="47"/>
      <c r="S72" s="47"/>
      <c r="T72" s="47"/>
      <c r="U72" s="47"/>
      <c r="V72" s="47"/>
      <c r="W72" s="47"/>
      <c r="X72" s="48"/>
      <c r="Y72" s="49"/>
      <c r="Z72" s="50"/>
      <c r="AA72" s="51"/>
      <c r="AB72" s="52"/>
      <c r="AC72" s="53"/>
      <c r="AD72" s="54"/>
      <c r="AE72" s="54"/>
      <c r="AF72" s="55">
        <f t="shared" si="6"/>
        <v>0</v>
      </c>
      <c r="AG72" s="56">
        <f t="shared" si="12"/>
        <v>0</v>
      </c>
    </row>
    <row r="73" spans="1:33" s="10" customFormat="1">
      <c r="A73" s="38" t="s">
        <v>228</v>
      </c>
      <c r="B73" s="57"/>
      <c r="C73" s="68" t="s">
        <v>230</v>
      </c>
      <c r="D73" s="125" t="s">
        <v>229</v>
      </c>
      <c r="E73" s="40"/>
      <c r="F73" s="40"/>
      <c r="G73" s="41"/>
      <c r="H73" s="125" t="s">
        <v>49</v>
      </c>
      <c r="I73" s="42"/>
      <c r="J73" s="43">
        <v>3950</v>
      </c>
      <c r="K73" s="163">
        <v>1.1100000000000001</v>
      </c>
      <c r="L73" s="163">
        <f>K73*J73</f>
        <v>4384.5</v>
      </c>
      <c r="M73" s="45"/>
      <c r="N73" s="45"/>
      <c r="O73" s="46"/>
      <c r="P73" s="46"/>
      <c r="Q73" s="47"/>
      <c r="R73" s="47"/>
      <c r="S73" s="47"/>
      <c r="T73" s="47"/>
      <c r="U73" s="47"/>
      <c r="V73" s="47"/>
      <c r="W73" s="47">
        <f>SUM(N73:U73)</f>
        <v>0</v>
      </c>
      <c r="X73" s="48" t="e">
        <f>W73/AC73</f>
        <v>#DIV/0!</v>
      </c>
      <c r="Y73" s="49">
        <f>W73-L73</f>
        <v>-4384.5</v>
      </c>
      <c r="Z73" s="50"/>
      <c r="AA73" s="51"/>
      <c r="AB73" s="52"/>
      <c r="AC73" s="53"/>
      <c r="AD73" s="54"/>
      <c r="AE73" s="54"/>
      <c r="AF73" s="55">
        <f>AC73+AD73</f>
        <v>0</v>
      </c>
      <c r="AG73" s="56">
        <f>AF73-L73</f>
        <v>-4384.5</v>
      </c>
    </row>
    <row r="74" spans="1:33" s="10" customFormat="1">
      <c r="A74" s="38"/>
      <c r="B74" s="57"/>
      <c r="C74" s="68" t="s">
        <v>230</v>
      </c>
      <c r="D74" s="155" t="s">
        <v>229</v>
      </c>
      <c r="E74" s="40"/>
      <c r="F74" s="40"/>
      <c r="G74" s="41"/>
      <c r="H74" s="155" t="s">
        <v>48</v>
      </c>
      <c r="I74" s="42"/>
      <c r="J74" s="43">
        <v>3950</v>
      </c>
      <c r="K74" s="163">
        <v>1.1100000000000001</v>
      </c>
      <c r="L74" s="163">
        <f>K74*J74</f>
        <v>4384.5</v>
      </c>
      <c r="M74" s="45"/>
      <c r="N74" s="45"/>
      <c r="O74" s="46"/>
      <c r="P74" s="46"/>
      <c r="Q74" s="47"/>
      <c r="R74" s="47"/>
      <c r="S74" s="47"/>
      <c r="T74" s="47"/>
      <c r="U74" s="47"/>
      <c r="V74" s="47"/>
      <c r="W74" s="47">
        <f>SUM(N74:U74)</f>
        <v>0</v>
      </c>
      <c r="X74" s="48" t="e">
        <f>W74/AC74</f>
        <v>#DIV/0!</v>
      </c>
      <c r="Y74" s="49">
        <f>W74-L74</f>
        <v>-4384.5</v>
      </c>
      <c r="Z74" s="50"/>
      <c r="AA74" s="51"/>
      <c r="AB74" s="52"/>
      <c r="AC74" s="53"/>
      <c r="AD74" s="54"/>
      <c r="AE74" s="54"/>
      <c r="AF74" s="55">
        <f>AC74+AD74</f>
        <v>0</v>
      </c>
      <c r="AG74" s="56">
        <f>AF74-L74</f>
        <v>-4384.5</v>
      </c>
    </row>
    <row r="75" spans="1:33" s="10" customFormat="1">
      <c r="A75" s="38"/>
      <c r="B75" s="57"/>
      <c r="C75" s="68"/>
      <c r="D75" s="125"/>
      <c r="E75" s="40"/>
      <c r="F75" s="40"/>
      <c r="G75" s="41"/>
      <c r="H75" s="155"/>
      <c r="I75" s="42"/>
      <c r="J75" s="66"/>
      <c r="K75" s="116"/>
      <c r="L75" s="76"/>
      <c r="M75" s="45"/>
      <c r="N75" s="45"/>
      <c r="O75" s="46"/>
      <c r="P75" s="46"/>
      <c r="Q75" s="47"/>
      <c r="R75" s="47"/>
      <c r="S75" s="47"/>
      <c r="T75" s="47"/>
      <c r="U75" s="47"/>
      <c r="V75" s="47"/>
      <c r="W75" s="47"/>
      <c r="X75" s="48"/>
      <c r="Y75" s="49"/>
      <c r="Z75" s="50"/>
      <c r="AA75" s="51"/>
      <c r="AB75" s="52"/>
      <c r="AC75" s="53"/>
      <c r="AD75" s="54"/>
      <c r="AE75" s="54"/>
      <c r="AF75" s="55">
        <f>AC75+AD75</f>
        <v>0</v>
      </c>
      <c r="AG75" s="56">
        <f>AF75-L75</f>
        <v>0</v>
      </c>
    </row>
    <row r="76" spans="1:33" s="10" customFormat="1">
      <c r="A76" s="38" t="s">
        <v>193</v>
      </c>
      <c r="B76" s="57"/>
      <c r="C76" s="125" t="s">
        <v>194</v>
      </c>
      <c r="D76" s="125"/>
      <c r="E76" s="40"/>
      <c r="F76" s="40"/>
      <c r="G76" s="41"/>
      <c r="H76" s="41"/>
      <c r="I76" s="42"/>
      <c r="J76" s="43">
        <v>3950</v>
      </c>
      <c r="K76" s="115">
        <v>1.05</v>
      </c>
      <c r="L76" s="44">
        <f t="shared" si="11"/>
        <v>4147.5</v>
      </c>
      <c r="M76" s="45"/>
      <c r="N76" s="45"/>
      <c r="O76" s="46"/>
      <c r="P76" s="46"/>
      <c r="Q76" s="47"/>
      <c r="R76" s="47"/>
      <c r="S76" s="67"/>
      <c r="T76" s="47"/>
      <c r="U76" s="47"/>
      <c r="V76" s="47"/>
      <c r="W76" s="47">
        <f>SUM(N76:U76)</f>
        <v>0</v>
      </c>
      <c r="X76" s="48" t="e">
        <f>W76/AC76</f>
        <v>#DIV/0!</v>
      </c>
      <c r="Y76" s="49">
        <f>W76-L76</f>
        <v>-4147.5</v>
      </c>
      <c r="Z76" s="50"/>
      <c r="AA76" s="51"/>
      <c r="AB76" s="52"/>
      <c r="AC76" s="53"/>
      <c r="AD76" s="54"/>
      <c r="AE76" s="54"/>
      <c r="AF76" s="55">
        <f t="shared" si="6"/>
        <v>0</v>
      </c>
      <c r="AG76" s="56">
        <f t="shared" si="12"/>
        <v>-4147.5</v>
      </c>
    </row>
    <row r="77" spans="1:33" s="10" customFormat="1">
      <c r="A77" s="38"/>
      <c r="B77" s="57"/>
      <c r="C77" s="68"/>
      <c r="D77" s="155"/>
      <c r="E77" s="40"/>
      <c r="F77" s="40"/>
      <c r="G77" s="41"/>
      <c r="H77" s="68"/>
      <c r="I77" s="42"/>
      <c r="J77" s="66"/>
      <c r="K77" s="114"/>
      <c r="L77" s="73"/>
      <c r="M77" s="45"/>
      <c r="N77" s="45"/>
      <c r="O77" s="46"/>
      <c r="P77" s="46"/>
      <c r="Q77" s="47"/>
      <c r="R77" s="47"/>
      <c r="S77" s="47"/>
      <c r="T77" s="47"/>
      <c r="U77" s="47"/>
      <c r="V77" s="47"/>
      <c r="W77" s="47"/>
      <c r="X77" s="48"/>
      <c r="Y77" s="49"/>
      <c r="Z77" s="50"/>
      <c r="AA77" s="51"/>
      <c r="AB77" s="52"/>
      <c r="AC77" s="53"/>
      <c r="AD77" s="54"/>
      <c r="AE77" s="54"/>
      <c r="AF77" s="55">
        <f t="shared" ref="AF77:AF78" si="36">AC77+AD77</f>
        <v>0</v>
      </c>
      <c r="AG77" s="56"/>
    </row>
    <row r="78" spans="1:33" s="10" customFormat="1">
      <c r="A78" s="38" t="s">
        <v>276</v>
      </c>
      <c r="B78" s="57"/>
      <c r="C78" s="68" t="s">
        <v>277</v>
      </c>
      <c r="D78" s="155" t="s">
        <v>278</v>
      </c>
      <c r="E78" s="40"/>
      <c r="F78" s="40"/>
      <c r="G78" s="41"/>
      <c r="H78" s="155" t="s">
        <v>52</v>
      </c>
      <c r="I78" s="42" t="s">
        <v>54</v>
      </c>
      <c r="J78" s="43">
        <v>3950</v>
      </c>
      <c r="K78" s="116">
        <v>1.03</v>
      </c>
      <c r="L78" s="44">
        <f>K78*J78</f>
        <v>4068.5</v>
      </c>
      <c r="M78" s="45"/>
      <c r="N78" s="45"/>
      <c r="O78" s="46"/>
      <c r="P78" s="46"/>
      <c r="Q78" s="47"/>
      <c r="R78" s="47"/>
      <c r="S78" s="47"/>
      <c r="T78" s="47"/>
      <c r="U78" s="47"/>
      <c r="V78" s="47"/>
      <c r="W78" s="47">
        <f>SUM(N78:U78)</f>
        <v>0</v>
      </c>
      <c r="X78" s="48" t="e">
        <f>W78/AC78</f>
        <v>#DIV/0!</v>
      </c>
      <c r="Y78" s="49">
        <f>W78-L78</f>
        <v>-4068.5</v>
      </c>
      <c r="Z78" s="50"/>
      <c r="AA78" s="51"/>
      <c r="AB78" s="52"/>
      <c r="AC78" s="53"/>
      <c r="AD78" s="54"/>
      <c r="AE78" s="54"/>
      <c r="AF78" s="55">
        <f t="shared" si="36"/>
        <v>0</v>
      </c>
      <c r="AG78" s="56"/>
    </row>
    <row r="79" spans="1:33" s="10" customFormat="1">
      <c r="A79" s="38"/>
      <c r="B79" s="57"/>
      <c r="C79" s="68"/>
      <c r="D79" s="125"/>
      <c r="E79" s="40"/>
      <c r="F79" s="40"/>
      <c r="G79" s="41"/>
      <c r="H79" s="68"/>
      <c r="I79" s="42"/>
      <c r="J79" s="66"/>
      <c r="K79" s="114"/>
      <c r="L79" s="73"/>
      <c r="M79" s="45"/>
      <c r="N79" s="45"/>
      <c r="O79" s="46"/>
      <c r="P79" s="46"/>
      <c r="Q79" s="47"/>
      <c r="R79" s="47"/>
      <c r="S79" s="47"/>
      <c r="T79" s="47"/>
      <c r="U79" s="47"/>
      <c r="V79" s="47"/>
      <c r="W79" s="47"/>
      <c r="X79" s="48"/>
      <c r="Y79" s="49"/>
      <c r="Z79" s="50"/>
      <c r="AA79" s="51"/>
      <c r="AB79" s="52"/>
      <c r="AC79" s="53"/>
      <c r="AD79" s="54"/>
      <c r="AE79" s="54"/>
      <c r="AF79" s="55">
        <f t="shared" si="6"/>
        <v>0</v>
      </c>
      <c r="AG79" s="56"/>
    </row>
    <row r="80" spans="1:33" s="10" customFormat="1">
      <c r="A80" s="38" t="s">
        <v>50</v>
      </c>
      <c r="B80" s="57"/>
      <c r="C80" s="68" t="s">
        <v>51</v>
      </c>
      <c r="D80" s="125" t="s">
        <v>52</v>
      </c>
      <c r="E80" s="40"/>
      <c r="F80" s="40"/>
      <c r="G80" s="41"/>
      <c r="H80" s="125" t="s">
        <v>52</v>
      </c>
      <c r="I80" s="42" t="s">
        <v>54</v>
      </c>
      <c r="J80" s="43">
        <v>3950</v>
      </c>
      <c r="K80" s="116">
        <v>1.03</v>
      </c>
      <c r="L80" s="44">
        <f>K80*J80</f>
        <v>4068.5</v>
      </c>
      <c r="M80" s="45"/>
      <c r="N80" s="45"/>
      <c r="O80" s="46"/>
      <c r="P80" s="46"/>
      <c r="Q80" s="47"/>
      <c r="R80" s="47"/>
      <c r="S80" s="47"/>
      <c r="T80" s="47"/>
      <c r="U80" s="47"/>
      <c r="V80" s="47"/>
      <c r="W80" s="47">
        <f>SUM(N80:U80)</f>
        <v>0</v>
      </c>
      <c r="X80" s="48" t="e">
        <f>W80/AC80</f>
        <v>#DIV/0!</v>
      </c>
      <c r="Y80" s="49">
        <f>W80-L80</f>
        <v>-4068.5</v>
      </c>
      <c r="Z80" s="50"/>
      <c r="AA80" s="51"/>
      <c r="AB80" s="52"/>
      <c r="AC80" s="53"/>
      <c r="AD80" s="54"/>
      <c r="AE80" s="54"/>
      <c r="AF80" s="55">
        <f t="shared" ref="AF80:AF91" si="37">AC80+AD80</f>
        <v>0</v>
      </c>
      <c r="AG80" s="56"/>
    </row>
    <row r="81" spans="1:33" s="10" customFormat="1">
      <c r="A81" s="38"/>
      <c r="B81" s="57"/>
      <c r="C81" s="68"/>
      <c r="D81" s="125"/>
      <c r="E81" s="40"/>
      <c r="F81" s="40"/>
      <c r="G81" s="41"/>
      <c r="H81" s="68"/>
      <c r="I81" s="42"/>
      <c r="J81" s="66"/>
      <c r="K81" s="116"/>
      <c r="L81" s="76"/>
      <c r="M81" s="45"/>
      <c r="N81" s="45"/>
      <c r="O81" s="46"/>
      <c r="P81" s="46"/>
      <c r="Q81" s="47"/>
      <c r="R81" s="47"/>
      <c r="S81" s="47"/>
      <c r="T81" s="47"/>
      <c r="U81" s="47"/>
      <c r="V81" s="47"/>
      <c r="W81" s="47"/>
      <c r="X81" s="48"/>
      <c r="Y81" s="49"/>
      <c r="Z81" s="50"/>
      <c r="AA81" s="51"/>
      <c r="AB81" s="52"/>
      <c r="AC81" s="53"/>
      <c r="AD81" s="54"/>
      <c r="AE81" s="54"/>
      <c r="AF81" s="55">
        <f t="shared" si="37"/>
        <v>0</v>
      </c>
      <c r="AG81" s="56"/>
    </row>
    <row r="82" spans="1:33" s="10" customFormat="1">
      <c r="A82" s="38" t="s">
        <v>183</v>
      </c>
      <c r="B82" s="57"/>
      <c r="C82" s="68" t="s">
        <v>217</v>
      </c>
      <c r="D82" s="155" t="s">
        <v>211</v>
      </c>
      <c r="E82" s="40"/>
      <c r="F82" s="40"/>
      <c r="G82" s="41"/>
      <c r="H82" s="68"/>
      <c r="I82" s="161" t="s">
        <v>211</v>
      </c>
      <c r="J82" s="43">
        <v>1250</v>
      </c>
      <c r="K82" s="115">
        <v>1.05</v>
      </c>
      <c r="L82" s="44">
        <f t="shared" ref="L82:L84" si="38">K82*J82</f>
        <v>1312.5</v>
      </c>
      <c r="M82" s="45"/>
      <c r="N82" s="45"/>
      <c r="O82" s="46"/>
      <c r="P82" s="46"/>
      <c r="Q82" s="47"/>
      <c r="R82" s="47"/>
      <c r="S82" s="67"/>
      <c r="T82" s="47"/>
      <c r="U82" s="47"/>
      <c r="V82" s="47"/>
      <c r="W82" s="47">
        <f t="shared" ref="W82:W84" si="39">SUM(N82:U82)</f>
        <v>0</v>
      </c>
      <c r="X82" s="48" t="e">
        <f t="shared" ref="X82:X84" si="40">W82/AC82</f>
        <v>#DIV/0!</v>
      </c>
      <c r="Y82" s="49">
        <f t="shared" ref="Y82:Y84" si="41">W82-L82</f>
        <v>-1312.5</v>
      </c>
      <c r="Z82" s="50"/>
      <c r="AA82" s="51"/>
      <c r="AB82" s="52"/>
      <c r="AC82" s="53"/>
      <c r="AD82" s="54"/>
      <c r="AE82" s="54"/>
      <c r="AF82" s="55">
        <f t="shared" si="37"/>
        <v>0</v>
      </c>
      <c r="AG82" s="56">
        <f t="shared" si="12"/>
        <v>-1312.5</v>
      </c>
    </row>
    <row r="83" spans="1:33" s="10" customFormat="1">
      <c r="A83" s="38"/>
      <c r="B83" s="57"/>
      <c r="C83" s="68"/>
      <c r="D83" s="155" t="s">
        <v>212</v>
      </c>
      <c r="E83" s="40"/>
      <c r="F83" s="40"/>
      <c r="G83" s="41"/>
      <c r="H83" s="68"/>
      <c r="I83" s="161" t="s">
        <v>212</v>
      </c>
      <c r="J83" s="43">
        <v>1560</v>
      </c>
      <c r="K83" s="115">
        <v>1.05</v>
      </c>
      <c r="L83" s="44">
        <f t="shared" si="38"/>
        <v>1638</v>
      </c>
      <c r="M83" s="45"/>
      <c r="N83" s="45"/>
      <c r="O83" s="46"/>
      <c r="P83" s="46"/>
      <c r="Q83" s="47"/>
      <c r="R83" s="47"/>
      <c r="S83" s="67"/>
      <c r="T83" s="47"/>
      <c r="U83" s="47"/>
      <c r="V83" s="47"/>
      <c r="W83" s="47">
        <f t="shared" si="39"/>
        <v>0</v>
      </c>
      <c r="X83" s="48" t="e">
        <f t="shared" si="40"/>
        <v>#DIV/0!</v>
      </c>
      <c r="Y83" s="49">
        <f t="shared" si="41"/>
        <v>-1638</v>
      </c>
      <c r="Z83" s="50"/>
      <c r="AA83" s="51"/>
      <c r="AB83" s="52"/>
      <c r="AC83" s="53"/>
      <c r="AD83" s="54"/>
      <c r="AE83" s="54"/>
      <c r="AF83" s="55">
        <f t="shared" si="37"/>
        <v>0</v>
      </c>
      <c r="AG83" s="56">
        <f t="shared" si="12"/>
        <v>-1638</v>
      </c>
    </row>
    <row r="84" spans="1:33" s="10" customFormat="1">
      <c r="A84" s="38"/>
      <c r="B84" s="57"/>
      <c r="C84" s="68"/>
      <c r="D84" s="155" t="s">
        <v>213</v>
      </c>
      <c r="E84" s="40"/>
      <c r="F84" s="40"/>
      <c r="G84" s="41"/>
      <c r="H84" s="68"/>
      <c r="I84" s="161" t="s">
        <v>213</v>
      </c>
      <c r="J84" s="43">
        <v>1140</v>
      </c>
      <c r="K84" s="115">
        <v>1.05</v>
      </c>
      <c r="L84" s="44">
        <f t="shared" si="38"/>
        <v>1197</v>
      </c>
      <c r="M84" s="45"/>
      <c r="N84" s="45"/>
      <c r="O84" s="46"/>
      <c r="P84" s="46"/>
      <c r="Q84" s="47"/>
      <c r="R84" s="47"/>
      <c r="S84" s="67"/>
      <c r="T84" s="47"/>
      <c r="U84" s="47"/>
      <c r="V84" s="47"/>
      <c r="W84" s="47">
        <f t="shared" si="39"/>
        <v>0</v>
      </c>
      <c r="X84" s="48" t="e">
        <f t="shared" si="40"/>
        <v>#DIV/0!</v>
      </c>
      <c r="Y84" s="49">
        <f t="shared" si="41"/>
        <v>-1197</v>
      </c>
      <c r="Z84" s="50"/>
      <c r="AA84" s="51"/>
      <c r="AB84" s="52"/>
      <c r="AC84" s="53"/>
      <c r="AD84" s="54"/>
      <c r="AE84" s="54"/>
      <c r="AF84" s="55">
        <f t="shared" si="37"/>
        <v>0</v>
      </c>
      <c r="AG84" s="56">
        <f t="shared" si="12"/>
        <v>-1197</v>
      </c>
    </row>
    <row r="85" spans="1:33" s="10" customFormat="1">
      <c r="A85" s="38"/>
      <c r="B85" s="57"/>
      <c r="C85" s="68"/>
      <c r="D85" s="125"/>
      <c r="E85" s="40"/>
      <c r="F85" s="40"/>
      <c r="G85" s="41"/>
      <c r="H85" s="68"/>
      <c r="I85" s="42"/>
      <c r="J85" s="43"/>
      <c r="K85" s="115"/>
      <c r="L85" s="44"/>
      <c r="M85" s="45"/>
      <c r="N85" s="45"/>
      <c r="O85" s="46"/>
      <c r="P85" s="46"/>
      <c r="Q85" s="47"/>
      <c r="R85" s="47"/>
      <c r="S85" s="67"/>
      <c r="T85" s="47"/>
      <c r="U85" s="47"/>
      <c r="V85" s="47"/>
      <c r="W85" s="47"/>
      <c r="X85" s="48"/>
      <c r="Y85" s="49"/>
      <c r="Z85" s="50"/>
      <c r="AA85" s="51"/>
      <c r="AB85" s="52"/>
      <c r="AC85" s="53"/>
      <c r="AD85" s="54"/>
      <c r="AE85" s="54"/>
      <c r="AF85" s="55">
        <f t="shared" si="37"/>
        <v>0</v>
      </c>
      <c r="AG85" s="56"/>
    </row>
    <row r="86" spans="1:33" s="10" customFormat="1">
      <c r="A86" s="38" t="s">
        <v>185</v>
      </c>
      <c r="B86" s="57"/>
      <c r="C86" s="68" t="s">
        <v>191</v>
      </c>
      <c r="D86" s="125"/>
      <c r="E86" s="40"/>
      <c r="F86" s="40"/>
      <c r="G86" s="41"/>
      <c r="H86" s="68"/>
      <c r="I86" s="42"/>
      <c r="J86" s="43">
        <v>3950</v>
      </c>
      <c r="K86" s="115">
        <v>1.03</v>
      </c>
      <c r="L86" s="44">
        <f>K86*J86</f>
        <v>4068.5</v>
      </c>
      <c r="M86" s="45"/>
      <c r="N86" s="45"/>
      <c r="O86" s="46"/>
      <c r="P86" s="46"/>
      <c r="Q86" s="47"/>
      <c r="R86" s="47"/>
      <c r="S86" s="67"/>
      <c r="T86" s="47"/>
      <c r="U86" s="47"/>
      <c r="V86" s="47"/>
      <c r="W86" s="47">
        <f>SUM(N86:U86)</f>
        <v>0</v>
      </c>
      <c r="X86" s="48" t="e">
        <f>W86/AC86</f>
        <v>#DIV/0!</v>
      </c>
      <c r="Y86" s="49">
        <f>W86-L86</f>
        <v>-4068.5</v>
      </c>
      <c r="Z86" s="50"/>
      <c r="AA86" s="51"/>
      <c r="AB86" s="52"/>
      <c r="AC86" s="53"/>
      <c r="AD86" s="54"/>
      <c r="AE86" s="54"/>
      <c r="AF86" s="55">
        <f t="shared" si="37"/>
        <v>0</v>
      </c>
      <c r="AG86" s="56">
        <f>AF86-L86</f>
        <v>-4068.5</v>
      </c>
    </row>
    <row r="87" spans="1:33" s="10" customFormat="1">
      <c r="A87" s="38" t="s">
        <v>184</v>
      </c>
      <c r="B87" s="57"/>
      <c r="C87" s="68" t="s">
        <v>192</v>
      </c>
      <c r="D87" s="125"/>
      <c r="E87" s="40"/>
      <c r="F87" s="40"/>
      <c r="G87" s="41"/>
      <c r="H87" s="68"/>
      <c r="I87" s="42"/>
      <c r="J87" s="43">
        <v>3950</v>
      </c>
      <c r="K87" s="115">
        <v>1.03</v>
      </c>
      <c r="L87" s="44">
        <f>K87*J87</f>
        <v>4068.5</v>
      </c>
      <c r="M87" s="45"/>
      <c r="N87" s="45"/>
      <c r="O87" s="46"/>
      <c r="P87" s="46"/>
      <c r="Q87" s="47"/>
      <c r="R87" s="47"/>
      <c r="S87" s="67"/>
      <c r="T87" s="47"/>
      <c r="U87" s="47"/>
      <c r="V87" s="47"/>
      <c r="W87" s="47">
        <f>SUM(N87:U87)</f>
        <v>0</v>
      </c>
      <c r="X87" s="48" t="e">
        <f>W87/AC87</f>
        <v>#DIV/0!</v>
      </c>
      <c r="Y87" s="49">
        <f>W87-L87</f>
        <v>-4068.5</v>
      </c>
      <c r="Z87" s="50"/>
      <c r="AA87" s="51"/>
      <c r="AB87" s="52"/>
      <c r="AC87" s="53"/>
      <c r="AD87" s="54"/>
      <c r="AE87" s="54"/>
      <c r="AF87" s="55">
        <f t="shared" si="37"/>
        <v>0</v>
      </c>
      <c r="AG87" s="56">
        <f>AF87-L87</f>
        <v>-4068.5</v>
      </c>
    </row>
    <row r="88" spans="1:33" s="10" customFormat="1">
      <c r="A88" s="38"/>
      <c r="B88" s="57"/>
      <c r="C88" s="68"/>
      <c r="D88" s="125"/>
      <c r="E88" s="40"/>
      <c r="F88" s="40"/>
      <c r="G88" s="41"/>
      <c r="H88" s="68"/>
      <c r="I88" s="42"/>
      <c r="J88" s="66"/>
      <c r="K88" s="116"/>
      <c r="L88" s="44"/>
      <c r="M88" s="45"/>
      <c r="N88" s="45"/>
      <c r="O88" s="46"/>
      <c r="P88" s="46"/>
      <c r="Q88" s="47"/>
      <c r="R88" s="47"/>
      <c r="S88" s="47"/>
      <c r="T88" s="47"/>
      <c r="U88" s="47"/>
      <c r="V88" s="47"/>
      <c r="W88" s="47"/>
      <c r="X88" s="48"/>
      <c r="Y88" s="49"/>
      <c r="Z88" s="50"/>
      <c r="AA88" s="51"/>
      <c r="AB88" s="52"/>
      <c r="AC88" s="53"/>
      <c r="AD88" s="54"/>
      <c r="AE88" s="54"/>
      <c r="AF88" s="55">
        <f t="shared" si="37"/>
        <v>0</v>
      </c>
      <c r="AG88" s="56">
        <f t="shared" si="12"/>
        <v>0</v>
      </c>
    </row>
    <row r="89" spans="1:33" s="10" customFormat="1">
      <c r="A89" s="38" t="s">
        <v>186</v>
      </c>
      <c r="B89" s="57"/>
      <c r="C89" s="68" t="s">
        <v>187</v>
      </c>
      <c r="D89" s="124" t="s">
        <v>211</v>
      </c>
      <c r="E89" s="40"/>
      <c r="F89" s="40"/>
      <c r="G89" s="41"/>
      <c r="H89" s="68"/>
      <c r="I89" s="161" t="s">
        <v>211</v>
      </c>
      <c r="J89" s="43">
        <v>1250</v>
      </c>
      <c r="K89" s="115">
        <v>1.05</v>
      </c>
      <c r="L89" s="44">
        <f t="shared" ref="L89:L91" si="42">J89*K89</f>
        <v>1312.5</v>
      </c>
      <c r="M89" s="45"/>
      <c r="N89" s="45"/>
      <c r="O89" s="46"/>
      <c r="P89" s="46"/>
      <c r="Q89" s="47"/>
      <c r="R89" s="47"/>
      <c r="S89" s="47"/>
      <c r="T89" s="47"/>
      <c r="U89" s="47"/>
      <c r="V89" s="47"/>
      <c r="W89" s="47">
        <f t="shared" ref="W89:W91" si="43">SUM(N89:V89)</f>
        <v>0</v>
      </c>
      <c r="X89" s="48" t="e">
        <f t="shared" ref="X89:X91" si="44">W89/AC89</f>
        <v>#DIV/0!</v>
      </c>
      <c r="Y89" s="49">
        <f t="shared" ref="Y89:Y91" si="45">W89-L89</f>
        <v>-1312.5</v>
      </c>
      <c r="Z89" s="50"/>
      <c r="AA89" s="51"/>
      <c r="AB89" s="52"/>
      <c r="AC89" s="53"/>
      <c r="AD89" s="54"/>
      <c r="AE89" s="54"/>
      <c r="AF89" s="55">
        <f t="shared" si="37"/>
        <v>0</v>
      </c>
      <c r="AG89" s="56">
        <f t="shared" si="12"/>
        <v>-1312.5</v>
      </c>
    </row>
    <row r="90" spans="1:33" s="10" customFormat="1">
      <c r="A90" s="38"/>
      <c r="B90" s="57"/>
      <c r="C90" s="68"/>
      <c r="D90" s="124" t="s">
        <v>212</v>
      </c>
      <c r="E90" s="40"/>
      <c r="F90" s="40"/>
      <c r="G90" s="41"/>
      <c r="H90" s="68"/>
      <c r="I90" s="161" t="s">
        <v>212</v>
      </c>
      <c r="J90" s="43">
        <v>1560</v>
      </c>
      <c r="K90" s="115">
        <v>1.05</v>
      </c>
      <c r="L90" s="44">
        <f t="shared" si="42"/>
        <v>1638</v>
      </c>
      <c r="M90" s="45"/>
      <c r="N90" s="45"/>
      <c r="O90" s="46"/>
      <c r="P90" s="46"/>
      <c r="Q90" s="47"/>
      <c r="R90" s="47"/>
      <c r="S90" s="47"/>
      <c r="T90" s="47"/>
      <c r="U90" s="47"/>
      <c r="V90" s="47"/>
      <c r="W90" s="47">
        <f t="shared" si="43"/>
        <v>0</v>
      </c>
      <c r="X90" s="48" t="e">
        <f t="shared" si="44"/>
        <v>#DIV/0!</v>
      </c>
      <c r="Y90" s="49">
        <f t="shared" si="45"/>
        <v>-1638</v>
      </c>
      <c r="Z90" s="50"/>
      <c r="AA90" s="51"/>
      <c r="AB90" s="52"/>
      <c r="AC90" s="53"/>
      <c r="AD90" s="54"/>
      <c r="AE90" s="54"/>
      <c r="AF90" s="55">
        <f t="shared" si="37"/>
        <v>0</v>
      </c>
      <c r="AG90" s="56">
        <f t="shared" si="12"/>
        <v>-1638</v>
      </c>
    </row>
    <row r="91" spans="1:33" s="10" customFormat="1">
      <c r="A91" s="38"/>
      <c r="B91" s="57"/>
      <c r="C91" s="68"/>
      <c r="D91" s="124" t="s">
        <v>213</v>
      </c>
      <c r="E91" s="40"/>
      <c r="F91" s="40"/>
      <c r="G91" s="41"/>
      <c r="H91" s="68"/>
      <c r="I91" s="161" t="s">
        <v>213</v>
      </c>
      <c r="J91" s="43">
        <v>1140</v>
      </c>
      <c r="K91" s="115">
        <v>1.05</v>
      </c>
      <c r="L91" s="44">
        <f t="shared" si="42"/>
        <v>1197</v>
      </c>
      <c r="M91" s="45"/>
      <c r="N91" s="45"/>
      <c r="O91" s="46"/>
      <c r="P91" s="46"/>
      <c r="Q91" s="47"/>
      <c r="R91" s="47"/>
      <c r="S91" s="47"/>
      <c r="T91" s="47"/>
      <c r="U91" s="47"/>
      <c r="V91" s="47"/>
      <c r="W91" s="47">
        <f t="shared" si="43"/>
        <v>0</v>
      </c>
      <c r="X91" s="48" t="e">
        <f t="shared" si="44"/>
        <v>#DIV/0!</v>
      </c>
      <c r="Y91" s="49">
        <f t="shared" si="45"/>
        <v>-1197</v>
      </c>
      <c r="Z91" s="50"/>
      <c r="AA91" s="51"/>
      <c r="AB91" s="52"/>
      <c r="AC91" s="53"/>
      <c r="AD91" s="54"/>
      <c r="AE91" s="54"/>
      <c r="AF91" s="55">
        <f t="shared" si="37"/>
        <v>0</v>
      </c>
      <c r="AG91" s="56">
        <f t="shared" si="12"/>
        <v>-1197</v>
      </c>
    </row>
    <row r="92" spans="1:33" s="10" customFormat="1" hidden="1">
      <c r="A92" s="38"/>
      <c r="B92" s="82"/>
      <c r="C92" s="83"/>
      <c r="D92" s="81"/>
      <c r="E92" s="81"/>
      <c r="F92" s="81"/>
      <c r="G92" s="81"/>
      <c r="H92" s="81"/>
      <c r="I92" s="42"/>
      <c r="J92" s="95"/>
      <c r="K92" s="120"/>
      <c r="L92" s="92"/>
      <c r="M92" s="85"/>
      <c r="N92" s="85"/>
      <c r="O92" s="86"/>
      <c r="P92" s="86"/>
      <c r="Q92" s="77"/>
      <c r="R92" s="77"/>
      <c r="S92" s="77"/>
      <c r="T92" s="77"/>
      <c r="U92" s="77"/>
      <c r="V92" s="77"/>
      <c r="W92" s="87"/>
      <c r="X92" s="77"/>
      <c r="Y92" s="78"/>
      <c r="Z92" s="62"/>
      <c r="AA92" s="65"/>
      <c r="AB92" s="61"/>
      <c r="AC92" s="96"/>
      <c r="AD92" s="75"/>
      <c r="AE92" s="82"/>
      <c r="AF92" s="93"/>
      <c r="AG92" s="80"/>
    </row>
    <row r="93" spans="1:33" s="10" customFormat="1" hidden="1">
      <c r="A93" s="38"/>
      <c r="B93" s="82"/>
      <c r="C93" s="83"/>
      <c r="D93" s="81"/>
      <c r="E93" s="81"/>
      <c r="F93" s="81"/>
      <c r="G93" s="81"/>
      <c r="H93" s="81"/>
      <c r="I93" s="42"/>
      <c r="J93" s="95"/>
      <c r="K93" s="120"/>
      <c r="L93" s="92"/>
      <c r="M93" s="85"/>
      <c r="N93" s="85"/>
      <c r="O93" s="86"/>
      <c r="P93" s="86"/>
      <c r="Q93" s="77"/>
      <c r="R93" s="77"/>
      <c r="S93" s="77"/>
      <c r="T93" s="77"/>
      <c r="U93" s="77"/>
      <c r="V93" s="77"/>
      <c r="W93" s="87"/>
      <c r="X93" s="77"/>
      <c r="Y93" s="78"/>
      <c r="Z93" s="62"/>
      <c r="AA93" s="65"/>
      <c r="AB93" s="61"/>
      <c r="AC93" s="96"/>
      <c r="AD93" s="75"/>
      <c r="AE93" s="82"/>
      <c r="AF93" s="93"/>
      <c r="AG93" s="80"/>
    </row>
    <row r="94" spans="1:33" s="10" customFormat="1" hidden="1">
      <c r="A94" s="38"/>
      <c r="B94" s="82"/>
      <c r="C94" s="83"/>
      <c r="D94" s="81"/>
      <c r="E94" s="81"/>
      <c r="F94" s="81"/>
      <c r="G94" s="81"/>
      <c r="H94" s="81"/>
      <c r="I94" s="42"/>
      <c r="J94" s="91"/>
      <c r="K94" s="120"/>
      <c r="L94" s="84"/>
      <c r="M94" s="85"/>
      <c r="N94" s="85"/>
      <c r="O94" s="86"/>
      <c r="P94" s="86"/>
      <c r="Q94" s="77"/>
      <c r="R94" s="77"/>
      <c r="S94" s="77"/>
      <c r="T94" s="77"/>
      <c r="U94" s="77"/>
      <c r="V94" s="77"/>
      <c r="W94" s="87"/>
      <c r="X94" s="77"/>
      <c r="Y94" s="78"/>
      <c r="Z94" s="62"/>
      <c r="AA94" s="65"/>
      <c r="AB94" s="61"/>
      <c r="AC94" s="94"/>
      <c r="AD94" s="75"/>
      <c r="AE94" s="82"/>
      <c r="AF94" s="88"/>
      <c r="AG94" s="56"/>
    </row>
    <row r="95" spans="1:33" s="10" customFormat="1" hidden="1">
      <c r="A95" s="38"/>
      <c r="B95" s="82"/>
      <c r="C95" s="83"/>
      <c r="D95" s="81"/>
      <c r="E95" s="81"/>
      <c r="F95" s="81"/>
      <c r="G95" s="81"/>
      <c r="H95" s="81"/>
      <c r="I95" s="42"/>
      <c r="J95" s="91"/>
      <c r="K95" s="120"/>
      <c r="L95" s="84"/>
      <c r="M95" s="85"/>
      <c r="N95" s="85"/>
      <c r="O95" s="86"/>
      <c r="P95" s="86"/>
      <c r="Q95" s="77"/>
      <c r="R95" s="77"/>
      <c r="S95" s="77"/>
      <c r="T95" s="77"/>
      <c r="U95" s="77"/>
      <c r="V95" s="77"/>
      <c r="W95" s="87"/>
      <c r="X95" s="77"/>
      <c r="Y95" s="78"/>
      <c r="Z95" s="62"/>
      <c r="AA95" s="65"/>
      <c r="AB95" s="61"/>
      <c r="AC95" s="94"/>
      <c r="AD95" s="75"/>
      <c r="AE95" s="82"/>
      <c r="AF95" s="88"/>
      <c r="AG95" s="80"/>
    </row>
    <row r="96" spans="1:33" s="10" customFormat="1" hidden="1">
      <c r="A96" s="38"/>
      <c r="B96" s="82"/>
      <c r="C96" s="83"/>
      <c r="D96" s="83"/>
      <c r="E96" s="83"/>
      <c r="F96" s="83"/>
      <c r="G96" s="83"/>
      <c r="H96" s="83"/>
      <c r="I96" s="95"/>
      <c r="J96" s="91"/>
      <c r="K96" s="120"/>
      <c r="L96" s="84"/>
      <c r="M96" s="85"/>
      <c r="N96" s="85"/>
      <c r="O96" s="86"/>
      <c r="P96" s="86"/>
      <c r="Q96" s="77"/>
      <c r="R96" s="77"/>
      <c r="S96" s="77"/>
      <c r="T96" s="77"/>
      <c r="U96" s="77"/>
      <c r="V96" s="77"/>
      <c r="W96" s="87"/>
      <c r="X96" s="77"/>
      <c r="Y96" s="78"/>
      <c r="Z96" s="62"/>
      <c r="AA96" s="65"/>
      <c r="AB96" s="61"/>
      <c r="AC96" s="94"/>
      <c r="AD96" s="75"/>
      <c r="AE96" s="82"/>
      <c r="AF96" s="88"/>
      <c r="AG96" s="56"/>
    </row>
    <row r="97" spans="1:33" s="10" customFormat="1" hidden="1">
      <c r="A97" s="38"/>
      <c r="B97" s="82"/>
      <c r="C97" s="83"/>
      <c r="D97" s="83"/>
      <c r="E97" s="83"/>
      <c r="F97" s="83"/>
      <c r="G97" s="83"/>
      <c r="H97" s="83"/>
      <c r="I97" s="95"/>
      <c r="J97" s="91"/>
      <c r="K97" s="120"/>
      <c r="L97" s="84"/>
      <c r="M97" s="85"/>
      <c r="N97" s="85"/>
      <c r="O97" s="86"/>
      <c r="P97" s="86"/>
      <c r="Q97" s="77"/>
      <c r="R97" s="77"/>
      <c r="S97" s="77"/>
      <c r="T97" s="77"/>
      <c r="U97" s="77"/>
      <c r="V97" s="77"/>
      <c r="W97" s="87"/>
      <c r="X97" s="77"/>
      <c r="Y97" s="78"/>
      <c r="Z97" s="62"/>
      <c r="AA97" s="65"/>
      <c r="AB97" s="61"/>
      <c r="AC97" s="94"/>
      <c r="AD97" s="75"/>
      <c r="AE97" s="82"/>
      <c r="AF97" s="88"/>
      <c r="AG97" s="80"/>
    </row>
    <row r="98" spans="1:33" s="10" customFormat="1" hidden="1">
      <c r="A98" s="38"/>
      <c r="B98" s="82"/>
      <c r="C98" s="83"/>
      <c r="D98" s="83"/>
      <c r="E98" s="83"/>
      <c r="F98" s="83"/>
      <c r="G98" s="83"/>
      <c r="H98" s="83"/>
      <c r="I98" s="95"/>
      <c r="J98" s="91"/>
      <c r="K98" s="120"/>
      <c r="L98" s="84"/>
      <c r="M98" s="85"/>
      <c r="N98" s="85"/>
      <c r="O98" s="86"/>
      <c r="P98" s="86"/>
      <c r="Q98" s="77"/>
      <c r="R98" s="77"/>
      <c r="S98" s="77"/>
      <c r="T98" s="77"/>
      <c r="U98" s="77"/>
      <c r="V98" s="77"/>
      <c r="W98" s="87"/>
      <c r="X98" s="77"/>
      <c r="Y98" s="78"/>
      <c r="Z98" s="62"/>
      <c r="AA98" s="65"/>
      <c r="AB98" s="61"/>
      <c r="AC98" s="94"/>
      <c r="AD98" s="75"/>
      <c r="AE98" s="82"/>
      <c r="AF98" s="88"/>
      <c r="AG98" s="80"/>
    </row>
    <row r="99" spans="1:33" s="10" customFormat="1" hidden="1">
      <c r="A99" s="38"/>
      <c r="B99" s="82"/>
      <c r="C99" s="83"/>
      <c r="D99" s="83"/>
      <c r="E99" s="83"/>
      <c r="F99" s="83"/>
      <c r="G99" s="83"/>
      <c r="H99" s="83"/>
      <c r="I99" s="95"/>
      <c r="J99" s="95"/>
      <c r="K99" s="120"/>
      <c r="L99" s="92"/>
      <c r="M99" s="85"/>
      <c r="N99" s="85"/>
      <c r="O99" s="86"/>
      <c r="P99" s="86"/>
      <c r="Q99" s="77"/>
      <c r="R99" s="77"/>
      <c r="S99" s="77"/>
      <c r="T99" s="77"/>
      <c r="U99" s="77"/>
      <c r="V99" s="77"/>
      <c r="W99" s="87"/>
      <c r="X99" s="77"/>
      <c r="Y99" s="78"/>
      <c r="Z99" s="62"/>
      <c r="AA99" s="65"/>
      <c r="AB99" s="61"/>
      <c r="AC99" s="96"/>
      <c r="AD99" s="75"/>
      <c r="AE99" s="82"/>
      <c r="AF99" s="93"/>
      <c r="AG99" s="80"/>
    </row>
    <row r="100" spans="1:33" s="10" customFormat="1" hidden="1">
      <c r="A100" s="38"/>
      <c r="B100" s="82"/>
      <c r="C100" s="83"/>
      <c r="D100" s="83"/>
      <c r="E100" s="83"/>
      <c r="F100" s="83"/>
      <c r="G100" s="83"/>
      <c r="H100" s="83"/>
      <c r="I100" s="95"/>
      <c r="J100" s="95"/>
      <c r="K100" s="120"/>
      <c r="L100" s="92"/>
      <c r="M100" s="85"/>
      <c r="N100" s="85"/>
      <c r="O100" s="86"/>
      <c r="P100" s="86"/>
      <c r="Q100" s="77"/>
      <c r="R100" s="77"/>
      <c r="S100" s="77"/>
      <c r="T100" s="77"/>
      <c r="U100" s="77"/>
      <c r="V100" s="77"/>
      <c r="W100" s="87"/>
      <c r="X100" s="77"/>
      <c r="Y100" s="78"/>
      <c r="Z100" s="62"/>
      <c r="AA100" s="65"/>
      <c r="AB100" s="61"/>
      <c r="AC100" s="96"/>
      <c r="AD100" s="75"/>
      <c r="AE100" s="82"/>
      <c r="AF100" s="93"/>
      <c r="AG100" s="80"/>
    </row>
    <row r="101" spans="1:33" s="10" customFormat="1" hidden="1">
      <c r="A101" s="38"/>
      <c r="B101" s="82"/>
      <c r="C101" s="83"/>
      <c r="D101" s="83"/>
      <c r="E101" s="83"/>
      <c r="F101" s="83"/>
      <c r="G101" s="83"/>
      <c r="H101" s="83"/>
      <c r="I101" s="95"/>
      <c r="J101" s="95"/>
      <c r="K101" s="120"/>
      <c r="L101" s="92"/>
      <c r="M101" s="85"/>
      <c r="N101" s="85"/>
      <c r="O101" s="86"/>
      <c r="P101" s="86"/>
      <c r="Q101" s="77"/>
      <c r="R101" s="77"/>
      <c r="S101" s="77"/>
      <c r="T101" s="77"/>
      <c r="U101" s="77"/>
      <c r="V101" s="77"/>
      <c r="W101" s="87"/>
      <c r="X101" s="77"/>
      <c r="Y101" s="78"/>
      <c r="Z101" s="62"/>
      <c r="AA101" s="65"/>
      <c r="AB101" s="61"/>
      <c r="AC101" s="96"/>
      <c r="AD101" s="75"/>
      <c r="AE101" s="82"/>
      <c r="AF101" s="93"/>
      <c r="AG101" s="80"/>
    </row>
    <row r="102" spans="1:33" s="10" customFormat="1" hidden="1">
      <c r="A102" s="38"/>
      <c r="B102" s="82"/>
      <c r="C102" s="83"/>
      <c r="D102" s="83"/>
      <c r="E102" s="83"/>
      <c r="F102" s="83"/>
      <c r="G102" s="83"/>
      <c r="H102" s="83"/>
      <c r="I102" s="95"/>
      <c r="J102" s="95"/>
      <c r="K102" s="120"/>
      <c r="L102" s="92"/>
      <c r="M102" s="85"/>
      <c r="N102" s="85"/>
      <c r="O102" s="86"/>
      <c r="P102" s="86"/>
      <c r="Q102" s="77"/>
      <c r="R102" s="77"/>
      <c r="S102" s="77"/>
      <c r="T102" s="77"/>
      <c r="U102" s="77"/>
      <c r="V102" s="77"/>
      <c r="W102" s="87"/>
      <c r="X102" s="77"/>
      <c r="Y102" s="78"/>
      <c r="Z102" s="62"/>
      <c r="AA102" s="65"/>
      <c r="AB102" s="61"/>
      <c r="AC102" s="96"/>
      <c r="AD102" s="75"/>
      <c r="AE102" s="82"/>
      <c r="AF102" s="93"/>
      <c r="AG102" s="80"/>
    </row>
    <row r="103" spans="1:33" s="10" customFormat="1" hidden="1">
      <c r="A103" s="38"/>
      <c r="B103" s="82"/>
      <c r="C103" s="83"/>
      <c r="D103" s="83"/>
      <c r="E103" s="83"/>
      <c r="F103" s="83"/>
      <c r="G103" s="83"/>
      <c r="H103" s="83"/>
      <c r="I103" s="95"/>
      <c r="J103" s="95"/>
      <c r="K103" s="120"/>
      <c r="L103" s="92"/>
      <c r="M103" s="85"/>
      <c r="N103" s="85"/>
      <c r="O103" s="86"/>
      <c r="P103" s="86"/>
      <c r="Q103" s="77"/>
      <c r="R103" s="77"/>
      <c r="S103" s="77"/>
      <c r="T103" s="77"/>
      <c r="U103" s="77"/>
      <c r="V103" s="77"/>
      <c r="W103" s="87"/>
      <c r="X103" s="77"/>
      <c r="Y103" s="78"/>
      <c r="Z103" s="62"/>
      <c r="AA103" s="65"/>
      <c r="AB103" s="61"/>
      <c r="AC103" s="96"/>
      <c r="AD103" s="75"/>
      <c r="AE103" s="82"/>
      <c r="AF103" s="93"/>
      <c r="AG103" s="80"/>
    </row>
    <row r="104" spans="1:33" s="10" customFormat="1" hidden="1">
      <c r="A104" s="38"/>
      <c r="B104" s="82"/>
      <c r="C104" s="83"/>
      <c r="D104" s="83"/>
      <c r="E104" s="83"/>
      <c r="F104" s="83"/>
      <c r="G104" s="83"/>
      <c r="H104" s="83"/>
      <c r="I104" s="95"/>
      <c r="J104" s="95"/>
      <c r="K104" s="120"/>
      <c r="L104" s="92"/>
      <c r="M104" s="85"/>
      <c r="N104" s="85"/>
      <c r="O104" s="86"/>
      <c r="P104" s="86"/>
      <c r="Q104" s="77"/>
      <c r="R104" s="77"/>
      <c r="S104" s="77"/>
      <c r="T104" s="77"/>
      <c r="U104" s="77"/>
      <c r="V104" s="77"/>
      <c r="W104" s="87"/>
      <c r="X104" s="77"/>
      <c r="Y104" s="78"/>
      <c r="Z104" s="62"/>
      <c r="AA104" s="65"/>
      <c r="AB104" s="61"/>
      <c r="AC104" s="96"/>
      <c r="AD104" s="75"/>
      <c r="AE104" s="82"/>
      <c r="AF104" s="93"/>
      <c r="AG104" s="80"/>
    </row>
    <row r="105" spans="1:33" s="10" customFormat="1" hidden="1">
      <c r="A105" s="38"/>
      <c r="B105" s="82"/>
      <c r="C105" s="83"/>
      <c r="D105" s="83"/>
      <c r="E105" s="83"/>
      <c r="F105" s="83"/>
      <c r="G105" s="83"/>
      <c r="H105" s="83"/>
      <c r="I105" s="95"/>
      <c r="J105" s="95"/>
      <c r="K105" s="120"/>
      <c r="L105" s="92"/>
      <c r="M105" s="85"/>
      <c r="N105" s="85"/>
      <c r="O105" s="86"/>
      <c r="P105" s="86"/>
      <c r="Q105" s="77"/>
      <c r="R105" s="77"/>
      <c r="S105" s="77"/>
      <c r="T105" s="77"/>
      <c r="U105" s="77"/>
      <c r="V105" s="77"/>
      <c r="W105" s="87"/>
      <c r="X105" s="77"/>
      <c r="Y105" s="78"/>
      <c r="Z105" s="62"/>
      <c r="AA105" s="65"/>
      <c r="AB105" s="61"/>
      <c r="AC105" s="96"/>
      <c r="AD105" s="75"/>
      <c r="AE105" s="82"/>
      <c r="AF105" s="93"/>
      <c r="AG105" s="80"/>
    </row>
    <row r="106" spans="1:33" s="10" customFormat="1" hidden="1">
      <c r="A106" s="38"/>
      <c r="B106" s="82"/>
      <c r="C106" s="83"/>
      <c r="D106" s="83"/>
      <c r="E106" s="83"/>
      <c r="F106" s="83"/>
      <c r="G106" s="83"/>
      <c r="H106" s="83"/>
      <c r="I106" s="95"/>
      <c r="J106" s="95"/>
      <c r="K106" s="120"/>
      <c r="L106" s="84"/>
      <c r="M106" s="85"/>
      <c r="N106" s="85"/>
      <c r="O106" s="86"/>
      <c r="P106" s="86"/>
      <c r="Q106" s="77"/>
      <c r="R106" s="77"/>
      <c r="S106" s="77"/>
      <c r="T106" s="77"/>
      <c r="U106" s="77"/>
      <c r="V106" s="77"/>
      <c r="W106" s="87"/>
      <c r="X106" s="77"/>
      <c r="Y106" s="78"/>
      <c r="Z106" s="62"/>
      <c r="AA106" s="65"/>
      <c r="AB106" s="61"/>
      <c r="AC106" s="94"/>
      <c r="AD106" s="75"/>
      <c r="AE106" s="82"/>
      <c r="AF106" s="88"/>
      <c r="AG106" s="80"/>
    </row>
    <row r="107" spans="1:33" s="10" customFormat="1" hidden="1">
      <c r="A107" s="38"/>
      <c r="B107" s="82"/>
      <c r="C107" s="83"/>
      <c r="D107" s="83"/>
      <c r="E107" s="83"/>
      <c r="F107" s="83"/>
      <c r="G107" s="83"/>
      <c r="H107" s="83"/>
      <c r="I107" s="95"/>
      <c r="J107" s="95"/>
      <c r="K107" s="120"/>
      <c r="L107" s="84"/>
      <c r="M107" s="85"/>
      <c r="N107" s="85"/>
      <c r="O107" s="86"/>
      <c r="P107" s="86"/>
      <c r="Q107" s="77"/>
      <c r="R107" s="77"/>
      <c r="S107" s="77"/>
      <c r="T107" s="77"/>
      <c r="U107" s="77"/>
      <c r="V107" s="77"/>
      <c r="W107" s="87"/>
      <c r="X107" s="77"/>
      <c r="Y107" s="78"/>
      <c r="Z107" s="62"/>
      <c r="AA107" s="65"/>
      <c r="AB107" s="61"/>
      <c r="AC107" s="94"/>
      <c r="AD107" s="75"/>
      <c r="AE107" s="82"/>
      <c r="AF107" s="88"/>
      <c r="AG107" s="80"/>
    </row>
    <row r="108" spans="1:33" s="10" customFormat="1" hidden="1">
      <c r="A108" s="38"/>
      <c r="B108" s="82"/>
      <c r="C108" s="83"/>
      <c r="D108" s="83"/>
      <c r="E108" s="83"/>
      <c r="F108" s="83"/>
      <c r="G108" s="83"/>
      <c r="H108" s="83"/>
      <c r="I108" s="95"/>
      <c r="J108" s="95"/>
      <c r="K108" s="120"/>
      <c r="L108" s="84"/>
      <c r="M108" s="85"/>
      <c r="N108" s="85"/>
      <c r="O108" s="86"/>
      <c r="P108" s="86"/>
      <c r="Q108" s="77"/>
      <c r="R108" s="77"/>
      <c r="S108" s="77"/>
      <c r="T108" s="77"/>
      <c r="U108" s="77"/>
      <c r="V108" s="77"/>
      <c r="W108" s="87"/>
      <c r="X108" s="77"/>
      <c r="Y108" s="78"/>
      <c r="Z108" s="62"/>
      <c r="AA108" s="65"/>
      <c r="AB108" s="61"/>
      <c r="AC108" s="94"/>
      <c r="AD108" s="75"/>
      <c r="AE108" s="75"/>
      <c r="AF108" s="88"/>
      <c r="AG108" s="80"/>
    </row>
    <row r="109" spans="1:33" s="10" customFormat="1" hidden="1">
      <c r="A109" s="38"/>
      <c r="B109" s="82"/>
      <c r="C109" s="83"/>
      <c r="D109" s="83"/>
      <c r="E109" s="83"/>
      <c r="F109" s="83"/>
      <c r="G109" s="83"/>
      <c r="H109" s="83"/>
      <c r="I109" s="95"/>
      <c r="J109" s="95"/>
      <c r="K109" s="120"/>
      <c r="L109" s="92"/>
      <c r="M109" s="85"/>
      <c r="N109" s="85"/>
      <c r="O109" s="86"/>
      <c r="P109" s="86"/>
      <c r="Q109" s="77"/>
      <c r="R109" s="77"/>
      <c r="S109" s="77"/>
      <c r="T109" s="77"/>
      <c r="U109" s="77"/>
      <c r="V109" s="77"/>
      <c r="W109" s="87"/>
      <c r="X109" s="77"/>
      <c r="Y109" s="78"/>
      <c r="Z109" s="62"/>
      <c r="AA109" s="65"/>
      <c r="AB109" s="61"/>
      <c r="AC109" s="96"/>
      <c r="AD109" s="75"/>
      <c r="AE109" s="75"/>
      <c r="AF109" s="93"/>
      <c r="AG109" s="80"/>
    </row>
    <row r="110" spans="1:33" s="10" customFormat="1" hidden="1">
      <c r="A110" s="38"/>
      <c r="B110" s="82"/>
      <c r="C110" s="83"/>
      <c r="D110" s="83"/>
      <c r="E110" s="83"/>
      <c r="F110" s="83"/>
      <c r="G110" s="83"/>
      <c r="H110" s="83"/>
      <c r="I110" s="95"/>
      <c r="J110" s="95"/>
      <c r="K110" s="120"/>
      <c r="L110" s="92"/>
      <c r="M110" s="85"/>
      <c r="N110" s="85"/>
      <c r="O110" s="86"/>
      <c r="P110" s="86"/>
      <c r="Q110" s="77"/>
      <c r="R110" s="77"/>
      <c r="S110" s="77"/>
      <c r="T110" s="77"/>
      <c r="U110" s="77"/>
      <c r="V110" s="77"/>
      <c r="W110" s="87"/>
      <c r="X110" s="77"/>
      <c r="Y110" s="78"/>
      <c r="Z110" s="62"/>
      <c r="AA110" s="65"/>
      <c r="AB110" s="61"/>
      <c r="AC110" s="96"/>
      <c r="AD110" s="75"/>
      <c r="AE110" s="75"/>
      <c r="AF110" s="93"/>
      <c r="AG110" s="80"/>
    </row>
    <row r="111" spans="1:33" s="10" customFormat="1" hidden="1">
      <c r="A111" s="38"/>
      <c r="B111" s="82"/>
      <c r="C111" s="83"/>
      <c r="D111" s="83"/>
      <c r="E111" s="83"/>
      <c r="F111" s="83"/>
      <c r="G111" s="83"/>
      <c r="H111" s="83"/>
      <c r="I111" s="95"/>
      <c r="J111" s="95"/>
      <c r="K111" s="120"/>
      <c r="L111" s="92"/>
      <c r="M111" s="85"/>
      <c r="N111" s="85"/>
      <c r="O111" s="86"/>
      <c r="P111" s="86"/>
      <c r="Q111" s="77"/>
      <c r="R111" s="77"/>
      <c r="S111" s="77"/>
      <c r="T111" s="77"/>
      <c r="U111" s="77"/>
      <c r="V111" s="77"/>
      <c r="W111" s="87"/>
      <c r="X111" s="77"/>
      <c r="Y111" s="78"/>
      <c r="Z111" s="62"/>
      <c r="AA111" s="65"/>
      <c r="AB111" s="61"/>
      <c r="AC111" s="96"/>
      <c r="AD111" s="75"/>
      <c r="AE111" s="75"/>
      <c r="AF111" s="93"/>
      <c r="AG111" s="80"/>
    </row>
    <row r="112" spans="1:33" s="10" customFormat="1" hidden="1">
      <c r="A112" s="38"/>
      <c r="B112" s="82"/>
      <c r="C112" s="83"/>
      <c r="D112" s="83"/>
      <c r="E112" s="83"/>
      <c r="F112" s="83"/>
      <c r="G112" s="83"/>
      <c r="H112" s="83"/>
      <c r="I112" s="95"/>
      <c r="J112" s="95"/>
      <c r="K112" s="120"/>
      <c r="L112" s="92"/>
      <c r="M112" s="85"/>
      <c r="N112" s="85"/>
      <c r="O112" s="86"/>
      <c r="P112" s="86"/>
      <c r="Q112" s="77"/>
      <c r="R112" s="77"/>
      <c r="S112" s="77"/>
      <c r="T112" s="77"/>
      <c r="U112" s="77"/>
      <c r="V112" s="77"/>
      <c r="W112" s="87"/>
      <c r="X112" s="77"/>
      <c r="Y112" s="78"/>
      <c r="Z112" s="62"/>
      <c r="AA112" s="65"/>
      <c r="AB112" s="61"/>
      <c r="AC112" s="96"/>
      <c r="AD112" s="75"/>
      <c r="AE112" s="75"/>
      <c r="AF112" s="93"/>
      <c r="AG112" s="80"/>
    </row>
    <row r="113" spans="1:33" s="10" customFormat="1" hidden="1">
      <c r="A113" s="38"/>
      <c r="B113" s="82"/>
      <c r="C113" s="83"/>
      <c r="D113" s="83"/>
      <c r="E113" s="83"/>
      <c r="F113" s="83"/>
      <c r="G113" s="83"/>
      <c r="H113" s="83"/>
      <c r="I113" s="95"/>
      <c r="J113" s="95"/>
      <c r="K113" s="120"/>
      <c r="L113" s="92"/>
      <c r="M113" s="85"/>
      <c r="N113" s="85"/>
      <c r="O113" s="86"/>
      <c r="P113" s="86"/>
      <c r="Q113" s="77"/>
      <c r="R113" s="77"/>
      <c r="S113" s="77"/>
      <c r="T113" s="77"/>
      <c r="U113" s="77"/>
      <c r="V113" s="77"/>
      <c r="W113" s="87"/>
      <c r="X113" s="77"/>
      <c r="Y113" s="78"/>
      <c r="Z113" s="62"/>
      <c r="AA113" s="65"/>
      <c r="AB113" s="61"/>
      <c r="AC113" s="96"/>
      <c r="AD113" s="75"/>
      <c r="AE113" s="75"/>
      <c r="AF113" s="93"/>
      <c r="AG113" s="80"/>
    </row>
    <row r="114" spans="1:33" s="10" customFormat="1" hidden="1">
      <c r="A114" s="38"/>
      <c r="B114" s="82"/>
      <c r="C114" s="83"/>
      <c r="D114" s="83"/>
      <c r="E114" s="83"/>
      <c r="F114" s="83"/>
      <c r="G114" s="83"/>
      <c r="H114" s="83"/>
      <c r="I114" s="95"/>
      <c r="J114" s="95"/>
      <c r="K114" s="120"/>
      <c r="L114" s="92"/>
      <c r="M114" s="85"/>
      <c r="N114" s="85"/>
      <c r="O114" s="86"/>
      <c r="P114" s="86"/>
      <c r="Q114" s="77"/>
      <c r="R114" s="77"/>
      <c r="S114" s="77"/>
      <c r="T114" s="77"/>
      <c r="U114" s="77"/>
      <c r="V114" s="77"/>
      <c r="W114" s="87"/>
      <c r="X114" s="77"/>
      <c r="Y114" s="78"/>
      <c r="Z114" s="62"/>
      <c r="AA114" s="65"/>
      <c r="AB114" s="61"/>
      <c r="AC114" s="96"/>
      <c r="AD114" s="75"/>
      <c r="AE114" s="75"/>
      <c r="AF114" s="93"/>
      <c r="AG114" s="80"/>
    </row>
    <row r="115" spans="1:33" s="10" customFormat="1" hidden="1">
      <c r="A115" s="38"/>
      <c r="B115" s="82"/>
      <c r="C115" s="83"/>
      <c r="D115" s="83"/>
      <c r="E115" s="83"/>
      <c r="F115" s="83"/>
      <c r="G115" s="83"/>
      <c r="H115" s="83"/>
      <c r="I115" s="95"/>
      <c r="J115" s="95"/>
      <c r="K115" s="120"/>
      <c r="L115" s="92"/>
      <c r="M115" s="85"/>
      <c r="N115" s="85"/>
      <c r="O115" s="86"/>
      <c r="P115" s="86"/>
      <c r="Q115" s="77"/>
      <c r="R115" s="77"/>
      <c r="S115" s="77"/>
      <c r="T115" s="77"/>
      <c r="U115" s="77"/>
      <c r="V115" s="77"/>
      <c r="W115" s="87"/>
      <c r="X115" s="77"/>
      <c r="Y115" s="78"/>
      <c r="Z115" s="62"/>
      <c r="AA115" s="65"/>
      <c r="AB115" s="61"/>
      <c r="AC115" s="96"/>
      <c r="AD115" s="75"/>
      <c r="AE115" s="75"/>
      <c r="AF115" s="93"/>
      <c r="AG115" s="80"/>
    </row>
    <row r="116" spans="1:33" s="10" customFormat="1">
      <c r="A116" s="97"/>
      <c r="B116" s="97"/>
      <c r="C116" s="98"/>
      <c r="D116" s="98"/>
      <c r="E116" s="98"/>
      <c r="F116" s="98"/>
      <c r="G116" s="98"/>
      <c r="H116" s="98"/>
      <c r="I116" s="98"/>
      <c r="J116" s="98"/>
      <c r="K116" s="121"/>
      <c r="L116" s="17"/>
      <c r="M116" s="17"/>
      <c r="N116" s="17"/>
      <c r="O116" s="80"/>
      <c r="P116" s="80"/>
      <c r="Q116" s="80"/>
      <c r="R116" s="80"/>
      <c r="S116" s="80"/>
      <c r="T116" s="80"/>
      <c r="U116" s="80"/>
      <c r="V116" s="80"/>
      <c r="W116" s="80"/>
      <c r="X116" s="99"/>
      <c r="Y116" s="99"/>
      <c r="Z116" s="12"/>
      <c r="AA116" s="97"/>
      <c r="AB116" s="9"/>
      <c r="AC116" s="9"/>
      <c r="AD116" s="9"/>
      <c r="AE116" s="9"/>
      <c r="AF116" s="9"/>
      <c r="AG116" s="9"/>
    </row>
    <row r="117" spans="1:33" s="10" customFormat="1" ht="16.5" customHeight="1">
      <c r="A117" s="97"/>
      <c r="B117" s="97"/>
      <c r="C117" s="98"/>
      <c r="D117" s="98"/>
      <c r="E117" s="98"/>
      <c r="F117" s="98"/>
      <c r="G117" s="98"/>
      <c r="H117" s="98"/>
      <c r="I117" s="98"/>
      <c r="J117" s="100"/>
      <c r="K117" s="122"/>
      <c r="L117" s="80"/>
      <c r="M117" s="80"/>
      <c r="N117" s="80"/>
      <c r="O117" s="80"/>
      <c r="P117" s="80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</row>
    <row r="118" spans="1:33">
      <c r="C118" s="133"/>
      <c r="D118" s="133"/>
      <c r="E118" s="133"/>
      <c r="F118" s="133"/>
      <c r="G118" s="133"/>
      <c r="H118" s="133"/>
      <c r="I118" s="133"/>
      <c r="J118" s="133"/>
      <c r="K118" s="133"/>
      <c r="L118" s="133"/>
      <c r="M118" s="133"/>
      <c r="N118" s="133"/>
      <c r="O118" s="133"/>
      <c r="P118" s="134"/>
    </row>
  </sheetData>
  <mergeCells count="17">
    <mergeCell ref="W15:X15"/>
    <mergeCell ref="A10:B10"/>
    <mergeCell ref="A11:B11"/>
    <mergeCell ref="A12:B12"/>
    <mergeCell ref="A13:B13"/>
    <mergeCell ref="A14:B14"/>
    <mergeCell ref="D15:H15"/>
    <mergeCell ref="M15:N15"/>
    <mergeCell ref="AB14:AF14"/>
    <mergeCell ref="A1:A2"/>
    <mergeCell ref="B1:B2"/>
    <mergeCell ref="C1:C2"/>
    <mergeCell ref="D1:D2"/>
    <mergeCell ref="N1:N2"/>
    <mergeCell ref="A3:A8"/>
    <mergeCell ref="B3:B8"/>
    <mergeCell ref="C3:C6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526DA-701C-4D26-B936-656128F185D9}">
  <sheetPr codeName="Sheet4"/>
  <dimension ref="A1:AG120"/>
  <sheetViews>
    <sheetView topLeftCell="A16" workbookViewId="0">
      <selection activeCell="C37" sqref="C37:C42"/>
    </sheetView>
  </sheetViews>
  <sheetFormatPr defaultRowHeight="17"/>
  <cols>
    <col min="2" max="2" width="13.33203125" bestFit="1" customWidth="1"/>
    <col min="3" max="3" width="40.58203125" bestFit="1" customWidth="1"/>
    <col min="4" max="4" width="22" bestFit="1" customWidth="1"/>
    <col min="6" max="6" width="9.83203125" customWidth="1"/>
    <col min="8" max="8" width="13.75" bestFit="1" customWidth="1"/>
    <col min="10" max="10" width="13" bestFit="1" customWidth="1"/>
    <col min="11" max="11" width="9" style="123"/>
  </cols>
  <sheetData>
    <row r="1" spans="1:33" s="10" customFormat="1">
      <c r="A1" s="243" t="s">
        <v>58</v>
      </c>
      <c r="B1" s="243" t="s">
        <v>59</v>
      </c>
      <c r="C1" s="243" t="s">
        <v>60</v>
      </c>
      <c r="D1" s="243" t="s">
        <v>19</v>
      </c>
      <c r="E1" s="127" t="s">
        <v>40</v>
      </c>
      <c r="F1" s="127" t="s">
        <v>41</v>
      </c>
      <c r="G1" s="127" t="s">
        <v>42</v>
      </c>
      <c r="H1" s="127" t="s">
        <v>43</v>
      </c>
      <c r="I1" s="127" t="s">
        <v>44</v>
      </c>
      <c r="J1" s="127" t="s">
        <v>45</v>
      </c>
      <c r="K1" s="127" t="s">
        <v>61</v>
      </c>
      <c r="L1" s="127" t="s">
        <v>62</v>
      </c>
      <c r="M1" s="127" t="s">
        <v>63</v>
      </c>
      <c r="N1" s="243" t="s">
        <v>64</v>
      </c>
      <c r="O1" s="80"/>
      <c r="P1" s="80"/>
      <c r="Q1" s="97"/>
      <c r="R1" s="97"/>
      <c r="S1" s="97"/>
      <c r="T1" s="97"/>
      <c r="U1" s="97"/>
      <c r="V1" s="97"/>
      <c r="W1" s="97"/>
      <c r="X1" s="9"/>
      <c r="Y1" s="9"/>
      <c r="Z1" s="9"/>
      <c r="AA1" s="9"/>
      <c r="AB1" s="9"/>
      <c r="AC1" s="9"/>
      <c r="AD1" s="9"/>
      <c r="AE1" s="9"/>
      <c r="AF1" s="9"/>
      <c r="AG1" s="9"/>
    </row>
    <row r="2" spans="1:33" s="10" customFormat="1">
      <c r="A2" s="244"/>
      <c r="B2" s="244"/>
      <c r="C2" s="244"/>
      <c r="D2" s="244"/>
      <c r="E2" s="127"/>
      <c r="F2" s="127"/>
      <c r="G2" s="127"/>
      <c r="H2" s="127"/>
      <c r="I2" s="127"/>
      <c r="J2" s="127"/>
      <c r="K2" s="127"/>
      <c r="L2" s="127"/>
      <c r="M2" s="127"/>
      <c r="N2" s="244"/>
      <c r="Q2" s="97"/>
      <c r="R2" s="97"/>
      <c r="S2" s="97"/>
      <c r="T2" s="97"/>
      <c r="U2" s="97"/>
      <c r="V2" s="97"/>
      <c r="W2" s="97"/>
      <c r="X2" s="97"/>
      <c r="Y2" s="9"/>
      <c r="Z2" s="9"/>
      <c r="AA2" s="9"/>
      <c r="AB2" s="9"/>
      <c r="AC2" s="9"/>
      <c r="AD2" s="9"/>
      <c r="AE2" s="9"/>
      <c r="AF2" s="9"/>
      <c r="AG2" s="9"/>
    </row>
    <row r="3" spans="1:33" s="10" customFormat="1" ht="16.5" customHeight="1">
      <c r="A3" s="231"/>
      <c r="B3" s="217" t="s">
        <v>117</v>
      </c>
      <c r="C3" s="231">
        <v>803840</v>
      </c>
      <c r="D3" s="128" t="s">
        <v>32</v>
      </c>
      <c r="E3" s="128">
        <v>50</v>
      </c>
      <c r="F3" s="128">
        <v>50</v>
      </c>
      <c r="G3" s="128">
        <v>155</v>
      </c>
      <c r="H3" s="128">
        <v>230</v>
      </c>
      <c r="I3" s="128">
        <v>305</v>
      </c>
      <c r="J3" s="128">
        <v>185</v>
      </c>
      <c r="K3" s="128"/>
      <c r="L3" s="128"/>
      <c r="M3" s="128"/>
      <c r="N3" s="128">
        <f>SUM(E3:M3)</f>
        <v>975</v>
      </c>
      <c r="Q3" s="97"/>
      <c r="R3" s="97"/>
      <c r="S3" s="97"/>
      <c r="T3" s="97"/>
      <c r="U3" s="97"/>
      <c r="V3" s="97"/>
      <c r="W3" s="97"/>
      <c r="X3" s="97"/>
      <c r="Y3" s="9"/>
      <c r="Z3" s="9"/>
      <c r="AA3" s="9"/>
      <c r="AB3" s="9"/>
      <c r="AC3" s="9"/>
      <c r="AD3" s="9"/>
      <c r="AE3" s="9"/>
      <c r="AF3" s="9"/>
      <c r="AG3" s="9"/>
    </row>
    <row r="4" spans="1:33" s="10" customFormat="1" ht="16.5" customHeight="1">
      <c r="A4" s="218"/>
      <c r="B4" s="223"/>
      <c r="C4" s="219"/>
      <c r="D4" s="128" t="s">
        <v>67</v>
      </c>
      <c r="E4" s="128">
        <v>50</v>
      </c>
      <c r="F4" s="128">
        <v>50</v>
      </c>
      <c r="G4" s="128">
        <v>120</v>
      </c>
      <c r="H4" s="128">
        <v>185</v>
      </c>
      <c r="I4" s="128">
        <v>245</v>
      </c>
      <c r="J4" s="128">
        <v>145</v>
      </c>
      <c r="K4" s="128"/>
      <c r="L4" s="128"/>
      <c r="M4" s="128"/>
      <c r="N4" s="128">
        <f>SUM(E4:M4)</f>
        <v>795</v>
      </c>
      <c r="Q4" s="97"/>
      <c r="R4" s="97"/>
      <c r="S4" s="97"/>
      <c r="T4" s="97"/>
      <c r="U4" s="97"/>
      <c r="V4" s="97"/>
      <c r="W4" s="97"/>
      <c r="X4" s="97"/>
      <c r="Y4" s="9"/>
      <c r="Z4" s="9"/>
      <c r="AA4" s="9"/>
      <c r="AB4" s="9"/>
      <c r="AC4" s="9"/>
      <c r="AD4" s="9"/>
      <c r="AE4" s="9"/>
      <c r="AF4" s="9"/>
      <c r="AG4" s="9"/>
    </row>
    <row r="5" spans="1:33" s="10" customFormat="1">
      <c r="A5" s="218"/>
      <c r="B5" s="223"/>
      <c r="C5" s="231">
        <v>902360</v>
      </c>
      <c r="D5" s="128" t="s">
        <v>32</v>
      </c>
      <c r="E5" s="128"/>
      <c r="F5" s="128"/>
      <c r="G5" s="128"/>
      <c r="H5" s="128"/>
      <c r="I5" s="128"/>
      <c r="J5" s="128"/>
      <c r="K5" s="128">
        <v>185</v>
      </c>
      <c r="L5" s="128">
        <v>230</v>
      </c>
      <c r="M5" s="128">
        <v>185</v>
      </c>
      <c r="N5" s="128">
        <f>SUM(E5:M5)</f>
        <v>600</v>
      </c>
      <c r="Q5" s="97"/>
      <c r="R5" s="97"/>
      <c r="S5" s="97"/>
      <c r="T5" s="97"/>
      <c r="U5" s="97"/>
      <c r="V5" s="97"/>
      <c r="W5" s="97"/>
      <c r="X5" s="97"/>
      <c r="Y5" s="9"/>
      <c r="Z5" s="9"/>
      <c r="AA5" s="9"/>
      <c r="AB5" s="9"/>
      <c r="AC5" s="9"/>
      <c r="AD5" s="9"/>
      <c r="AE5" s="9"/>
      <c r="AF5" s="9"/>
      <c r="AG5" s="9"/>
    </row>
    <row r="6" spans="1:33" s="10" customFormat="1" ht="16.5" customHeight="1">
      <c r="A6" s="219"/>
      <c r="B6" s="224"/>
      <c r="C6" s="219"/>
      <c r="D6" s="128" t="s">
        <v>67</v>
      </c>
      <c r="E6" s="128"/>
      <c r="F6" s="128"/>
      <c r="G6" s="128"/>
      <c r="H6" s="128"/>
      <c r="I6" s="128"/>
      <c r="J6" s="128"/>
      <c r="K6" s="128">
        <v>185</v>
      </c>
      <c r="L6" s="128">
        <v>230</v>
      </c>
      <c r="M6" s="128">
        <v>185</v>
      </c>
      <c r="N6" s="128">
        <f>SUM(E6:M6)</f>
        <v>600</v>
      </c>
      <c r="Q6" s="97"/>
      <c r="R6" s="97"/>
      <c r="S6" s="97"/>
      <c r="T6" s="97"/>
      <c r="U6" s="97"/>
      <c r="V6" s="97"/>
      <c r="W6" s="97"/>
      <c r="X6" s="97"/>
      <c r="Y6" s="9"/>
      <c r="Z6" s="9"/>
      <c r="AA6" s="9"/>
      <c r="AB6" s="9"/>
      <c r="AC6" s="9"/>
      <c r="AD6" s="9"/>
      <c r="AE6" s="9"/>
      <c r="AF6" s="9"/>
      <c r="AG6" s="9"/>
    </row>
    <row r="7" spans="1:33" s="10" customFormat="1">
      <c r="A7" s="9"/>
      <c r="B7" s="9"/>
      <c r="C7" s="9"/>
      <c r="D7" s="128" t="s">
        <v>96</v>
      </c>
      <c r="E7" s="128">
        <f t="shared" ref="E7:N7" si="0">SUM(E3:E6)</f>
        <v>100</v>
      </c>
      <c r="F7" s="128">
        <f t="shared" si="0"/>
        <v>100</v>
      </c>
      <c r="G7" s="128">
        <f t="shared" si="0"/>
        <v>275</v>
      </c>
      <c r="H7" s="128">
        <f t="shared" si="0"/>
        <v>415</v>
      </c>
      <c r="I7" s="128">
        <f t="shared" si="0"/>
        <v>550</v>
      </c>
      <c r="J7" s="128">
        <f t="shared" si="0"/>
        <v>330</v>
      </c>
      <c r="K7" s="128">
        <f t="shared" si="0"/>
        <v>370</v>
      </c>
      <c r="L7" s="128">
        <f t="shared" si="0"/>
        <v>460</v>
      </c>
      <c r="M7" s="128">
        <f t="shared" si="0"/>
        <v>370</v>
      </c>
      <c r="N7" s="128">
        <f t="shared" si="0"/>
        <v>2970</v>
      </c>
      <c r="O7" s="103"/>
      <c r="P7" s="103"/>
      <c r="Q7" s="101"/>
      <c r="R7" s="101"/>
      <c r="S7" s="101"/>
      <c r="T7" s="101"/>
      <c r="U7" s="101"/>
      <c r="V7" s="101"/>
      <c r="W7" s="101"/>
      <c r="X7" s="101"/>
      <c r="Y7" s="102"/>
      <c r="Z7" s="9"/>
      <c r="AA7" s="9"/>
      <c r="AB7" s="9"/>
      <c r="AC7" s="9"/>
      <c r="AD7" s="9"/>
      <c r="AE7" s="9"/>
      <c r="AF7" s="9"/>
      <c r="AG7" s="9"/>
    </row>
    <row r="8" spans="1:33" s="10" customFormat="1" ht="19.5" customHeight="1">
      <c r="A8" s="246" t="s">
        <v>0</v>
      </c>
      <c r="B8" s="246"/>
      <c r="C8" s="1" t="s">
        <v>118</v>
      </c>
      <c r="D8" s="1">
        <v>803840</v>
      </c>
      <c r="E8" s="1">
        <v>902360</v>
      </c>
      <c r="F8" s="1"/>
      <c r="G8" s="1"/>
      <c r="H8" s="1"/>
      <c r="I8" s="1"/>
      <c r="J8" s="2"/>
      <c r="K8" s="2"/>
      <c r="L8" s="2"/>
      <c r="M8" s="2"/>
      <c r="N8" s="2"/>
      <c r="O8" s="2"/>
      <c r="P8" s="2"/>
      <c r="Q8" s="2"/>
      <c r="R8" s="2"/>
      <c r="S8" s="4"/>
      <c r="T8" s="4"/>
      <c r="U8" s="4"/>
      <c r="V8" s="4"/>
      <c r="W8" s="4"/>
      <c r="X8" s="4"/>
      <c r="Y8" s="5"/>
      <c r="Z8" s="6"/>
      <c r="AA8" s="7"/>
      <c r="AB8" s="8"/>
      <c r="AC8" s="8"/>
      <c r="AD8" s="8"/>
      <c r="AE8" s="8"/>
      <c r="AF8" s="9"/>
      <c r="AG8" s="9"/>
    </row>
    <row r="9" spans="1:33" s="10" customFormat="1" ht="20.25" customHeight="1">
      <c r="A9" s="246" t="s">
        <v>1</v>
      </c>
      <c r="B9" s="246"/>
      <c r="C9" s="8" t="s">
        <v>197</v>
      </c>
      <c r="D9" s="8"/>
      <c r="E9" s="8"/>
      <c r="F9" s="8"/>
      <c r="G9" s="8"/>
      <c r="H9" s="8"/>
      <c r="I9" s="8"/>
      <c r="J9" s="8"/>
      <c r="K9" s="105"/>
      <c r="L9" s="11"/>
      <c r="M9" s="11"/>
      <c r="N9" s="11"/>
      <c r="O9" s="3"/>
      <c r="P9" s="3"/>
      <c r="Q9" s="3"/>
      <c r="R9" s="3"/>
      <c r="S9" s="3"/>
      <c r="T9" s="3"/>
      <c r="U9" s="3"/>
      <c r="V9" s="3"/>
      <c r="W9" s="3"/>
      <c r="X9" s="4"/>
      <c r="Y9" s="4"/>
      <c r="Z9" s="12"/>
      <c r="AA9" s="13"/>
      <c r="AB9" s="14"/>
      <c r="AC9" s="14"/>
      <c r="AD9" s="9"/>
      <c r="AE9" s="9"/>
      <c r="AF9" s="9"/>
      <c r="AG9" s="9"/>
    </row>
    <row r="10" spans="1:33" s="10" customFormat="1">
      <c r="A10" s="246" t="s">
        <v>2</v>
      </c>
      <c r="B10" s="246"/>
      <c r="C10" s="15">
        <f>N7</f>
        <v>2970</v>
      </c>
      <c r="D10" s="16"/>
      <c r="E10" s="16"/>
      <c r="F10" s="16"/>
      <c r="G10" s="16"/>
      <c r="H10" s="16"/>
      <c r="I10" s="16"/>
      <c r="J10" s="16"/>
      <c r="K10" s="106"/>
      <c r="L10" s="17"/>
      <c r="M10" s="17"/>
      <c r="N10" s="17"/>
      <c r="O10" s="18" t="s">
        <v>100</v>
      </c>
      <c r="P10" s="18" t="s">
        <v>100</v>
      </c>
      <c r="Q10" s="18" t="s">
        <v>100</v>
      </c>
      <c r="R10" s="18" t="s">
        <v>100</v>
      </c>
      <c r="S10" s="18" t="s">
        <v>100</v>
      </c>
      <c r="T10" s="18" t="s">
        <v>100</v>
      </c>
      <c r="U10" s="18" t="s">
        <v>100</v>
      </c>
      <c r="V10" s="18" t="s">
        <v>100</v>
      </c>
      <c r="W10" s="19"/>
      <c r="X10" s="19"/>
      <c r="Y10" s="12"/>
      <c r="Z10" s="13"/>
      <c r="AA10" s="20"/>
      <c r="AB10" s="20"/>
      <c r="AC10" s="8"/>
      <c r="AD10" s="8"/>
      <c r="AE10" s="8"/>
      <c r="AF10" s="9"/>
      <c r="AG10" s="9"/>
    </row>
    <row r="11" spans="1:33" s="10" customFormat="1">
      <c r="A11" s="246" t="s">
        <v>3</v>
      </c>
      <c r="B11" s="246"/>
      <c r="C11" s="21" t="s">
        <v>4</v>
      </c>
      <c r="D11" s="13"/>
      <c r="E11" s="13"/>
      <c r="F11" s="13"/>
      <c r="G11" s="13"/>
      <c r="H11" s="13"/>
      <c r="I11" s="13"/>
      <c r="J11" s="13"/>
      <c r="K11" s="107"/>
      <c r="L11" s="17"/>
      <c r="M11" s="17"/>
      <c r="N11" s="17"/>
      <c r="O11" s="18" t="s">
        <v>5</v>
      </c>
      <c r="P11" s="18" t="s">
        <v>6</v>
      </c>
      <c r="Q11" s="18" t="s">
        <v>7</v>
      </c>
      <c r="R11" s="18" t="s">
        <v>6</v>
      </c>
      <c r="S11" s="18" t="s">
        <v>7</v>
      </c>
      <c r="T11" s="18" t="s">
        <v>8</v>
      </c>
      <c r="U11" s="18" t="s">
        <v>9</v>
      </c>
      <c r="V11" s="18" t="s">
        <v>10</v>
      </c>
      <c r="W11" s="19"/>
      <c r="X11" s="19"/>
      <c r="Y11" s="12"/>
      <c r="Z11" s="13"/>
      <c r="AA11" s="20"/>
      <c r="AB11" s="20"/>
      <c r="AC11" s="8"/>
      <c r="AD11" s="8"/>
      <c r="AE11" s="8"/>
      <c r="AF11" s="9"/>
      <c r="AG11" s="9"/>
    </row>
    <row r="12" spans="1:33" s="10" customFormat="1">
      <c r="A12" s="247" t="s">
        <v>11</v>
      </c>
      <c r="B12" s="247"/>
      <c r="C12" s="21" t="s">
        <v>46</v>
      </c>
      <c r="D12" s="13"/>
      <c r="E12" s="13"/>
      <c r="F12" s="13"/>
      <c r="G12" s="13"/>
      <c r="H12" s="13"/>
      <c r="I12" s="13"/>
      <c r="J12" s="13"/>
      <c r="K12" s="108"/>
      <c r="L12" s="17"/>
      <c r="M12" s="17"/>
      <c r="N12" s="17"/>
      <c r="O12" s="22" t="s">
        <v>12</v>
      </c>
      <c r="P12" s="22" t="s">
        <v>12</v>
      </c>
      <c r="Q12" s="22" t="s">
        <v>12</v>
      </c>
      <c r="R12" s="22" t="s">
        <v>12</v>
      </c>
      <c r="S12" s="22" t="s">
        <v>13</v>
      </c>
      <c r="T12" s="22" t="s">
        <v>12</v>
      </c>
      <c r="U12" s="22" t="s">
        <v>14</v>
      </c>
      <c r="V12" s="22" t="s">
        <v>15</v>
      </c>
      <c r="W12" s="23"/>
      <c r="X12" s="23"/>
      <c r="Y12" s="12"/>
      <c r="Z12" s="24"/>
      <c r="AA12" s="20"/>
      <c r="AB12" s="240" t="s">
        <v>16</v>
      </c>
      <c r="AC12" s="241"/>
      <c r="AD12" s="241"/>
      <c r="AE12" s="241"/>
      <c r="AF12" s="242"/>
      <c r="AG12" s="9"/>
    </row>
    <row r="13" spans="1:33" s="10" customFormat="1">
      <c r="A13" s="25" t="s">
        <v>17</v>
      </c>
      <c r="B13" s="25" t="s">
        <v>18</v>
      </c>
      <c r="C13" s="26" t="s">
        <v>19</v>
      </c>
      <c r="D13" s="254" t="s">
        <v>20</v>
      </c>
      <c r="E13" s="241"/>
      <c r="F13" s="241"/>
      <c r="G13" s="241"/>
      <c r="H13" s="242"/>
      <c r="I13" s="27" t="s">
        <v>21</v>
      </c>
      <c r="J13" s="28" t="s">
        <v>22</v>
      </c>
      <c r="K13" s="109" t="s">
        <v>23</v>
      </c>
      <c r="L13" s="28" t="s">
        <v>2</v>
      </c>
      <c r="M13" s="248" t="s">
        <v>24</v>
      </c>
      <c r="N13" s="249"/>
      <c r="O13" s="29"/>
      <c r="P13" s="29"/>
      <c r="Q13" s="30"/>
      <c r="R13" s="30"/>
      <c r="S13" s="30"/>
      <c r="T13" s="30"/>
      <c r="U13" s="30"/>
      <c r="V13" s="30"/>
      <c r="W13" s="250" t="s">
        <v>25</v>
      </c>
      <c r="X13" s="249"/>
      <c r="Y13" s="31" t="s">
        <v>26</v>
      </c>
      <c r="Z13" s="32" t="s">
        <v>27</v>
      </c>
      <c r="AA13" s="33" t="s">
        <v>28</v>
      </c>
      <c r="AB13" s="34" t="s">
        <v>24</v>
      </c>
      <c r="AC13" s="35" t="s">
        <v>29</v>
      </c>
      <c r="AD13" s="36"/>
      <c r="AE13" s="36"/>
      <c r="AF13" s="36" t="s">
        <v>30</v>
      </c>
      <c r="AG13" s="37"/>
    </row>
    <row r="14" spans="1:33" s="10" customFormat="1">
      <c r="A14" s="38" t="s">
        <v>31</v>
      </c>
      <c r="B14" s="39" t="s">
        <v>158</v>
      </c>
      <c r="C14" s="155" t="s">
        <v>157</v>
      </c>
      <c r="D14" s="155" t="s">
        <v>32</v>
      </c>
      <c r="E14" s="40" t="s">
        <v>162</v>
      </c>
      <c r="F14" s="40" t="s">
        <v>238</v>
      </c>
      <c r="G14" s="41"/>
      <c r="H14" s="155" t="s">
        <v>32</v>
      </c>
      <c r="I14" s="42" t="s">
        <v>156</v>
      </c>
      <c r="J14" s="43">
        <v>975</v>
      </c>
      <c r="K14" s="169">
        <v>0.26900000000000002</v>
      </c>
      <c r="L14" s="163">
        <f t="shared" ref="L14:L18" si="1">K14*J14</f>
        <v>262.27500000000003</v>
      </c>
      <c r="M14" s="45"/>
      <c r="N14" s="45"/>
      <c r="O14" s="46"/>
      <c r="P14" s="46"/>
      <c r="Q14" s="47"/>
      <c r="R14" s="47"/>
      <c r="S14" s="47"/>
      <c r="T14" s="47"/>
      <c r="U14" s="47"/>
      <c r="V14" s="47"/>
      <c r="W14" s="47">
        <f t="shared" ref="W14:W19" si="2">SUM(N14:U14)</f>
        <v>0</v>
      </c>
      <c r="X14" s="48" t="e">
        <f t="shared" ref="X14:X19" si="3">W14/AC14</f>
        <v>#DIV/0!</v>
      </c>
      <c r="Y14" s="49">
        <f t="shared" ref="Y14:Y19" si="4">W14-L14</f>
        <v>-262.27500000000003</v>
      </c>
      <c r="Z14" s="50"/>
      <c r="AA14" s="51"/>
      <c r="AB14" s="52"/>
      <c r="AC14" s="53"/>
      <c r="AD14" s="54"/>
      <c r="AE14" s="54"/>
      <c r="AF14" s="55">
        <f>AC14+AD14</f>
        <v>0</v>
      </c>
      <c r="AG14" s="37"/>
    </row>
    <row r="15" spans="1:33" s="10" customFormat="1">
      <c r="A15" s="38"/>
      <c r="B15" s="39" t="s">
        <v>158</v>
      </c>
      <c r="C15" s="155" t="s">
        <v>157</v>
      </c>
      <c r="D15" s="155" t="s">
        <v>32</v>
      </c>
      <c r="E15" s="40" t="s">
        <v>162</v>
      </c>
      <c r="F15" s="40" t="s">
        <v>239</v>
      </c>
      <c r="G15" s="41"/>
      <c r="H15" s="155" t="s">
        <v>32</v>
      </c>
      <c r="I15" s="42" t="s">
        <v>156</v>
      </c>
      <c r="J15" s="43">
        <v>795</v>
      </c>
      <c r="K15" s="169">
        <v>0.378</v>
      </c>
      <c r="L15" s="163">
        <f t="shared" ref="L15" si="5">K15*J15</f>
        <v>300.51</v>
      </c>
      <c r="M15" s="45"/>
      <c r="N15" s="45"/>
      <c r="O15" s="46"/>
      <c r="P15" s="46"/>
      <c r="Q15" s="47"/>
      <c r="R15" s="47"/>
      <c r="S15" s="47"/>
      <c r="T15" s="47"/>
      <c r="U15" s="47"/>
      <c r="V15" s="47"/>
      <c r="W15" s="47">
        <f t="shared" si="2"/>
        <v>0</v>
      </c>
      <c r="X15" s="48" t="e">
        <f t="shared" si="3"/>
        <v>#DIV/0!</v>
      </c>
      <c r="Y15" s="49">
        <f t="shared" si="4"/>
        <v>-300.51</v>
      </c>
      <c r="Z15" s="50"/>
      <c r="AA15" s="51"/>
      <c r="AB15" s="52"/>
      <c r="AC15" s="53"/>
      <c r="AD15" s="54"/>
      <c r="AE15" s="54"/>
      <c r="AF15" s="55">
        <f t="shared" ref="AF15:AF69" si="6">AC15+AD15</f>
        <v>0</v>
      </c>
      <c r="AG15" s="37"/>
    </row>
    <row r="16" spans="1:33" s="10" customFormat="1">
      <c r="A16" s="38"/>
      <c r="B16" s="39" t="s">
        <v>158</v>
      </c>
      <c r="C16" s="151" t="s">
        <v>159</v>
      </c>
      <c r="D16" s="155" t="s">
        <v>67</v>
      </c>
      <c r="E16" s="40" t="s">
        <v>163</v>
      </c>
      <c r="F16" s="40" t="s">
        <v>238</v>
      </c>
      <c r="G16" s="41"/>
      <c r="H16" s="155" t="s">
        <v>67</v>
      </c>
      <c r="I16" s="42" t="s">
        <v>156</v>
      </c>
      <c r="J16" s="43">
        <v>600</v>
      </c>
      <c r="K16" s="169">
        <v>0.26900000000000002</v>
      </c>
      <c r="L16" s="163">
        <f t="shared" ref="L16:L17" si="7">K16*J16</f>
        <v>161.4</v>
      </c>
      <c r="M16" s="45"/>
      <c r="N16" s="45"/>
      <c r="O16" s="46"/>
      <c r="P16" s="46"/>
      <c r="Q16" s="47"/>
      <c r="R16" s="47"/>
      <c r="S16" s="47"/>
      <c r="T16" s="47"/>
      <c r="U16" s="47"/>
      <c r="V16" s="47"/>
      <c r="W16" s="47">
        <f t="shared" si="2"/>
        <v>0</v>
      </c>
      <c r="X16" s="48" t="e">
        <f t="shared" si="3"/>
        <v>#DIV/0!</v>
      </c>
      <c r="Y16" s="49">
        <f t="shared" si="4"/>
        <v>-161.4</v>
      </c>
      <c r="Z16" s="50"/>
      <c r="AA16" s="51"/>
      <c r="AB16" s="52"/>
      <c r="AC16" s="53"/>
      <c r="AD16" s="54"/>
      <c r="AE16" s="54"/>
      <c r="AF16" s="55">
        <f t="shared" si="6"/>
        <v>0</v>
      </c>
      <c r="AG16" s="37"/>
    </row>
    <row r="17" spans="1:33" s="10" customFormat="1">
      <c r="A17" s="38"/>
      <c r="B17" s="39" t="s">
        <v>158</v>
      </c>
      <c r="C17" s="151" t="s">
        <v>159</v>
      </c>
      <c r="D17" s="155" t="s">
        <v>67</v>
      </c>
      <c r="E17" s="40" t="s">
        <v>163</v>
      </c>
      <c r="F17" s="40" t="s">
        <v>239</v>
      </c>
      <c r="G17" s="41"/>
      <c r="H17" s="155" t="s">
        <v>67</v>
      </c>
      <c r="I17" s="42" t="s">
        <v>156</v>
      </c>
      <c r="J17" s="43">
        <v>600</v>
      </c>
      <c r="K17" s="169">
        <v>0.378</v>
      </c>
      <c r="L17" s="163">
        <f t="shared" si="7"/>
        <v>226.8</v>
      </c>
      <c r="M17" s="45"/>
      <c r="N17" s="45"/>
      <c r="O17" s="46"/>
      <c r="P17" s="46"/>
      <c r="Q17" s="47"/>
      <c r="R17" s="47"/>
      <c r="S17" s="47"/>
      <c r="T17" s="47"/>
      <c r="U17" s="47"/>
      <c r="V17" s="47"/>
      <c r="W17" s="47">
        <f t="shared" si="2"/>
        <v>0</v>
      </c>
      <c r="X17" s="48" t="e">
        <f t="shared" si="3"/>
        <v>#DIV/0!</v>
      </c>
      <c r="Y17" s="49">
        <f t="shared" si="4"/>
        <v>-226.8</v>
      </c>
      <c r="Z17" s="50"/>
      <c r="AA17" s="51"/>
      <c r="AB17" s="52"/>
      <c r="AC17" s="53"/>
      <c r="AD17" s="54"/>
      <c r="AE17" s="54"/>
      <c r="AF17" s="55">
        <f t="shared" si="6"/>
        <v>0</v>
      </c>
      <c r="AG17" s="37"/>
    </row>
    <row r="18" spans="1:33" s="10" customFormat="1">
      <c r="A18" s="38" t="s">
        <v>33</v>
      </c>
      <c r="B18" s="39" t="s">
        <v>166</v>
      </c>
      <c r="C18" s="155" t="s">
        <v>167</v>
      </c>
      <c r="D18" s="155" t="s">
        <v>240</v>
      </c>
      <c r="E18" s="40" t="s">
        <v>165</v>
      </c>
      <c r="F18" s="40" t="s">
        <v>238</v>
      </c>
      <c r="G18" s="41"/>
      <c r="H18" s="155" t="s">
        <v>240</v>
      </c>
      <c r="I18" s="42" t="s">
        <v>168</v>
      </c>
      <c r="J18" s="43">
        <v>975</v>
      </c>
      <c r="K18" s="169">
        <v>0.17799999999999999</v>
      </c>
      <c r="L18" s="163">
        <f t="shared" si="1"/>
        <v>173.54999999999998</v>
      </c>
      <c r="M18" s="45"/>
      <c r="N18" s="45"/>
      <c r="O18" s="46"/>
      <c r="P18" s="46"/>
      <c r="Q18" s="47"/>
      <c r="R18" s="47"/>
      <c r="S18" s="47"/>
      <c r="T18" s="47"/>
      <c r="U18" s="47"/>
      <c r="V18" s="47"/>
      <c r="W18" s="47">
        <f t="shared" si="2"/>
        <v>0</v>
      </c>
      <c r="X18" s="48" t="e">
        <f t="shared" si="3"/>
        <v>#DIV/0!</v>
      </c>
      <c r="Y18" s="49">
        <f t="shared" si="4"/>
        <v>-173.54999999999998</v>
      </c>
      <c r="Z18" s="50"/>
      <c r="AA18" s="51"/>
      <c r="AB18" s="52"/>
      <c r="AC18" s="53"/>
      <c r="AD18" s="54"/>
      <c r="AE18" s="54"/>
      <c r="AF18" s="55">
        <f t="shared" si="6"/>
        <v>0</v>
      </c>
      <c r="AG18" s="37"/>
    </row>
    <row r="19" spans="1:33" s="10" customFormat="1">
      <c r="A19" s="38"/>
      <c r="B19" s="39" t="s">
        <v>166</v>
      </c>
      <c r="C19" s="155" t="s">
        <v>167</v>
      </c>
      <c r="D19" s="155" t="s">
        <v>240</v>
      </c>
      <c r="E19" s="40" t="s">
        <v>165</v>
      </c>
      <c r="F19" s="40" t="s">
        <v>239</v>
      </c>
      <c r="G19" s="41"/>
      <c r="H19" s="155" t="s">
        <v>240</v>
      </c>
      <c r="I19" s="42" t="s">
        <v>168</v>
      </c>
      <c r="J19" s="43">
        <v>600</v>
      </c>
      <c r="K19" s="169">
        <v>0.26700000000000002</v>
      </c>
      <c r="L19" s="163">
        <f t="shared" ref="L19" si="8">K19*J19</f>
        <v>160.20000000000002</v>
      </c>
      <c r="M19" s="45"/>
      <c r="N19" s="45"/>
      <c r="O19" s="46"/>
      <c r="P19" s="46"/>
      <c r="Q19" s="47"/>
      <c r="R19" s="47"/>
      <c r="S19" s="47"/>
      <c r="T19" s="47"/>
      <c r="U19" s="47"/>
      <c r="V19" s="47"/>
      <c r="W19" s="47">
        <f t="shared" si="2"/>
        <v>0</v>
      </c>
      <c r="X19" s="48" t="e">
        <f t="shared" si="3"/>
        <v>#DIV/0!</v>
      </c>
      <c r="Y19" s="49">
        <f t="shared" si="4"/>
        <v>-160.20000000000002</v>
      </c>
      <c r="Z19" s="50"/>
      <c r="AA19" s="51"/>
      <c r="AB19" s="52"/>
      <c r="AC19" s="53"/>
      <c r="AD19" s="54"/>
      <c r="AE19" s="54"/>
      <c r="AF19" s="55">
        <f t="shared" si="6"/>
        <v>0</v>
      </c>
      <c r="AG19" s="37"/>
    </row>
    <row r="20" spans="1:33" s="10" customFormat="1">
      <c r="A20" s="38"/>
      <c r="B20" s="57"/>
      <c r="C20" s="155"/>
      <c r="D20" s="155"/>
      <c r="E20" s="40"/>
      <c r="F20" s="40"/>
      <c r="G20" s="41"/>
      <c r="H20" s="41"/>
      <c r="I20" s="42"/>
      <c r="J20" s="43"/>
      <c r="K20" s="110"/>
      <c r="L20" s="44"/>
      <c r="M20" s="45"/>
      <c r="N20" s="45"/>
      <c r="O20" s="46"/>
      <c r="P20" s="46"/>
      <c r="Q20" s="47"/>
      <c r="R20" s="47"/>
      <c r="S20" s="47"/>
      <c r="T20" s="47"/>
      <c r="U20" s="47"/>
      <c r="V20" s="47"/>
      <c r="W20" s="47"/>
      <c r="X20" s="48"/>
      <c r="Y20" s="49"/>
      <c r="Z20" s="50"/>
      <c r="AA20" s="51"/>
      <c r="AB20" s="52"/>
      <c r="AC20" s="53"/>
      <c r="AD20" s="54"/>
      <c r="AE20" s="54"/>
      <c r="AF20" s="55">
        <f t="shared" si="6"/>
        <v>0</v>
      </c>
      <c r="AG20" s="37"/>
    </row>
    <row r="21" spans="1:33" s="10" customFormat="1">
      <c r="A21" s="38" t="s">
        <v>34</v>
      </c>
      <c r="B21" s="57"/>
      <c r="C21" s="155" t="s">
        <v>36</v>
      </c>
      <c r="D21" s="155" t="s">
        <v>32</v>
      </c>
      <c r="E21" s="40"/>
      <c r="F21" s="40"/>
      <c r="G21" s="41"/>
      <c r="H21" s="155" t="s">
        <v>32</v>
      </c>
      <c r="I21" s="42" t="s">
        <v>238</v>
      </c>
      <c r="J21" s="43">
        <v>975</v>
      </c>
      <c r="K21" s="152">
        <v>100</v>
      </c>
      <c r="L21" s="166">
        <f>K21*J21/5000</f>
        <v>19.5</v>
      </c>
      <c r="M21" s="45"/>
      <c r="N21" s="45"/>
      <c r="O21" s="46"/>
      <c r="P21" s="46"/>
      <c r="Q21" s="47"/>
      <c r="R21" s="47"/>
      <c r="S21" s="47"/>
      <c r="T21" s="47"/>
      <c r="U21" s="47"/>
      <c r="V21" s="47"/>
      <c r="W21" s="47">
        <f>SUM(N21:U21)</f>
        <v>0</v>
      </c>
      <c r="X21" s="48" t="e">
        <f>W21/AC21</f>
        <v>#DIV/0!</v>
      </c>
      <c r="Y21" s="49">
        <f>W21-L21</f>
        <v>-19.5</v>
      </c>
      <c r="Z21" s="50"/>
      <c r="AA21" s="51"/>
      <c r="AB21" s="52"/>
      <c r="AC21" s="53"/>
      <c r="AD21" s="54"/>
      <c r="AE21" s="54"/>
      <c r="AF21" s="55">
        <f t="shared" si="6"/>
        <v>0</v>
      </c>
      <c r="AG21" s="37"/>
    </row>
    <row r="22" spans="1:33" s="10" customFormat="1">
      <c r="A22" s="38"/>
      <c r="B22" s="57"/>
      <c r="C22" s="155" t="s">
        <v>35</v>
      </c>
      <c r="D22" s="155" t="s">
        <v>32</v>
      </c>
      <c r="E22" s="40"/>
      <c r="F22" s="40"/>
      <c r="G22" s="41"/>
      <c r="H22" s="155" t="s">
        <v>32</v>
      </c>
      <c r="I22" s="42" t="s">
        <v>239</v>
      </c>
      <c r="J22" s="43">
        <v>975</v>
      </c>
      <c r="K22" s="152">
        <v>190</v>
      </c>
      <c r="L22" s="166">
        <f t="shared" ref="L22:L28" si="9">K22*J22/5000</f>
        <v>37.049999999999997</v>
      </c>
      <c r="M22" s="45"/>
      <c r="N22" s="45"/>
      <c r="O22" s="46"/>
      <c r="P22" s="46"/>
      <c r="Q22" s="47"/>
      <c r="R22" s="47"/>
      <c r="S22" s="47"/>
      <c r="T22" s="47"/>
      <c r="U22" s="47"/>
      <c r="V22" s="47"/>
      <c r="W22" s="47">
        <f t="shared" ref="W22:W28" si="10">SUM(N22:U22)</f>
        <v>0</v>
      </c>
      <c r="X22" s="48" t="e">
        <f t="shared" ref="X22:X28" si="11">W22/AC22</f>
        <v>#DIV/0!</v>
      </c>
      <c r="Y22" s="49">
        <f t="shared" ref="Y22:Y28" si="12">W22-L22</f>
        <v>-37.049999999999997</v>
      </c>
      <c r="Z22" s="50"/>
      <c r="AA22" s="51"/>
      <c r="AB22" s="52"/>
      <c r="AC22" s="53"/>
      <c r="AD22" s="54"/>
      <c r="AE22" s="54"/>
      <c r="AF22" s="55">
        <f t="shared" si="6"/>
        <v>0</v>
      </c>
      <c r="AG22" s="37"/>
    </row>
    <row r="23" spans="1:33" s="10" customFormat="1">
      <c r="A23" s="38"/>
      <c r="B23" s="57"/>
      <c r="C23" s="155" t="s">
        <v>36</v>
      </c>
      <c r="D23" s="155" t="s">
        <v>67</v>
      </c>
      <c r="E23" s="40"/>
      <c r="F23" s="40"/>
      <c r="G23" s="41"/>
      <c r="H23" s="155" t="s">
        <v>67</v>
      </c>
      <c r="I23" s="42" t="s">
        <v>238</v>
      </c>
      <c r="J23" s="43">
        <v>795</v>
      </c>
      <c r="K23" s="152">
        <v>100</v>
      </c>
      <c r="L23" s="166">
        <f t="shared" si="9"/>
        <v>15.9</v>
      </c>
      <c r="M23" s="45"/>
      <c r="N23" s="45"/>
      <c r="O23" s="46"/>
      <c r="P23" s="46"/>
      <c r="Q23" s="47"/>
      <c r="R23" s="47"/>
      <c r="S23" s="47"/>
      <c r="T23" s="47"/>
      <c r="U23" s="47"/>
      <c r="V23" s="47"/>
      <c r="W23" s="47">
        <f t="shared" si="10"/>
        <v>0</v>
      </c>
      <c r="X23" s="48" t="e">
        <f t="shared" si="11"/>
        <v>#DIV/0!</v>
      </c>
      <c r="Y23" s="49">
        <f t="shared" si="12"/>
        <v>-15.9</v>
      </c>
      <c r="Z23" s="50"/>
      <c r="AA23" s="51"/>
      <c r="AB23" s="52"/>
      <c r="AC23" s="53"/>
      <c r="AD23" s="54"/>
      <c r="AE23" s="54"/>
      <c r="AF23" s="55">
        <f t="shared" si="6"/>
        <v>0</v>
      </c>
      <c r="AG23" s="37"/>
    </row>
    <row r="24" spans="1:33" s="10" customFormat="1">
      <c r="A24" s="38"/>
      <c r="B24" s="58"/>
      <c r="C24" s="155" t="s">
        <v>35</v>
      </c>
      <c r="D24" s="155" t="s">
        <v>67</v>
      </c>
      <c r="E24" s="40"/>
      <c r="F24" s="40"/>
      <c r="G24" s="41"/>
      <c r="H24" s="155" t="s">
        <v>67</v>
      </c>
      <c r="I24" s="42" t="s">
        <v>239</v>
      </c>
      <c r="J24" s="43">
        <v>795</v>
      </c>
      <c r="K24" s="152">
        <v>190</v>
      </c>
      <c r="L24" s="166">
        <f t="shared" si="9"/>
        <v>30.21</v>
      </c>
      <c r="M24" s="45"/>
      <c r="N24" s="45"/>
      <c r="O24" s="46"/>
      <c r="P24" s="46"/>
      <c r="Q24" s="47"/>
      <c r="R24" s="47"/>
      <c r="S24" s="47"/>
      <c r="T24" s="47"/>
      <c r="U24" s="47"/>
      <c r="V24" s="47"/>
      <c r="W24" s="47">
        <f t="shared" si="10"/>
        <v>0</v>
      </c>
      <c r="X24" s="48" t="e">
        <f t="shared" si="11"/>
        <v>#DIV/0!</v>
      </c>
      <c r="Y24" s="49">
        <f t="shared" si="12"/>
        <v>-30.21</v>
      </c>
      <c r="Z24" s="50"/>
      <c r="AA24" s="51"/>
      <c r="AB24" s="52"/>
      <c r="AC24" s="53"/>
      <c r="AD24" s="54"/>
      <c r="AE24" s="54"/>
      <c r="AF24" s="55">
        <f t="shared" si="6"/>
        <v>0</v>
      </c>
      <c r="AG24" s="37"/>
    </row>
    <row r="25" spans="1:33" s="10" customFormat="1">
      <c r="A25" s="38"/>
      <c r="B25" s="57"/>
      <c r="C25" s="155" t="s">
        <v>36</v>
      </c>
      <c r="D25" s="155" t="s">
        <v>32</v>
      </c>
      <c r="E25" s="40"/>
      <c r="F25" s="40"/>
      <c r="G25" s="41"/>
      <c r="H25" s="155" t="s">
        <v>32</v>
      </c>
      <c r="I25" s="42" t="s">
        <v>238</v>
      </c>
      <c r="J25" s="43">
        <v>600</v>
      </c>
      <c r="K25" s="152">
        <v>105</v>
      </c>
      <c r="L25" s="166">
        <f t="shared" si="9"/>
        <v>12.6</v>
      </c>
      <c r="M25" s="45"/>
      <c r="N25" s="45"/>
      <c r="O25" s="46"/>
      <c r="P25" s="46"/>
      <c r="Q25" s="47"/>
      <c r="R25" s="47"/>
      <c r="S25" s="47"/>
      <c r="T25" s="47"/>
      <c r="U25" s="47"/>
      <c r="V25" s="47"/>
      <c r="W25" s="47">
        <f t="shared" si="10"/>
        <v>0</v>
      </c>
      <c r="X25" s="48" t="e">
        <f t="shared" si="11"/>
        <v>#DIV/0!</v>
      </c>
      <c r="Y25" s="49">
        <f t="shared" si="12"/>
        <v>-12.6</v>
      </c>
      <c r="Z25" s="50"/>
      <c r="AA25" s="51"/>
      <c r="AB25" s="52"/>
      <c r="AC25" s="53"/>
      <c r="AD25" s="54"/>
      <c r="AE25" s="54"/>
      <c r="AF25" s="55">
        <f t="shared" si="6"/>
        <v>0</v>
      </c>
      <c r="AG25" s="37"/>
    </row>
    <row r="26" spans="1:33" s="10" customFormat="1">
      <c r="A26" s="38"/>
      <c r="B26" s="58"/>
      <c r="C26" s="155" t="s">
        <v>35</v>
      </c>
      <c r="D26" s="155" t="s">
        <v>32</v>
      </c>
      <c r="E26" s="40"/>
      <c r="F26" s="40"/>
      <c r="G26" s="41"/>
      <c r="H26" s="155" t="s">
        <v>32</v>
      </c>
      <c r="I26" s="42" t="s">
        <v>239</v>
      </c>
      <c r="J26" s="43">
        <v>600</v>
      </c>
      <c r="K26" s="152">
        <v>200</v>
      </c>
      <c r="L26" s="166">
        <f t="shared" si="9"/>
        <v>24</v>
      </c>
      <c r="M26" s="45"/>
      <c r="N26" s="45"/>
      <c r="O26" s="46"/>
      <c r="P26" s="46"/>
      <c r="Q26" s="47"/>
      <c r="R26" s="47"/>
      <c r="S26" s="47"/>
      <c r="T26" s="47"/>
      <c r="U26" s="47"/>
      <c r="V26" s="47"/>
      <c r="W26" s="47">
        <f t="shared" si="10"/>
        <v>0</v>
      </c>
      <c r="X26" s="48" t="e">
        <f t="shared" si="11"/>
        <v>#DIV/0!</v>
      </c>
      <c r="Y26" s="49">
        <f t="shared" si="12"/>
        <v>-24</v>
      </c>
      <c r="Z26" s="50"/>
      <c r="AA26" s="51"/>
      <c r="AB26" s="52"/>
      <c r="AC26" s="53"/>
      <c r="AD26" s="54"/>
      <c r="AE26" s="54"/>
      <c r="AF26" s="55">
        <f t="shared" si="6"/>
        <v>0</v>
      </c>
      <c r="AG26" s="37"/>
    </row>
    <row r="27" spans="1:33" s="10" customFormat="1">
      <c r="A27" s="38"/>
      <c r="B27" s="57"/>
      <c r="C27" s="155" t="s">
        <v>36</v>
      </c>
      <c r="D27" s="155" t="s">
        <v>67</v>
      </c>
      <c r="E27" s="40"/>
      <c r="F27" s="40"/>
      <c r="G27" s="41"/>
      <c r="H27" s="155" t="s">
        <v>67</v>
      </c>
      <c r="I27" s="42" t="s">
        <v>238</v>
      </c>
      <c r="J27" s="43">
        <v>600</v>
      </c>
      <c r="K27" s="152">
        <v>105</v>
      </c>
      <c r="L27" s="166">
        <f t="shared" si="9"/>
        <v>12.6</v>
      </c>
      <c r="M27" s="45"/>
      <c r="N27" s="45"/>
      <c r="O27" s="46"/>
      <c r="P27" s="46"/>
      <c r="Q27" s="47"/>
      <c r="R27" s="47"/>
      <c r="S27" s="47"/>
      <c r="T27" s="47"/>
      <c r="U27" s="47"/>
      <c r="V27" s="47"/>
      <c r="W27" s="47">
        <f t="shared" si="10"/>
        <v>0</v>
      </c>
      <c r="X27" s="48" t="e">
        <f t="shared" si="11"/>
        <v>#DIV/0!</v>
      </c>
      <c r="Y27" s="49">
        <f t="shared" si="12"/>
        <v>-12.6</v>
      </c>
      <c r="Z27" s="50"/>
      <c r="AA27" s="51"/>
      <c r="AB27" s="52"/>
      <c r="AC27" s="53"/>
      <c r="AD27" s="54"/>
      <c r="AE27" s="54"/>
      <c r="AF27" s="55">
        <f t="shared" si="6"/>
        <v>0</v>
      </c>
      <c r="AG27" s="37"/>
    </row>
    <row r="28" spans="1:33" s="10" customFormat="1">
      <c r="A28" s="38"/>
      <c r="B28" s="58"/>
      <c r="C28" s="155" t="s">
        <v>35</v>
      </c>
      <c r="D28" s="155" t="s">
        <v>67</v>
      </c>
      <c r="E28" s="40"/>
      <c r="F28" s="40"/>
      <c r="G28" s="41"/>
      <c r="H28" s="155" t="s">
        <v>67</v>
      </c>
      <c r="I28" s="42" t="s">
        <v>239</v>
      </c>
      <c r="J28" s="43">
        <v>600</v>
      </c>
      <c r="K28" s="152">
        <v>200</v>
      </c>
      <c r="L28" s="166">
        <f t="shared" si="9"/>
        <v>24</v>
      </c>
      <c r="M28" s="45"/>
      <c r="N28" s="45"/>
      <c r="O28" s="46"/>
      <c r="P28" s="46"/>
      <c r="Q28" s="47"/>
      <c r="R28" s="47"/>
      <c r="S28" s="47"/>
      <c r="T28" s="47"/>
      <c r="U28" s="47"/>
      <c r="V28" s="47"/>
      <c r="W28" s="47">
        <f t="shared" si="10"/>
        <v>0</v>
      </c>
      <c r="X28" s="48" t="e">
        <f t="shared" si="11"/>
        <v>#DIV/0!</v>
      </c>
      <c r="Y28" s="49">
        <f t="shared" si="12"/>
        <v>-24</v>
      </c>
      <c r="Z28" s="50"/>
      <c r="AA28" s="51"/>
      <c r="AB28" s="52"/>
      <c r="AC28" s="53"/>
      <c r="AD28" s="54"/>
      <c r="AE28" s="54"/>
      <c r="AF28" s="55">
        <f t="shared" si="6"/>
        <v>0</v>
      </c>
      <c r="AG28" s="37"/>
    </row>
    <row r="29" spans="1:33" s="10" customFormat="1">
      <c r="A29" s="38"/>
      <c r="B29" s="58"/>
      <c r="C29" s="155"/>
      <c r="D29" s="155"/>
      <c r="E29" s="40"/>
      <c r="F29" s="40"/>
      <c r="G29" s="41"/>
      <c r="H29" s="41"/>
      <c r="I29" s="59"/>
      <c r="J29" s="43"/>
      <c r="K29" s="111"/>
      <c r="L29" s="44"/>
      <c r="M29" s="45"/>
      <c r="N29" s="45"/>
      <c r="O29" s="46"/>
      <c r="P29" s="46"/>
      <c r="Q29" s="47"/>
      <c r="R29" s="47"/>
      <c r="S29" s="47"/>
      <c r="T29" s="47"/>
      <c r="U29" s="47"/>
      <c r="V29" s="47"/>
      <c r="W29" s="47"/>
      <c r="X29" s="48"/>
      <c r="Y29" s="49"/>
      <c r="Z29" s="50"/>
      <c r="AA29" s="51"/>
      <c r="AB29" s="52"/>
      <c r="AC29" s="53"/>
      <c r="AD29" s="54"/>
      <c r="AE29" s="54"/>
      <c r="AF29" s="55">
        <f t="shared" si="6"/>
        <v>0</v>
      </c>
      <c r="AG29" s="37"/>
    </row>
    <row r="30" spans="1:33" s="10" customFormat="1">
      <c r="A30" s="38" t="s">
        <v>275</v>
      </c>
      <c r="B30" s="57"/>
      <c r="C30" s="155" t="s">
        <v>299</v>
      </c>
      <c r="D30" s="155" t="s">
        <v>32</v>
      </c>
      <c r="E30" s="40"/>
      <c r="F30" s="40"/>
      <c r="G30" s="41"/>
      <c r="H30" s="155" t="s">
        <v>32</v>
      </c>
      <c r="I30" s="42" t="s">
        <v>238</v>
      </c>
      <c r="J30" s="43">
        <v>2970</v>
      </c>
      <c r="K30" s="172">
        <v>1.1000000000000001</v>
      </c>
      <c r="L30" s="171">
        <f>K30*J30/600</f>
        <v>5.4450000000000012</v>
      </c>
      <c r="M30" s="45"/>
      <c r="N30" s="45"/>
      <c r="O30" s="46"/>
      <c r="P30" s="46"/>
      <c r="Q30" s="47"/>
      <c r="R30" s="47"/>
      <c r="S30" s="47"/>
      <c r="T30" s="47"/>
      <c r="U30" s="47"/>
      <c r="V30" s="47"/>
      <c r="W30" s="47">
        <f>SUM(N30:U30)</f>
        <v>0</v>
      </c>
      <c r="X30" s="48" t="e">
        <f>W30/AC30</f>
        <v>#DIV/0!</v>
      </c>
      <c r="Y30" s="49">
        <f>W30-L30</f>
        <v>-5.4450000000000012</v>
      </c>
      <c r="Z30" s="50"/>
      <c r="AA30" s="51"/>
      <c r="AB30" s="52"/>
      <c r="AC30" s="53"/>
      <c r="AD30" s="54"/>
      <c r="AE30" s="54"/>
      <c r="AF30" s="55">
        <f t="shared" ref="AF30" si="13">AC30+AD30</f>
        <v>0</v>
      </c>
      <c r="AG30" s="37"/>
    </row>
    <row r="31" spans="1:33" s="10" customFormat="1">
      <c r="A31" s="38"/>
      <c r="B31" s="57"/>
      <c r="C31" s="155"/>
      <c r="D31" s="155"/>
      <c r="E31" s="40"/>
      <c r="F31" s="40"/>
      <c r="G31" s="41"/>
      <c r="H31" s="41"/>
      <c r="I31" s="42"/>
      <c r="J31" s="43"/>
      <c r="K31" s="110"/>
      <c r="L31" s="44"/>
      <c r="M31" s="45"/>
      <c r="N31" s="45"/>
      <c r="O31" s="46"/>
      <c r="P31" s="46"/>
      <c r="Q31" s="47"/>
      <c r="R31" s="47"/>
      <c r="S31" s="47"/>
      <c r="T31" s="47"/>
      <c r="U31" s="47"/>
      <c r="V31" s="47"/>
      <c r="W31" s="47"/>
      <c r="X31" s="48"/>
      <c r="Y31" s="49"/>
      <c r="Z31" s="50"/>
      <c r="AA31" s="51"/>
      <c r="AB31" s="52"/>
      <c r="AC31" s="53"/>
      <c r="AD31" s="54"/>
      <c r="AE31" s="54"/>
      <c r="AF31" s="55">
        <f>AC31+AD31</f>
        <v>0</v>
      </c>
      <c r="AG31" s="37"/>
    </row>
    <row r="32" spans="1:33" s="10" customFormat="1">
      <c r="A32" s="38" t="s">
        <v>38</v>
      </c>
      <c r="B32" s="57"/>
      <c r="C32" s="155" t="s">
        <v>219</v>
      </c>
      <c r="D32" s="155" t="s">
        <v>49</v>
      </c>
      <c r="E32" s="40"/>
      <c r="F32" s="40"/>
      <c r="G32" s="41"/>
      <c r="H32" s="155" t="s">
        <v>49</v>
      </c>
      <c r="I32" s="51" t="s">
        <v>181</v>
      </c>
      <c r="J32" s="43">
        <v>1770</v>
      </c>
      <c r="K32" s="163">
        <v>3.3</v>
      </c>
      <c r="L32" s="163">
        <f>K32*J32</f>
        <v>5841</v>
      </c>
      <c r="M32" s="45"/>
      <c r="N32" s="45"/>
      <c r="O32" s="46"/>
      <c r="P32" s="46"/>
      <c r="Q32" s="47"/>
      <c r="R32" s="47"/>
      <c r="S32" s="47"/>
      <c r="T32" s="47"/>
      <c r="U32" s="47"/>
      <c r="V32" s="47"/>
      <c r="W32" s="47">
        <f>SUM(N32:U32)</f>
        <v>0</v>
      </c>
      <c r="X32" s="48" t="e">
        <f>W32/AC32</f>
        <v>#DIV/0!</v>
      </c>
      <c r="Y32" s="49">
        <f>W32-L32</f>
        <v>-5841</v>
      </c>
      <c r="Z32" s="50"/>
      <c r="AA32" s="51"/>
      <c r="AB32" s="52"/>
      <c r="AC32" s="53"/>
      <c r="AD32" s="54"/>
      <c r="AE32" s="54"/>
      <c r="AF32" s="55">
        <f t="shared" si="6"/>
        <v>0</v>
      </c>
      <c r="AG32" s="37"/>
    </row>
    <row r="33" spans="1:33" s="10" customFormat="1">
      <c r="A33" s="38"/>
      <c r="B33" s="57"/>
      <c r="C33" s="155" t="s">
        <v>219</v>
      </c>
      <c r="D33" s="155" t="s">
        <v>49</v>
      </c>
      <c r="E33" s="40"/>
      <c r="F33" s="40"/>
      <c r="G33" s="41"/>
      <c r="H33" s="155" t="s">
        <v>49</v>
      </c>
      <c r="I33" s="51" t="s">
        <v>55</v>
      </c>
      <c r="J33" s="43">
        <v>1770</v>
      </c>
      <c r="K33" s="163">
        <v>0.66000000000000014</v>
      </c>
      <c r="L33" s="163">
        <f>K33*J33</f>
        <v>1168.2000000000003</v>
      </c>
      <c r="M33" s="45"/>
      <c r="N33" s="45"/>
      <c r="O33" s="46"/>
      <c r="P33" s="46"/>
      <c r="Q33" s="47"/>
      <c r="R33" s="47"/>
      <c r="S33" s="47"/>
      <c r="T33" s="47"/>
      <c r="U33" s="47"/>
      <c r="V33" s="47"/>
      <c r="W33" s="47">
        <f>SUM(N33:U33)</f>
        <v>0</v>
      </c>
      <c r="X33" s="48" t="e">
        <f>W33/AC33</f>
        <v>#DIV/0!</v>
      </c>
      <c r="Y33" s="49">
        <f>W33-L33</f>
        <v>-1168.2000000000003</v>
      </c>
      <c r="Z33" s="50"/>
      <c r="AA33" s="51"/>
      <c r="AB33" s="52"/>
      <c r="AC33" s="53"/>
      <c r="AD33" s="54"/>
      <c r="AE33" s="54"/>
      <c r="AF33" s="55">
        <f t="shared" si="6"/>
        <v>0</v>
      </c>
      <c r="AG33" s="37"/>
    </row>
    <row r="34" spans="1:33" s="10" customFormat="1">
      <c r="A34" s="38"/>
      <c r="B34" s="57"/>
      <c r="C34" s="155" t="s">
        <v>219</v>
      </c>
      <c r="D34" s="155" t="s">
        <v>49</v>
      </c>
      <c r="E34" s="40"/>
      <c r="F34" s="40"/>
      <c r="G34" s="41"/>
      <c r="H34" s="155" t="s">
        <v>49</v>
      </c>
      <c r="I34" s="51" t="s">
        <v>181</v>
      </c>
      <c r="J34" s="43">
        <v>1200</v>
      </c>
      <c r="K34" s="163">
        <v>3.81</v>
      </c>
      <c r="L34" s="163">
        <f>K34*J34</f>
        <v>4572</v>
      </c>
      <c r="M34" s="45"/>
      <c r="N34" s="45"/>
      <c r="O34" s="46"/>
      <c r="P34" s="46"/>
      <c r="Q34" s="63"/>
      <c r="R34" s="63"/>
      <c r="S34" s="63"/>
      <c r="T34" s="63"/>
      <c r="U34" s="47"/>
      <c r="V34" s="47"/>
      <c r="W34" s="47">
        <f>SUM(N34:U34)</f>
        <v>0</v>
      </c>
      <c r="X34" s="48" t="e">
        <f>W34/AC34</f>
        <v>#DIV/0!</v>
      </c>
      <c r="Y34" s="49">
        <f>W34-L34</f>
        <v>-4572</v>
      </c>
      <c r="Z34" s="50"/>
      <c r="AA34" s="51"/>
      <c r="AB34" s="52"/>
      <c r="AC34" s="53"/>
      <c r="AD34" s="54"/>
      <c r="AE34" s="54"/>
      <c r="AF34" s="55">
        <f t="shared" si="6"/>
        <v>0</v>
      </c>
      <c r="AG34" s="37"/>
    </row>
    <row r="35" spans="1:33" s="10" customFormat="1">
      <c r="A35" s="38"/>
      <c r="B35" s="57"/>
      <c r="C35" s="155" t="s">
        <v>219</v>
      </c>
      <c r="D35" s="155" t="s">
        <v>49</v>
      </c>
      <c r="E35" s="40"/>
      <c r="F35" s="40"/>
      <c r="G35" s="41"/>
      <c r="H35" s="155" t="s">
        <v>49</v>
      </c>
      <c r="I35" s="51" t="s">
        <v>55</v>
      </c>
      <c r="J35" s="43">
        <v>1200</v>
      </c>
      <c r="K35" s="163">
        <v>0.78</v>
      </c>
      <c r="L35" s="163">
        <f>K35*J35</f>
        <v>936</v>
      </c>
      <c r="M35" s="45"/>
      <c r="N35" s="45"/>
      <c r="O35" s="46"/>
      <c r="P35" s="46"/>
      <c r="Q35" s="47"/>
      <c r="R35" s="47"/>
      <c r="S35" s="47"/>
      <c r="T35" s="47"/>
      <c r="U35" s="47"/>
      <c r="V35" s="47"/>
      <c r="W35" s="47">
        <f>SUM(N35:U35)</f>
        <v>0</v>
      </c>
      <c r="X35" s="48" t="e">
        <f>W35/AC35</f>
        <v>#DIV/0!</v>
      </c>
      <c r="Y35" s="49">
        <f>W35-L35</f>
        <v>-936</v>
      </c>
      <c r="Z35" s="50"/>
      <c r="AA35" s="51"/>
      <c r="AB35" s="52"/>
      <c r="AC35" s="53"/>
      <c r="AD35" s="54"/>
      <c r="AE35" s="54"/>
      <c r="AF35" s="55">
        <f t="shared" si="6"/>
        <v>0</v>
      </c>
      <c r="AG35" s="37"/>
    </row>
    <row r="36" spans="1:33" s="10" customFormat="1">
      <c r="A36" s="38"/>
      <c r="B36" s="57"/>
      <c r="C36" s="155"/>
      <c r="D36" s="155"/>
      <c r="E36" s="40"/>
      <c r="F36" s="40"/>
      <c r="G36" s="41"/>
      <c r="H36" s="41"/>
      <c r="I36" s="42"/>
      <c r="J36" s="66"/>
      <c r="K36" s="114"/>
      <c r="L36" s="44"/>
      <c r="M36" s="45"/>
      <c r="N36" s="45"/>
      <c r="O36" s="46"/>
      <c r="P36" s="46"/>
      <c r="Q36" s="63"/>
      <c r="R36" s="63"/>
      <c r="S36" s="63"/>
      <c r="T36" s="63"/>
      <c r="U36" s="47"/>
      <c r="V36" s="47"/>
      <c r="W36" s="47"/>
      <c r="X36" s="48"/>
      <c r="Y36" s="49"/>
      <c r="Z36" s="50"/>
      <c r="AA36" s="51"/>
      <c r="AB36" s="52"/>
      <c r="AC36" s="53"/>
      <c r="AD36" s="54"/>
      <c r="AE36" s="54"/>
      <c r="AF36" s="55">
        <f t="shared" si="6"/>
        <v>0</v>
      </c>
      <c r="AG36" s="37"/>
    </row>
    <row r="37" spans="1:33" s="10" customFormat="1">
      <c r="A37" s="38" t="s">
        <v>37</v>
      </c>
      <c r="B37" s="58"/>
      <c r="C37" s="155" t="s">
        <v>242</v>
      </c>
      <c r="D37" s="155" t="s">
        <v>40</v>
      </c>
      <c r="E37" s="40"/>
      <c r="F37" s="40"/>
      <c r="G37" s="41"/>
      <c r="H37" s="155" t="s">
        <v>49</v>
      </c>
      <c r="I37" s="59"/>
      <c r="J37" s="43">
        <v>100</v>
      </c>
      <c r="K37" s="112">
        <v>1.03</v>
      </c>
      <c r="L37" s="44">
        <f t="shared" ref="L37:L42" si="14">K37*J37</f>
        <v>103</v>
      </c>
      <c r="M37" s="45"/>
      <c r="N37" s="45"/>
      <c r="O37" s="46"/>
      <c r="P37" s="46"/>
      <c r="Q37" s="47"/>
      <c r="R37" s="47"/>
      <c r="S37" s="47"/>
      <c r="T37" s="47"/>
      <c r="U37" s="47"/>
      <c r="V37" s="47"/>
      <c r="W37" s="47">
        <f t="shared" ref="W37:W42" si="15">SUM(N37:U37)</f>
        <v>0</v>
      </c>
      <c r="X37" s="48" t="e">
        <f t="shared" ref="X37:X42" si="16">W37/AC37</f>
        <v>#DIV/0!</v>
      </c>
      <c r="Y37" s="49">
        <f t="shared" ref="Y37:Y42" si="17">W37-L37</f>
        <v>-103</v>
      </c>
      <c r="Z37" s="50"/>
      <c r="AA37" s="51"/>
      <c r="AB37" s="52"/>
      <c r="AC37" s="53"/>
      <c r="AD37" s="54"/>
      <c r="AE37" s="54"/>
      <c r="AF37" s="55">
        <f t="shared" si="6"/>
        <v>0</v>
      </c>
      <c r="AG37" s="37"/>
    </row>
    <row r="38" spans="1:33" s="10" customFormat="1">
      <c r="A38" s="38"/>
      <c r="B38" s="57"/>
      <c r="C38" s="155" t="s">
        <v>243</v>
      </c>
      <c r="D38" s="155" t="s">
        <v>41</v>
      </c>
      <c r="E38" s="40"/>
      <c r="F38" s="40"/>
      <c r="G38" s="41"/>
      <c r="H38" s="155" t="s">
        <v>49</v>
      </c>
      <c r="I38" s="57"/>
      <c r="J38" s="43">
        <v>100</v>
      </c>
      <c r="K38" s="112">
        <v>1.03</v>
      </c>
      <c r="L38" s="44">
        <f t="shared" si="14"/>
        <v>103</v>
      </c>
      <c r="M38" s="45"/>
      <c r="N38" s="45"/>
      <c r="O38" s="46"/>
      <c r="P38" s="46"/>
      <c r="Q38" s="47"/>
      <c r="R38" s="47"/>
      <c r="S38" s="47"/>
      <c r="T38" s="47"/>
      <c r="U38" s="47"/>
      <c r="V38" s="47"/>
      <c r="W38" s="47">
        <f t="shared" si="15"/>
        <v>0</v>
      </c>
      <c r="X38" s="48" t="e">
        <f t="shared" si="16"/>
        <v>#DIV/0!</v>
      </c>
      <c r="Y38" s="49">
        <f t="shared" si="17"/>
        <v>-103</v>
      </c>
      <c r="Z38" s="50"/>
      <c r="AA38" s="51"/>
      <c r="AB38" s="52"/>
      <c r="AC38" s="53"/>
      <c r="AD38" s="54"/>
      <c r="AE38" s="54"/>
      <c r="AF38" s="55">
        <f t="shared" si="6"/>
        <v>0</v>
      </c>
      <c r="AG38" s="37"/>
    </row>
    <row r="39" spans="1:33" s="10" customFormat="1">
      <c r="A39" s="38"/>
      <c r="B39" s="57"/>
      <c r="C39" s="155" t="s">
        <v>244</v>
      </c>
      <c r="D39" s="155" t="s">
        <v>42</v>
      </c>
      <c r="E39" s="40"/>
      <c r="F39" s="40"/>
      <c r="G39" s="41"/>
      <c r="H39" s="155" t="s">
        <v>49</v>
      </c>
      <c r="I39" s="57"/>
      <c r="J39" s="43">
        <v>275</v>
      </c>
      <c r="K39" s="113">
        <v>1.03</v>
      </c>
      <c r="L39" s="44">
        <f t="shared" si="14"/>
        <v>283.25</v>
      </c>
      <c r="M39" s="45"/>
      <c r="N39" s="45"/>
      <c r="O39" s="46"/>
      <c r="P39" s="46"/>
      <c r="Q39" s="47"/>
      <c r="R39" s="47"/>
      <c r="S39" s="47"/>
      <c r="T39" s="47"/>
      <c r="U39" s="47"/>
      <c r="V39" s="47"/>
      <c r="W39" s="47">
        <f t="shared" si="15"/>
        <v>0</v>
      </c>
      <c r="X39" s="48" t="e">
        <f t="shared" si="16"/>
        <v>#DIV/0!</v>
      </c>
      <c r="Y39" s="49">
        <f t="shared" si="17"/>
        <v>-283.25</v>
      </c>
      <c r="Z39" s="50"/>
      <c r="AA39" s="51"/>
      <c r="AB39" s="52"/>
      <c r="AC39" s="53"/>
      <c r="AD39" s="54"/>
      <c r="AE39" s="54"/>
      <c r="AF39" s="55">
        <f t="shared" si="6"/>
        <v>0</v>
      </c>
      <c r="AG39" s="37"/>
    </row>
    <row r="40" spans="1:33" s="10" customFormat="1">
      <c r="A40" s="38"/>
      <c r="B40" s="58"/>
      <c r="C40" s="155" t="s">
        <v>245</v>
      </c>
      <c r="D40" s="155" t="s">
        <v>43</v>
      </c>
      <c r="E40" s="40"/>
      <c r="F40" s="40"/>
      <c r="G40" s="41"/>
      <c r="H40" s="155" t="s">
        <v>49</v>
      </c>
      <c r="I40" s="59"/>
      <c r="J40" s="43">
        <v>415</v>
      </c>
      <c r="K40" s="112">
        <v>1.03</v>
      </c>
      <c r="L40" s="44">
        <f t="shared" si="14"/>
        <v>427.45</v>
      </c>
      <c r="M40" s="45"/>
      <c r="N40" s="45"/>
      <c r="O40" s="46"/>
      <c r="P40" s="46"/>
      <c r="Q40" s="47"/>
      <c r="R40" s="47"/>
      <c r="S40" s="47"/>
      <c r="T40" s="47"/>
      <c r="U40" s="47"/>
      <c r="V40" s="47"/>
      <c r="W40" s="47">
        <f t="shared" si="15"/>
        <v>0</v>
      </c>
      <c r="X40" s="48" t="e">
        <f t="shared" si="16"/>
        <v>#DIV/0!</v>
      </c>
      <c r="Y40" s="49">
        <f t="shared" si="17"/>
        <v>-427.45</v>
      </c>
      <c r="Z40" s="50"/>
      <c r="AA40" s="51"/>
      <c r="AB40" s="52"/>
      <c r="AC40" s="53"/>
      <c r="AD40" s="54"/>
      <c r="AE40" s="54"/>
      <c r="AF40" s="55">
        <f t="shared" si="6"/>
        <v>0</v>
      </c>
      <c r="AG40" s="37"/>
    </row>
    <row r="41" spans="1:33" s="10" customFormat="1">
      <c r="A41" s="38"/>
      <c r="B41" s="58"/>
      <c r="C41" s="155" t="s">
        <v>246</v>
      </c>
      <c r="D41" s="155" t="s">
        <v>44</v>
      </c>
      <c r="E41" s="40"/>
      <c r="F41" s="40"/>
      <c r="G41" s="41"/>
      <c r="H41" s="155" t="s">
        <v>49</v>
      </c>
      <c r="I41" s="59"/>
      <c r="J41" s="43">
        <v>550</v>
      </c>
      <c r="K41" s="112">
        <v>1.03</v>
      </c>
      <c r="L41" s="44">
        <f t="shared" si="14"/>
        <v>566.5</v>
      </c>
      <c r="M41" s="45"/>
      <c r="N41" s="45"/>
      <c r="O41" s="46"/>
      <c r="P41" s="46"/>
      <c r="Q41" s="47"/>
      <c r="R41" s="47"/>
      <c r="S41" s="47"/>
      <c r="T41" s="47"/>
      <c r="U41" s="47"/>
      <c r="V41" s="47"/>
      <c r="W41" s="47">
        <f t="shared" si="15"/>
        <v>0</v>
      </c>
      <c r="X41" s="48" t="e">
        <f t="shared" si="16"/>
        <v>#DIV/0!</v>
      </c>
      <c r="Y41" s="49">
        <f t="shared" si="17"/>
        <v>-566.5</v>
      </c>
      <c r="Z41" s="50"/>
      <c r="AA41" s="51"/>
      <c r="AB41" s="52"/>
      <c r="AC41" s="53"/>
      <c r="AD41" s="54"/>
      <c r="AE41" s="54"/>
      <c r="AF41" s="55">
        <f t="shared" si="6"/>
        <v>0</v>
      </c>
      <c r="AG41" s="37"/>
    </row>
    <row r="42" spans="1:33" s="10" customFormat="1">
      <c r="A42" s="38"/>
      <c r="B42" s="58"/>
      <c r="C42" s="155" t="s">
        <v>247</v>
      </c>
      <c r="D42" s="155" t="s">
        <v>45</v>
      </c>
      <c r="E42" s="40"/>
      <c r="F42" s="40"/>
      <c r="G42" s="41"/>
      <c r="H42" s="155" t="s">
        <v>49</v>
      </c>
      <c r="I42" s="59"/>
      <c r="J42" s="43">
        <v>330</v>
      </c>
      <c r="K42" s="112">
        <v>1.03</v>
      </c>
      <c r="L42" s="44">
        <f t="shared" si="14"/>
        <v>339.90000000000003</v>
      </c>
      <c r="M42" s="45"/>
      <c r="N42" s="45"/>
      <c r="O42" s="46"/>
      <c r="P42" s="46"/>
      <c r="Q42" s="47"/>
      <c r="R42" s="47"/>
      <c r="S42" s="47"/>
      <c r="T42" s="47"/>
      <c r="U42" s="47"/>
      <c r="V42" s="47"/>
      <c r="W42" s="47">
        <f t="shared" si="15"/>
        <v>0</v>
      </c>
      <c r="X42" s="48" t="e">
        <f t="shared" si="16"/>
        <v>#DIV/0!</v>
      </c>
      <c r="Y42" s="49">
        <f t="shared" si="17"/>
        <v>-339.90000000000003</v>
      </c>
      <c r="Z42" s="50"/>
      <c r="AA42" s="51"/>
      <c r="AB42" s="52"/>
      <c r="AC42" s="53"/>
      <c r="AD42" s="54"/>
      <c r="AE42" s="54"/>
      <c r="AF42" s="55">
        <f t="shared" si="6"/>
        <v>0</v>
      </c>
      <c r="AG42" s="37"/>
    </row>
    <row r="43" spans="1:33" s="10" customFormat="1">
      <c r="A43" s="38"/>
      <c r="B43" s="58"/>
      <c r="C43" s="155" t="s">
        <v>248</v>
      </c>
      <c r="D43" s="155" t="s">
        <v>211</v>
      </c>
      <c r="E43" s="40"/>
      <c r="F43" s="40"/>
      <c r="G43" s="41"/>
      <c r="H43" s="155" t="s">
        <v>49</v>
      </c>
      <c r="I43" s="59"/>
      <c r="J43" s="43">
        <v>370</v>
      </c>
      <c r="K43" s="112">
        <v>1.03</v>
      </c>
      <c r="L43" s="44">
        <f t="shared" ref="L43:L45" si="18">K43*J43</f>
        <v>381.1</v>
      </c>
      <c r="M43" s="45"/>
      <c r="N43" s="45"/>
      <c r="O43" s="46"/>
      <c r="P43" s="46"/>
      <c r="Q43" s="47"/>
      <c r="R43" s="47"/>
      <c r="S43" s="47"/>
      <c r="T43" s="47"/>
      <c r="U43" s="47"/>
      <c r="V43" s="47"/>
      <c r="W43" s="47">
        <f t="shared" ref="W43:W45" si="19">SUM(N43:U43)</f>
        <v>0</v>
      </c>
      <c r="X43" s="48" t="e">
        <f t="shared" ref="X43:X45" si="20">W43/AC43</f>
        <v>#DIV/0!</v>
      </c>
      <c r="Y43" s="49">
        <f t="shared" ref="Y43:Y45" si="21">W43-L43</f>
        <v>-381.1</v>
      </c>
      <c r="Z43" s="50"/>
      <c r="AA43" s="51"/>
      <c r="AB43" s="52"/>
      <c r="AC43" s="53"/>
      <c r="AD43" s="54"/>
      <c r="AE43" s="54"/>
      <c r="AF43" s="55">
        <f t="shared" ref="AF43:AF45" si="22">AC43+AD43</f>
        <v>0</v>
      </c>
      <c r="AG43" s="37"/>
    </row>
    <row r="44" spans="1:33" s="10" customFormat="1">
      <c r="A44" s="38"/>
      <c r="B44" s="58"/>
      <c r="C44" s="155" t="s">
        <v>249</v>
      </c>
      <c r="D44" s="155" t="s">
        <v>212</v>
      </c>
      <c r="E44" s="40"/>
      <c r="F44" s="40"/>
      <c r="G44" s="41"/>
      <c r="H44" s="155" t="s">
        <v>49</v>
      </c>
      <c r="I44" s="59"/>
      <c r="J44" s="43">
        <v>460</v>
      </c>
      <c r="K44" s="112">
        <v>1.03</v>
      </c>
      <c r="L44" s="44">
        <f t="shared" si="18"/>
        <v>473.8</v>
      </c>
      <c r="M44" s="45"/>
      <c r="N44" s="45"/>
      <c r="O44" s="46"/>
      <c r="P44" s="46"/>
      <c r="Q44" s="47"/>
      <c r="R44" s="47"/>
      <c r="S44" s="47"/>
      <c r="T44" s="47"/>
      <c r="U44" s="47"/>
      <c r="V44" s="47"/>
      <c r="W44" s="47">
        <f t="shared" si="19"/>
        <v>0</v>
      </c>
      <c r="X44" s="48" t="e">
        <f t="shared" si="20"/>
        <v>#DIV/0!</v>
      </c>
      <c r="Y44" s="49">
        <f t="shared" si="21"/>
        <v>-473.8</v>
      </c>
      <c r="Z44" s="50"/>
      <c r="AA44" s="51"/>
      <c r="AB44" s="52"/>
      <c r="AC44" s="53"/>
      <c r="AD44" s="54"/>
      <c r="AE44" s="54"/>
      <c r="AF44" s="55">
        <f t="shared" si="22"/>
        <v>0</v>
      </c>
      <c r="AG44" s="37"/>
    </row>
    <row r="45" spans="1:33" s="10" customFormat="1">
      <c r="A45" s="38"/>
      <c r="B45" s="58"/>
      <c r="C45" s="155" t="s">
        <v>250</v>
      </c>
      <c r="D45" s="155" t="s">
        <v>213</v>
      </c>
      <c r="E45" s="40"/>
      <c r="F45" s="40"/>
      <c r="G45" s="41"/>
      <c r="H45" s="155" t="s">
        <v>49</v>
      </c>
      <c r="I45" s="59"/>
      <c r="J45" s="43">
        <v>370</v>
      </c>
      <c r="K45" s="112">
        <v>1.03</v>
      </c>
      <c r="L45" s="44">
        <f t="shared" si="18"/>
        <v>381.1</v>
      </c>
      <c r="M45" s="45"/>
      <c r="N45" s="45"/>
      <c r="O45" s="46"/>
      <c r="P45" s="46"/>
      <c r="Q45" s="47"/>
      <c r="R45" s="47"/>
      <c r="S45" s="47"/>
      <c r="T45" s="47"/>
      <c r="U45" s="47"/>
      <c r="V45" s="47"/>
      <c r="W45" s="47">
        <f t="shared" si="19"/>
        <v>0</v>
      </c>
      <c r="X45" s="48" t="e">
        <f t="shared" si="20"/>
        <v>#DIV/0!</v>
      </c>
      <c r="Y45" s="49">
        <f t="shared" si="21"/>
        <v>-381.1</v>
      </c>
      <c r="Z45" s="50"/>
      <c r="AA45" s="51"/>
      <c r="AB45" s="52"/>
      <c r="AC45" s="53"/>
      <c r="AD45" s="54"/>
      <c r="AE45" s="54"/>
      <c r="AF45" s="55">
        <f t="shared" si="22"/>
        <v>0</v>
      </c>
      <c r="AG45" s="37"/>
    </row>
    <row r="46" spans="1:33" s="10" customFormat="1">
      <c r="A46" s="38"/>
      <c r="B46" s="58"/>
      <c r="C46" s="155"/>
      <c r="D46" s="155"/>
      <c r="E46" s="40"/>
      <c r="F46" s="40"/>
      <c r="G46" s="41"/>
      <c r="H46" s="155"/>
      <c r="I46" s="59"/>
      <c r="J46" s="43"/>
      <c r="K46" s="112"/>
      <c r="L46" s="44"/>
      <c r="M46" s="45"/>
      <c r="N46" s="45"/>
      <c r="O46" s="46"/>
      <c r="P46" s="46"/>
      <c r="Q46" s="47"/>
      <c r="R46" s="47"/>
      <c r="S46" s="47"/>
      <c r="T46" s="47"/>
      <c r="U46" s="47"/>
      <c r="V46" s="47"/>
      <c r="W46" s="47"/>
      <c r="X46" s="48"/>
      <c r="Y46" s="49"/>
      <c r="Z46" s="50"/>
      <c r="AA46" s="51"/>
      <c r="AB46" s="52"/>
      <c r="AC46" s="53"/>
      <c r="AD46" s="54"/>
      <c r="AE46" s="54"/>
      <c r="AF46" s="55"/>
      <c r="AG46" s="37"/>
    </row>
    <row r="47" spans="1:33" s="10" customFormat="1">
      <c r="A47" s="38" t="s">
        <v>290</v>
      </c>
      <c r="B47" s="57"/>
      <c r="C47" s="68" t="s">
        <v>291</v>
      </c>
      <c r="D47" s="155" t="s">
        <v>292</v>
      </c>
      <c r="E47" s="40"/>
      <c r="F47" s="40"/>
      <c r="G47" s="41"/>
      <c r="H47" s="155" t="s">
        <v>49</v>
      </c>
      <c r="I47" s="42"/>
      <c r="J47" s="43">
        <v>1200</v>
      </c>
      <c r="K47" s="163">
        <v>0.63</v>
      </c>
      <c r="L47" s="163">
        <f>K47*J47</f>
        <v>756</v>
      </c>
      <c r="M47" s="45"/>
      <c r="N47" s="45"/>
      <c r="O47" s="46"/>
      <c r="P47" s="46"/>
      <c r="Q47" s="47"/>
      <c r="R47" s="47"/>
      <c r="S47" s="47"/>
      <c r="T47" s="47"/>
      <c r="U47" s="47"/>
      <c r="V47" s="47"/>
      <c r="W47" s="47">
        <f>SUM(N47:U47)</f>
        <v>0</v>
      </c>
      <c r="X47" s="48" t="e">
        <f>W47/AC47</f>
        <v>#DIV/0!</v>
      </c>
      <c r="Y47" s="49">
        <f>W47-L47</f>
        <v>-756</v>
      </c>
      <c r="Z47" s="50"/>
      <c r="AA47" s="51"/>
      <c r="AB47" s="52"/>
      <c r="AC47" s="53"/>
      <c r="AD47" s="54"/>
      <c r="AE47" s="54"/>
      <c r="AF47" s="55">
        <f>AC47+AD47</f>
        <v>0</v>
      </c>
      <c r="AG47" s="37"/>
    </row>
    <row r="48" spans="1:33" s="10" customFormat="1">
      <c r="A48" s="38"/>
      <c r="B48" s="58"/>
      <c r="C48" s="155"/>
      <c r="D48" s="153"/>
      <c r="E48" s="40"/>
      <c r="F48" s="40"/>
      <c r="G48" s="41"/>
      <c r="H48" s="40"/>
      <c r="I48" s="59"/>
      <c r="J48" s="43"/>
      <c r="K48" s="112"/>
      <c r="L48" s="44"/>
      <c r="M48" s="45"/>
      <c r="N48" s="45"/>
      <c r="O48" s="46"/>
      <c r="P48" s="46"/>
      <c r="Q48" s="47"/>
      <c r="R48" s="47"/>
      <c r="S48" s="47"/>
      <c r="T48" s="47"/>
      <c r="U48" s="47"/>
      <c r="V48" s="47"/>
      <c r="W48" s="47"/>
      <c r="X48" s="48"/>
      <c r="Y48" s="49"/>
      <c r="Z48" s="50"/>
      <c r="AA48" s="51"/>
      <c r="AB48" s="52"/>
      <c r="AC48" s="53"/>
      <c r="AD48" s="54"/>
      <c r="AE48" s="54"/>
      <c r="AF48" s="55"/>
      <c r="AG48" s="37"/>
    </row>
    <row r="49" spans="1:33" s="10" customFormat="1">
      <c r="A49" s="38" t="s">
        <v>232</v>
      </c>
      <c r="B49" s="57"/>
      <c r="C49" s="68" t="s">
        <v>237</v>
      </c>
      <c r="D49" s="155" t="s">
        <v>234</v>
      </c>
      <c r="E49" s="40"/>
      <c r="F49" s="40"/>
      <c r="G49" s="41"/>
      <c r="H49" s="155" t="s">
        <v>49</v>
      </c>
      <c r="I49" s="42"/>
      <c r="J49" s="43">
        <v>2970</v>
      </c>
      <c r="K49" s="163">
        <v>0.04</v>
      </c>
      <c r="L49" s="163">
        <f>K49*J49</f>
        <v>118.8</v>
      </c>
      <c r="M49" s="45"/>
      <c r="N49" s="45"/>
      <c r="O49" s="46"/>
      <c r="P49" s="46"/>
      <c r="Q49" s="47"/>
      <c r="R49" s="47"/>
      <c r="S49" s="47"/>
      <c r="T49" s="47"/>
      <c r="U49" s="47"/>
      <c r="V49" s="47"/>
      <c r="W49" s="47">
        <f>SUM(N49:U49)</f>
        <v>0</v>
      </c>
      <c r="X49" s="48" t="e">
        <f>W49/AC49</f>
        <v>#DIV/0!</v>
      </c>
      <c r="Y49" s="49">
        <f>W49-L49</f>
        <v>-118.8</v>
      </c>
      <c r="Z49" s="50"/>
      <c r="AA49" s="51"/>
      <c r="AB49" s="52"/>
      <c r="AC49" s="53"/>
      <c r="AD49" s="54"/>
      <c r="AE49" s="54"/>
      <c r="AF49" s="55">
        <f>AC49+AD49</f>
        <v>0</v>
      </c>
      <c r="AG49" s="37"/>
    </row>
    <row r="50" spans="1:33" s="10" customFormat="1">
      <c r="A50" s="38"/>
      <c r="B50" s="57"/>
      <c r="C50" s="155"/>
      <c r="D50" s="155"/>
      <c r="E50" s="40"/>
      <c r="F50" s="40"/>
      <c r="G50" s="41"/>
      <c r="H50" s="155"/>
      <c r="I50" s="42"/>
      <c r="J50" s="66"/>
      <c r="K50" s="163"/>
      <c r="L50" s="163"/>
      <c r="M50" s="45"/>
      <c r="N50" s="45"/>
      <c r="O50" s="46"/>
      <c r="P50" s="46"/>
      <c r="Q50" s="47"/>
      <c r="R50" s="47"/>
      <c r="S50" s="47"/>
      <c r="T50" s="47"/>
      <c r="U50" s="47"/>
      <c r="V50" s="47"/>
      <c r="W50" s="47"/>
      <c r="X50" s="48"/>
      <c r="Y50" s="49"/>
      <c r="Z50" s="50"/>
      <c r="AA50" s="51"/>
      <c r="AB50" s="52"/>
      <c r="AC50" s="53"/>
      <c r="AD50" s="54"/>
      <c r="AE50" s="54"/>
      <c r="AF50" s="55"/>
      <c r="AG50" s="37"/>
    </row>
    <row r="51" spans="1:33" s="10" customFormat="1">
      <c r="A51" s="38" t="s">
        <v>233</v>
      </c>
      <c r="B51" s="57"/>
      <c r="C51" s="68" t="s">
        <v>235</v>
      </c>
      <c r="D51" s="155" t="s">
        <v>236</v>
      </c>
      <c r="E51" s="40"/>
      <c r="F51" s="40"/>
      <c r="G51" s="41"/>
      <c r="H51" s="155" t="s">
        <v>49</v>
      </c>
      <c r="I51" s="42"/>
      <c r="J51" s="43">
        <v>2970</v>
      </c>
      <c r="K51" s="169">
        <v>4.0000000000000001E-3</v>
      </c>
      <c r="L51" s="163">
        <f>K51*J51</f>
        <v>11.88</v>
      </c>
      <c r="M51" s="45"/>
      <c r="N51" s="45"/>
      <c r="O51" s="46"/>
      <c r="P51" s="46"/>
      <c r="Q51" s="47"/>
      <c r="R51" s="47"/>
      <c r="S51" s="47"/>
      <c r="T51" s="47"/>
      <c r="U51" s="47"/>
      <c r="V51" s="47"/>
      <c r="W51" s="47">
        <f>SUM(N51:U51)</f>
        <v>0</v>
      </c>
      <c r="X51" s="48" t="e">
        <f>W51/AC51</f>
        <v>#DIV/0!</v>
      </c>
      <c r="Y51" s="49">
        <f>W51-L51</f>
        <v>-11.88</v>
      </c>
      <c r="Z51" s="50"/>
      <c r="AA51" s="51"/>
      <c r="AB51" s="52"/>
      <c r="AC51" s="53"/>
      <c r="AD51" s="54"/>
      <c r="AE51" s="54"/>
      <c r="AF51" s="55">
        <f>AC51+AD51</f>
        <v>0</v>
      </c>
      <c r="AG51" s="37"/>
    </row>
    <row r="52" spans="1:33" s="10" customFormat="1">
      <c r="A52" s="38"/>
      <c r="B52" s="57"/>
      <c r="C52" s="155"/>
      <c r="D52" s="155"/>
      <c r="E52" s="40"/>
      <c r="F52" s="40"/>
      <c r="G52" s="41"/>
      <c r="H52" s="155"/>
      <c r="I52" s="42"/>
      <c r="J52" s="66"/>
      <c r="K52" s="163"/>
      <c r="L52" s="163"/>
      <c r="M52" s="45"/>
      <c r="N52" s="45"/>
      <c r="O52" s="46"/>
      <c r="P52" s="46"/>
      <c r="Q52" s="47"/>
      <c r="R52" s="47"/>
      <c r="S52" s="47"/>
      <c r="T52" s="47"/>
      <c r="U52" s="47"/>
      <c r="V52" s="47"/>
      <c r="W52" s="47"/>
      <c r="X52" s="48"/>
      <c r="Y52" s="49"/>
      <c r="Z52" s="50"/>
      <c r="AA52" s="51"/>
      <c r="AB52" s="52"/>
      <c r="AC52" s="53"/>
      <c r="AD52" s="54"/>
      <c r="AE52" s="54"/>
      <c r="AF52" s="55"/>
      <c r="AG52" s="37"/>
    </row>
    <row r="53" spans="1:33" s="10" customFormat="1">
      <c r="A53" s="38" t="s">
        <v>218</v>
      </c>
      <c r="B53" s="57"/>
      <c r="C53" s="155" t="s">
        <v>251</v>
      </c>
      <c r="D53" s="155" t="s">
        <v>222</v>
      </c>
      <c r="E53" s="40" t="s">
        <v>224</v>
      </c>
      <c r="F53" s="40"/>
      <c r="G53" s="41"/>
      <c r="H53" s="41" t="s">
        <v>231</v>
      </c>
      <c r="I53" s="42"/>
      <c r="J53" s="43">
        <v>2970</v>
      </c>
      <c r="K53" s="115">
        <v>2.06</v>
      </c>
      <c r="L53" s="44">
        <f t="shared" ref="L53:L55" si="23">K53*J53</f>
        <v>6118.2</v>
      </c>
      <c r="M53" s="45"/>
      <c r="N53" s="45"/>
      <c r="O53" s="46"/>
      <c r="P53" s="46"/>
      <c r="Q53" s="47"/>
      <c r="R53" s="47"/>
      <c r="S53" s="67"/>
      <c r="T53" s="47"/>
      <c r="U53" s="47"/>
      <c r="V53" s="47"/>
      <c r="W53" s="47">
        <f t="shared" ref="W53:W54" si="24">SUM(N53:U53)</f>
        <v>0</v>
      </c>
      <c r="X53" s="48" t="e">
        <f t="shared" ref="X53:X54" si="25">W53/AC53</f>
        <v>#DIV/0!</v>
      </c>
      <c r="Y53" s="49">
        <f t="shared" ref="Y53:Y54" si="26">W53-L53</f>
        <v>-6118.2</v>
      </c>
      <c r="Z53" s="50"/>
      <c r="AA53" s="51"/>
      <c r="AB53" s="52"/>
      <c r="AC53" s="53"/>
      <c r="AD53" s="54"/>
      <c r="AE53" s="54"/>
      <c r="AF53" s="55">
        <f t="shared" ref="AF53:AF55" si="27">AC53+AD53</f>
        <v>0</v>
      </c>
      <c r="AG53" s="56">
        <f t="shared" ref="AG53:AG55" si="28">AF53-L53</f>
        <v>-6118.2</v>
      </c>
    </row>
    <row r="54" spans="1:33" s="10" customFormat="1">
      <c r="A54" s="38"/>
      <c r="B54" s="57"/>
      <c r="C54" s="155" t="s">
        <v>223</v>
      </c>
      <c r="D54" s="155" t="s">
        <v>222</v>
      </c>
      <c r="E54" s="40" t="s">
        <v>224</v>
      </c>
      <c r="F54" s="70"/>
      <c r="G54" s="71"/>
      <c r="H54" s="41" t="s">
        <v>231</v>
      </c>
      <c r="I54" s="42"/>
      <c r="J54" s="43">
        <v>2970</v>
      </c>
      <c r="K54" s="115">
        <v>2.06</v>
      </c>
      <c r="L54" s="44">
        <f t="shared" si="23"/>
        <v>6118.2</v>
      </c>
      <c r="M54" s="45"/>
      <c r="N54" s="45"/>
      <c r="O54" s="46"/>
      <c r="P54" s="46"/>
      <c r="Q54" s="47"/>
      <c r="R54" s="47"/>
      <c r="S54" s="67"/>
      <c r="T54" s="47"/>
      <c r="U54" s="47"/>
      <c r="V54" s="47"/>
      <c r="W54" s="47">
        <f t="shared" si="24"/>
        <v>0</v>
      </c>
      <c r="X54" s="48" t="e">
        <f t="shared" si="25"/>
        <v>#DIV/0!</v>
      </c>
      <c r="Y54" s="49">
        <f t="shared" si="26"/>
        <v>-6118.2</v>
      </c>
      <c r="Z54" s="50"/>
      <c r="AA54" s="51"/>
      <c r="AB54" s="52"/>
      <c r="AC54" s="53"/>
      <c r="AD54" s="54"/>
      <c r="AE54" s="54"/>
      <c r="AF54" s="55">
        <f t="shared" si="27"/>
        <v>0</v>
      </c>
      <c r="AG54" s="56">
        <f t="shared" si="28"/>
        <v>-6118.2</v>
      </c>
    </row>
    <row r="55" spans="1:33" s="10" customFormat="1">
      <c r="A55" s="38"/>
      <c r="B55" s="58"/>
      <c r="C55" s="155"/>
      <c r="D55" s="155"/>
      <c r="E55" s="40"/>
      <c r="F55" s="40"/>
      <c r="G55" s="41"/>
      <c r="H55" s="41"/>
      <c r="I55" s="59"/>
      <c r="J55" s="43"/>
      <c r="K55" s="112"/>
      <c r="L55" s="44">
        <f t="shared" si="23"/>
        <v>0</v>
      </c>
      <c r="M55" s="45"/>
      <c r="N55" s="45"/>
      <c r="O55" s="46"/>
      <c r="P55" s="46"/>
      <c r="Q55" s="47"/>
      <c r="R55" s="47"/>
      <c r="S55" s="47"/>
      <c r="T55" s="47"/>
      <c r="U55" s="47"/>
      <c r="V55" s="47"/>
      <c r="W55" s="47"/>
      <c r="X55" s="48"/>
      <c r="Y55" s="49"/>
      <c r="Z55" s="50"/>
      <c r="AA55" s="51"/>
      <c r="AB55" s="52"/>
      <c r="AC55" s="53"/>
      <c r="AD55" s="54"/>
      <c r="AE55" s="54"/>
      <c r="AF55" s="55">
        <f t="shared" si="27"/>
        <v>0</v>
      </c>
      <c r="AG55" s="56">
        <f t="shared" si="28"/>
        <v>0</v>
      </c>
    </row>
    <row r="56" spans="1:33" s="10" customFormat="1">
      <c r="A56" s="38" t="s">
        <v>39</v>
      </c>
      <c r="B56" s="57"/>
      <c r="C56" s="155" t="s">
        <v>182</v>
      </c>
      <c r="D56" s="155" t="s">
        <v>40</v>
      </c>
      <c r="E56" s="40"/>
      <c r="F56" s="40"/>
      <c r="G56" s="41"/>
      <c r="H56" s="41"/>
      <c r="I56" s="42" t="s">
        <v>40</v>
      </c>
      <c r="J56" s="43">
        <v>100</v>
      </c>
      <c r="K56" s="115">
        <v>1.03</v>
      </c>
      <c r="L56" s="44">
        <f t="shared" ref="L56:L68" si="29">K56*J56</f>
        <v>103</v>
      </c>
      <c r="M56" s="45"/>
      <c r="N56" s="45"/>
      <c r="O56" s="46"/>
      <c r="P56" s="46"/>
      <c r="Q56" s="47"/>
      <c r="R56" s="47"/>
      <c r="S56" s="67"/>
      <c r="T56" s="47"/>
      <c r="U56" s="47"/>
      <c r="V56" s="47"/>
      <c r="W56" s="47">
        <f t="shared" ref="W56:W61" si="30">SUM(N56:U56)</f>
        <v>0</v>
      </c>
      <c r="X56" s="48" t="e">
        <f t="shared" ref="X56:X61" si="31">W56/AC56</f>
        <v>#DIV/0!</v>
      </c>
      <c r="Y56" s="49">
        <f t="shared" ref="Y56:Y61" si="32">W56-L56</f>
        <v>-103</v>
      </c>
      <c r="Z56" s="50"/>
      <c r="AA56" s="51"/>
      <c r="AB56" s="52"/>
      <c r="AC56" s="53"/>
      <c r="AD56" s="54"/>
      <c r="AE56" s="54"/>
      <c r="AF56" s="55">
        <f t="shared" si="6"/>
        <v>0</v>
      </c>
      <c r="AG56" s="37"/>
    </row>
    <row r="57" spans="1:33" s="10" customFormat="1">
      <c r="A57" s="38"/>
      <c r="B57" s="57"/>
      <c r="C57" s="155" t="s">
        <v>182</v>
      </c>
      <c r="D57" s="69" t="s">
        <v>41</v>
      </c>
      <c r="E57" s="70"/>
      <c r="F57" s="70"/>
      <c r="G57" s="71"/>
      <c r="H57" s="68"/>
      <c r="I57" s="42" t="s">
        <v>41</v>
      </c>
      <c r="J57" s="43">
        <v>100</v>
      </c>
      <c r="K57" s="115">
        <v>1.03</v>
      </c>
      <c r="L57" s="44">
        <f t="shared" si="29"/>
        <v>103</v>
      </c>
      <c r="M57" s="45"/>
      <c r="N57" s="45"/>
      <c r="O57" s="46"/>
      <c r="P57" s="46"/>
      <c r="Q57" s="47"/>
      <c r="R57" s="47"/>
      <c r="S57" s="67"/>
      <c r="T57" s="47"/>
      <c r="U57" s="47"/>
      <c r="V57" s="47"/>
      <c r="W57" s="47">
        <f t="shared" si="30"/>
        <v>0</v>
      </c>
      <c r="X57" s="48" t="e">
        <f t="shared" si="31"/>
        <v>#DIV/0!</v>
      </c>
      <c r="Y57" s="49">
        <f t="shared" si="32"/>
        <v>-103</v>
      </c>
      <c r="Z57" s="50"/>
      <c r="AA57" s="51"/>
      <c r="AB57" s="52"/>
      <c r="AC57" s="53"/>
      <c r="AD57" s="54"/>
      <c r="AE57" s="54"/>
      <c r="AF57" s="55">
        <f t="shared" si="6"/>
        <v>0</v>
      </c>
      <c r="AG57" s="37"/>
    </row>
    <row r="58" spans="1:33" s="10" customFormat="1">
      <c r="A58" s="38"/>
      <c r="B58" s="57"/>
      <c r="C58" s="155" t="s">
        <v>182</v>
      </c>
      <c r="D58" s="155" t="s">
        <v>42</v>
      </c>
      <c r="E58" s="40"/>
      <c r="F58" s="40"/>
      <c r="G58" s="41"/>
      <c r="H58" s="68"/>
      <c r="I58" s="42" t="s">
        <v>42</v>
      </c>
      <c r="J58" s="43">
        <v>275</v>
      </c>
      <c r="K58" s="115">
        <v>1.03</v>
      </c>
      <c r="L58" s="44">
        <f t="shared" si="29"/>
        <v>283.25</v>
      </c>
      <c r="M58" s="45"/>
      <c r="N58" s="45"/>
      <c r="O58" s="46"/>
      <c r="P58" s="46"/>
      <c r="Q58" s="63"/>
      <c r="R58" s="63"/>
      <c r="S58" s="72"/>
      <c r="T58" s="63"/>
      <c r="U58" s="47"/>
      <c r="V58" s="47"/>
      <c r="W58" s="47">
        <f t="shared" si="30"/>
        <v>0</v>
      </c>
      <c r="X58" s="48" t="e">
        <f t="shared" si="31"/>
        <v>#DIV/0!</v>
      </c>
      <c r="Y58" s="49">
        <f t="shared" si="32"/>
        <v>-283.25</v>
      </c>
      <c r="Z58" s="50"/>
      <c r="AA58" s="51"/>
      <c r="AB58" s="52"/>
      <c r="AC58" s="53"/>
      <c r="AD58" s="54"/>
      <c r="AE58" s="54"/>
      <c r="AF58" s="55">
        <f t="shared" si="6"/>
        <v>0</v>
      </c>
      <c r="AG58" s="37"/>
    </row>
    <row r="59" spans="1:33" s="10" customFormat="1">
      <c r="A59" s="38"/>
      <c r="B59" s="57"/>
      <c r="C59" s="155" t="s">
        <v>182</v>
      </c>
      <c r="D59" s="155" t="s">
        <v>43</v>
      </c>
      <c r="E59" s="40"/>
      <c r="F59" s="40"/>
      <c r="G59" s="41"/>
      <c r="H59" s="68"/>
      <c r="I59" s="42" t="s">
        <v>43</v>
      </c>
      <c r="J59" s="43">
        <v>415</v>
      </c>
      <c r="K59" s="115">
        <v>1.03</v>
      </c>
      <c r="L59" s="44">
        <f t="shared" si="29"/>
        <v>427.45</v>
      </c>
      <c r="M59" s="45"/>
      <c r="N59" s="45"/>
      <c r="O59" s="46"/>
      <c r="P59" s="46"/>
      <c r="Q59" s="63"/>
      <c r="R59" s="63"/>
      <c r="S59" s="72"/>
      <c r="T59" s="63"/>
      <c r="U59" s="47"/>
      <c r="V59" s="47"/>
      <c r="W59" s="47">
        <f t="shared" si="30"/>
        <v>0</v>
      </c>
      <c r="X59" s="48" t="e">
        <f t="shared" si="31"/>
        <v>#DIV/0!</v>
      </c>
      <c r="Y59" s="49">
        <f t="shared" si="32"/>
        <v>-427.45</v>
      </c>
      <c r="Z59" s="50"/>
      <c r="AA59" s="51"/>
      <c r="AB59" s="52"/>
      <c r="AC59" s="53"/>
      <c r="AD59" s="54"/>
      <c r="AE59" s="54"/>
      <c r="AF59" s="55">
        <f t="shared" si="6"/>
        <v>0</v>
      </c>
      <c r="AG59" s="37"/>
    </row>
    <row r="60" spans="1:33" s="10" customFormat="1">
      <c r="A60" s="38"/>
      <c r="B60" s="57"/>
      <c r="C60" s="155" t="s">
        <v>182</v>
      </c>
      <c r="D60" s="155" t="s">
        <v>44</v>
      </c>
      <c r="E60" s="40"/>
      <c r="F60" s="40"/>
      <c r="G60" s="41"/>
      <c r="H60" s="68"/>
      <c r="I60" s="42" t="s">
        <v>44</v>
      </c>
      <c r="J60" s="43">
        <v>550</v>
      </c>
      <c r="K60" s="115">
        <v>1.03</v>
      </c>
      <c r="L60" s="44">
        <f t="shared" si="29"/>
        <v>566.5</v>
      </c>
      <c r="M60" s="45"/>
      <c r="N60" s="45"/>
      <c r="O60" s="46"/>
      <c r="P60" s="46"/>
      <c r="Q60" s="47"/>
      <c r="R60" s="47"/>
      <c r="S60" s="67"/>
      <c r="T60" s="47"/>
      <c r="U60" s="47"/>
      <c r="V60" s="47"/>
      <c r="W60" s="47">
        <f t="shared" si="30"/>
        <v>0</v>
      </c>
      <c r="X60" s="48" t="e">
        <f t="shared" si="31"/>
        <v>#DIV/0!</v>
      </c>
      <c r="Y60" s="49">
        <f t="shared" si="32"/>
        <v>-566.5</v>
      </c>
      <c r="Z60" s="50"/>
      <c r="AA60" s="51"/>
      <c r="AB60" s="52"/>
      <c r="AC60" s="53"/>
      <c r="AD60" s="54"/>
      <c r="AE60" s="54"/>
      <c r="AF60" s="55">
        <f t="shared" si="6"/>
        <v>0</v>
      </c>
      <c r="AG60" s="37"/>
    </row>
    <row r="61" spans="1:33" s="10" customFormat="1">
      <c r="A61" s="38"/>
      <c r="B61" s="57"/>
      <c r="C61" s="155" t="s">
        <v>182</v>
      </c>
      <c r="D61" s="155" t="s">
        <v>45</v>
      </c>
      <c r="E61" s="40"/>
      <c r="F61" s="40"/>
      <c r="G61" s="41"/>
      <c r="H61" s="68"/>
      <c r="I61" s="42" t="s">
        <v>45</v>
      </c>
      <c r="J61" s="43">
        <v>330</v>
      </c>
      <c r="K61" s="115">
        <v>1.03</v>
      </c>
      <c r="L61" s="44">
        <f t="shared" si="29"/>
        <v>339.90000000000003</v>
      </c>
      <c r="M61" s="45"/>
      <c r="N61" s="45"/>
      <c r="O61" s="46"/>
      <c r="P61" s="46"/>
      <c r="Q61" s="47"/>
      <c r="R61" s="47"/>
      <c r="S61" s="67"/>
      <c r="T61" s="47"/>
      <c r="U61" s="47"/>
      <c r="V61" s="47"/>
      <c r="W61" s="47">
        <f t="shared" si="30"/>
        <v>0</v>
      </c>
      <c r="X61" s="48" t="e">
        <f t="shared" si="31"/>
        <v>#DIV/0!</v>
      </c>
      <c r="Y61" s="49">
        <f t="shared" si="32"/>
        <v>-339.90000000000003</v>
      </c>
      <c r="Z61" s="50"/>
      <c r="AA61" s="51"/>
      <c r="AB61" s="52"/>
      <c r="AC61" s="53"/>
      <c r="AD61" s="54"/>
      <c r="AE61" s="54"/>
      <c r="AF61" s="55">
        <f t="shared" si="6"/>
        <v>0</v>
      </c>
      <c r="AG61" s="37"/>
    </row>
    <row r="62" spans="1:33" s="10" customFormat="1">
      <c r="A62" s="38"/>
      <c r="B62" s="57"/>
      <c r="C62" s="155" t="s">
        <v>182</v>
      </c>
      <c r="D62" s="155" t="s">
        <v>211</v>
      </c>
      <c r="E62" s="40"/>
      <c r="F62" s="40"/>
      <c r="G62" s="41"/>
      <c r="H62" s="68"/>
      <c r="I62" s="161" t="s">
        <v>61</v>
      </c>
      <c r="J62" s="43">
        <v>370</v>
      </c>
      <c r="K62" s="115">
        <v>1.03</v>
      </c>
      <c r="L62" s="44">
        <f t="shared" ref="L62:L64" si="33">K62*J62</f>
        <v>381.1</v>
      </c>
      <c r="M62" s="45"/>
      <c r="N62" s="45"/>
      <c r="O62" s="46"/>
      <c r="P62" s="46"/>
      <c r="Q62" s="63"/>
      <c r="R62" s="63"/>
      <c r="S62" s="72"/>
      <c r="T62" s="63"/>
      <c r="U62" s="47"/>
      <c r="V62" s="47"/>
      <c r="W62" s="47">
        <f t="shared" ref="W62:W64" si="34">SUM(N62:U62)</f>
        <v>0</v>
      </c>
      <c r="X62" s="48" t="e">
        <f t="shared" ref="X62:X64" si="35">W62/AC62</f>
        <v>#DIV/0!</v>
      </c>
      <c r="Y62" s="49">
        <f t="shared" ref="Y62:Y64" si="36">W62-L62</f>
        <v>-381.1</v>
      </c>
      <c r="Z62" s="50"/>
      <c r="AA62" s="51"/>
      <c r="AB62" s="52"/>
      <c r="AC62" s="53"/>
      <c r="AD62" s="54"/>
      <c r="AE62" s="54"/>
      <c r="AF62" s="55">
        <f t="shared" ref="AF62:AF64" si="37">AC62+AD62</f>
        <v>0</v>
      </c>
      <c r="AG62" s="37"/>
    </row>
    <row r="63" spans="1:33" s="10" customFormat="1">
      <c r="A63" s="38"/>
      <c r="B63" s="57"/>
      <c r="C63" s="155" t="s">
        <v>182</v>
      </c>
      <c r="D63" s="155" t="s">
        <v>212</v>
      </c>
      <c r="E63" s="40"/>
      <c r="F63" s="40"/>
      <c r="G63" s="41"/>
      <c r="H63" s="68"/>
      <c r="I63" s="161" t="s">
        <v>62</v>
      </c>
      <c r="J63" s="43">
        <v>460</v>
      </c>
      <c r="K63" s="115">
        <v>1.03</v>
      </c>
      <c r="L63" s="44">
        <f t="shared" si="33"/>
        <v>473.8</v>
      </c>
      <c r="M63" s="45"/>
      <c r="N63" s="45"/>
      <c r="O63" s="46"/>
      <c r="P63" s="46"/>
      <c r="Q63" s="47"/>
      <c r="R63" s="47"/>
      <c r="S63" s="67"/>
      <c r="T63" s="47"/>
      <c r="U63" s="47"/>
      <c r="V63" s="47"/>
      <c r="W63" s="47">
        <f t="shared" si="34"/>
        <v>0</v>
      </c>
      <c r="X63" s="48" t="e">
        <f t="shared" si="35"/>
        <v>#DIV/0!</v>
      </c>
      <c r="Y63" s="49">
        <f t="shared" si="36"/>
        <v>-473.8</v>
      </c>
      <c r="Z63" s="50"/>
      <c r="AA63" s="51"/>
      <c r="AB63" s="52"/>
      <c r="AC63" s="53"/>
      <c r="AD63" s="54"/>
      <c r="AE63" s="54"/>
      <c r="AF63" s="55">
        <f t="shared" si="37"/>
        <v>0</v>
      </c>
      <c r="AG63" s="37"/>
    </row>
    <row r="64" spans="1:33" s="10" customFormat="1">
      <c r="A64" s="38"/>
      <c r="B64" s="57"/>
      <c r="C64" s="155" t="s">
        <v>182</v>
      </c>
      <c r="D64" s="155" t="s">
        <v>213</v>
      </c>
      <c r="E64" s="40"/>
      <c r="F64" s="40"/>
      <c r="G64" s="41"/>
      <c r="H64" s="68"/>
      <c r="I64" s="161" t="s">
        <v>63</v>
      </c>
      <c r="J64" s="43">
        <v>370</v>
      </c>
      <c r="K64" s="115">
        <v>1.03</v>
      </c>
      <c r="L64" s="44">
        <f t="shared" si="33"/>
        <v>381.1</v>
      </c>
      <c r="M64" s="45"/>
      <c r="N64" s="45"/>
      <c r="O64" s="46"/>
      <c r="P64" s="46"/>
      <c r="Q64" s="47"/>
      <c r="R64" s="47"/>
      <c r="S64" s="67"/>
      <c r="T64" s="47"/>
      <c r="U64" s="47"/>
      <c r="V64" s="47"/>
      <c r="W64" s="47">
        <f t="shared" si="34"/>
        <v>0</v>
      </c>
      <c r="X64" s="48" t="e">
        <f t="shared" si="35"/>
        <v>#DIV/0!</v>
      </c>
      <c r="Y64" s="49">
        <f t="shared" si="36"/>
        <v>-381.1</v>
      </c>
      <c r="Z64" s="50"/>
      <c r="AA64" s="51"/>
      <c r="AB64" s="52"/>
      <c r="AC64" s="53"/>
      <c r="AD64" s="54"/>
      <c r="AE64" s="54"/>
      <c r="AF64" s="55">
        <f t="shared" si="37"/>
        <v>0</v>
      </c>
      <c r="AG64" s="37"/>
    </row>
    <row r="65" spans="1:33" s="10" customFormat="1">
      <c r="A65" s="38"/>
      <c r="B65" s="58"/>
      <c r="C65" s="155"/>
      <c r="D65" s="155"/>
      <c r="E65" s="40"/>
      <c r="F65" s="40"/>
      <c r="G65" s="41"/>
      <c r="H65" s="41"/>
      <c r="I65" s="59"/>
      <c r="J65" s="43"/>
      <c r="K65" s="112"/>
      <c r="L65" s="44">
        <f t="shared" si="29"/>
        <v>0</v>
      </c>
      <c r="M65" s="45"/>
      <c r="N65" s="45"/>
      <c r="O65" s="46"/>
      <c r="P65" s="46"/>
      <c r="Q65" s="47"/>
      <c r="R65" s="47"/>
      <c r="S65" s="47"/>
      <c r="T65" s="47"/>
      <c r="U65" s="47"/>
      <c r="V65" s="47"/>
      <c r="W65" s="47"/>
      <c r="X65" s="48"/>
      <c r="Y65" s="49"/>
      <c r="Z65" s="50"/>
      <c r="AA65" s="51"/>
      <c r="AB65" s="52"/>
      <c r="AC65" s="53"/>
      <c r="AD65" s="54"/>
      <c r="AE65" s="54"/>
      <c r="AF65" s="55">
        <f t="shared" si="6"/>
        <v>0</v>
      </c>
      <c r="AG65" s="37"/>
    </row>
    <row r="66" spans="1:33" s="10" customFormat="1">
      <c r="A66" s="38" t="s">
        <v>252</v>
      </c>
      <c r="B66" s="57"/>
      <c r="C66" s="68" t="s">
        <v>253</v>
      </c>
      <c r="D66" s="155" t="s">
        <v>254</v>
      </c>
      <c r="E66" s="40"/>
      <c r="F66" s="40"/>
      <c r="G66" s="41"/>
      <c r="H66" s="155" t="s">
        <v>49</v>
      </c>
      <c r="I66" s="42"/>
      <c r="J66" s="43">
        <v>2970</v>
      </c>
      <c r="K66" s="163">
        <v>0.24199999999999999</v>
      </c>
      <c r="L66" s="163">
        <f>K66*J66</f>
        <v>718.74</v>
      </c>
      <c r="M66" s="45"/>
      <c r="N66" s="45"/>
      <c r="O66" s="46"/>
      <c r="P66" s="46"/>
      <c r="Q66" s="47"/>
      <c r="R66" s="47"/>
      <c r="S66" s="47"/>
      <c r="T66" s="47"/>
      <c r="U66" s="47"/>
      <c r="V66" s="47"/>
      <c r="W66" s="47">
        <f>SUM(N66:U66)</f>
        <v>0</v>
      </c>
      <c r="X66" s="48" t="e">
        <f>W66/AC66</f>
        <v>#DIV/0!</v>
      </c>
      <c r="Y66" s="49">
        <f>W66-L66</f>
        <v>-718.74</v>
      </c>
      <c r="Z66" s="50"/>
      <c r="AA66" s="51"/>
      <c r="AB66" s="52"/>
      <c r="AC66" s="53"/>
      <c r="AD66" s="54"/>
      <c r="AE66" s="54"/>
      <c r="AF66" s="55">
        <f>AC66+AD66</f>
        <v>0</v>
      </c>
      <c r="AG66" s="37"/>
    </row>
    <row r="67" spans="1:33" s="10" customFormat="1">
      <c r="A67" s="38"/>
      <c r="B67" s="57"/>
      <c r="C67" s="68"/>
      <c r="D67" s="155"/>
      <c r="E67" s="40"/>
      <c r="F67" s="40"/>
      <c r="G67" s="41"/>
      <c r="H67" s="68"/>
      <c r="I67" s="42"/>
      <c r="J67" s="66"/>
      <c r="K67" s="116"/>
      <c r="L67" s="76"/>
      <c r="M67" s="45"/>
      <c r="N67" s="45"/>
      <c r="O67" s="46"/>
      <c r="P67" s="46"/>
      <c r="Q67" s="47"/>
      <c r="R67" s="47"/>
      <c r="S67" s="47"/>
      <c r="T67" s="47"/>
      <c r="U67" s="47"/>
      <c r="V67" s="47"/>
      <c r="W67" s="47"/>
      <c r="X67" s="48"/>
      <c r="Y67" s="49"/>
      <c r="Z67" s="50"/>
      <c r="AA67" s="51"/>
      <c r="AB67" s="52"/>
      <c r="AC67" s="53"/>
      <c r="AD67" s="54"/>
      <c r="AE67" s="54"/>
      <c r="AF67" s="55">
        <f>AC67+AD67</f>
        <v>0</v>
      </c>
      <c r="AG67" s="37"/>
    </row>
    <row r="68" spans="1:33" s="10" customFormat="1">
      <c r="A68" s="38" t="s">
        <v>193</v>
      </c>
      <c r="B68" s="57"/>
      <c r="C68" s="155" t="s">
        <v>194</v>
      </c>
      <c r="D68" s="155"/>
      <c r="E68" s="40"/>
      <c r="F68" s="40"/>
      <c r="G68" s="41"/>
      <c r="H68" s="41"/>
      <c r="I68" s="42"/>
      <c r="J68" s="43">
        <v>2970</v>
      </c>
      <c r="K68" s="115">
        <v>1.05</v>
      </c>
      <c r="L68" s="44">
        <f t="shared" si="29"/>
        <v>3118.5</v>
      </c>
      <c r="M68" s="45"/>
      <c r="N68" s="45"/>
      <c r="O68" s="46"/>
      <c r="P68" s="46"/>
      <c r="Q68" s="47"/>
      <c r="R68" s="47"/>
      <c r="S68" s="67"/>
      <c r="T68" s="47"/>
      <c r="U68" s="47"/>
      <c r="V68" s="47"/>
      <c r="W68" s="47">
        <f>SUM(N68:U68)</f>
        <v>0</v>
      </c>
      <c r="X68" s="48" t="e">
        <f>W68/AC68</f>
        <v>#DIV/0!</v>
      </c>
      <c r="Y68" s="49">
        <f>W68-L68</f>
        <v>-3118.5</v>
      </c>
      <c r="Z68" s="50"/>
      <c r="AA68" s="51"/>
      <c r="AB68" s="52"/>
      <c r="AC68" s="53"/>
      <c r="AD68" s="54"/>
      <c r="AE68" s="54"/>
      <c r="AF68" s="55">
        <f t="shared" si="6"/>
        <v>0</v>
      </c>
      <c r="AG68" s="37"/>
    </row>
    <row r="69" spans="1:33" s="10" customFormat="1">
      <c r="A69" s="38"/>
      <c r="B69" s="57"/>
      <c r="C69" s="68"/>
      <c r="D69" s="155"/>
      <c r="E69" s="40"/>
      <c r="F69" s="40"/>
      <c r="G69" s="41"/>
      <c r="H69" s="68"/>
      <c r="I69" s="42"/>
      <c r="J69" s="66"/>
      <c r="K69" s="114"/>
      <c r="L69" s="73"/>
      <c r="M69" s="45"/>
      <c r="N69" s="45"/>
      <c r="O69" s="46"/>
      <c r="P69" s="46"/>
      <c r="Q69" s="47"/>
      <c r="R69" s="47"/>
      <c r="S69" s="47"/>
      <c r="T69" s="47"/>
      <c r="U69" s="47"/>
      <c r="V69" s="47"/>
      <c r="W69" s="47"/>
      <c r="X69" s="48"/>
      <c r="Y69" s="49"/>
      <c r="Z69" s="50"/>
      <c r="AA69" s="51"/>
      <c r="AB69" s="52"/>
      <c r="AC69" s="53"/>
      <c r="AD69" s="54"/>
      <c r="AE69" s="54"/>
      <c r="AF69" s="55">
        <f t="shared" si="6"/>
        <v>0</v>
      </c>
      <c r="AG69" s="37"/>
    </row>
    <row r="70" spans="1:33" s="10" customFormat="1">
      <c r="A70" s="38" t="s">
        <v>50</v>
      </c>
      <c r="B70" s="57"/>
      <c r="C70" s="68" t="s">
        <v>51</v>
      </c>
      <c r="D70" s="155" t="s">
        <v>52</v>
      </c>
      <c r="E70" s="40"/>
      <c r="F70" s="40"/>
      <c r="G70" s="41"/>
      <c r="H70" s="155" t="s">
        <v>52</v>
      </c>
      <c r="I70" s="42" t="s">
        <v>54</v>
      </c>
      <c r="J70" s="43">
        <v>2970</v>
      </c>
      <c r="K70" s="116">
        <v>1.03</v>
      </c>
      <c r="L70" s="44">
        <f>K70*J70</f>
        <v>3059.1</v>
      </c>
      <c r="M70" s="45"/>
      <c r="N70" s="45"/>
      <c r="O70" s="46"/>
      <c r="P70" s="46"/>
      <c r="Q70" s="47"/>
      <c r="R70" s="47"/>
      <c r="S70" s="47"/>
      <c r="T70" s="47"/>
      <c r="U70" s="47"/>
      <c r="V70" s="47"/>
      <c r="W70" s="47">
        <f>SUM(N70:U70)</f>
        <v>0</v>
      </c>
      <c r="X70" s="48" t="e">
        <f>W70/AC70</f>
        <v>#DIV/0!</v>
      </c>
      <c r="Y70" s="49">
        <f>W70-L70</f>
        <v>-3059.1</v>
      </c>
      <c r="Z70" s="50"/>
      <c r="AA70" s="51"/>
      <c r="AB70" s="52"/>
      <c r="AC70" s="53"/>
      <c r="AD70" s="54"/>
      <c r="AE70" s="54"/>
      <c r="AF70" s="55">
        <f t="shared" ref="AF70:AF93" si="38">AC70+AD70</f>
        <v>0</v>
      </c>
      <c r="AG70" s="37"/>
    </row>
    <row r="71" spans="1:33" s="10" customFormat="1">
      <c r="A71" s="38"/>
      <c r="B71" s="57"/>
      <c r="C71" s="68"/>
      <c r="D71" s="155"/>
      <c r="E71" s="40"/>
      <c r="F71" s="40"/>
      <c r="G71" s="41"/>
      <c r="H71" s="68"/>
      <c r="I71" s="42"/>
      <c r="J71" s="66"/>
      <c r="K71" s="116"/>
      <c r="L71" s="76"/>
      <c r="M71" s="45"/>
      <c r="N71" s="45"/>
      <c r="O71" s="46"/>
      <c r="P71" s="46"/>
      <c r="Q71" s="47"/>
      <c r="R71" s="47"/>
      <c r="S71" s="47"/>
      <c r="T71" s="47"/>
      <c r="U71" s="47"/>
      <c r="V71" s="47"/>
      <c r="W71" s="47"/>
      <c r="X71" s="48"/>
      <c r="Y71" s="49"/>
      <c r="Z71" s="50"/>
      <c r="AA71" s="51"/>
      <c r="AB71" s="52"/>
      <c r="AC71" s="53"/>
      <c r="AD71" s="54"/>
      <c r="AE71" s="54"/>
      <c r="AF71" s="55">
        <f t="shared" si="38"/>
        <v>0</v>
      </c>
      <c r="AG71" s="37"/>
    </row>
    <row r="72" spans="1:33" s="10" customFormat="1">
      <c r="A72" s="38" t="s">
        <v>183</v>
      </c>
      <c r="B72" s="57"/>
      <c r="C72" s="68" t="s">
        <v>217</v>
      </c>
      <c r="D72" s="155" t="s">
        <v>40</v>
      </c>
      <c r="E72" s="40"/>
      <c r="F72" s="40"/>
      <c r="G72" s="41"/>
      <c r="H72" s="68"/>
      <c r="I72" s="42" t="s">
        <v>40</v>
      </c>
      <c r="J72" s="43">
        <v>100</v>
      </c>
      <c r="K72" s="115">
        <v>1.05</v>
      </c>
      <c r="L72" s="44">
        <f t="shared" ref="L72:L77" si="39">K72*J72</f>
        <v>105</v>
      </c>
      <c r="M72" s="45"/>
      <c r="N72" s="45"/>
      <c r="O72" s="46"/>
      <c r="P72" s="46"/>
      <c r="Q72" s="47"/>
      <c r="R72" s="47"/>
      <c r="S72" s="67"/>
      <c r="T72" s="47"/>
      <c r="U72" s="47"/>
      <c r="V72" s="47"/>
      <c r="W72" s="47">
        <f t="shared" ref="W72:W77" si="40">SUM(N72:U72)</f>
        <v>0</v>
      </c>
      <c r="X72" s="48" t="e">
        <f t="shared" ref="X72:X77" si="41">W72/AC72</f>
        <v>#DIV/0!</v>
      </c>
      <c r="Y72" s="49">
        <f t="shared" ref="Y72:Y77" si="42">W72-L72</f>
        <v>-105</v>
      </c>
      <c r="Z72" s="50"/>
      <c r="AA72" s="51"/>
      <c r="AB72" s="52"/>
      <c r="AC72" s="53"/>
      <c r="AD72" s="54"/>
      <c r="AE72" s="54"/>
      <c r="AF72" s="55">
        <f t="shared" si="38"/>
        <v>0</v>
      </c>
      <c r="AG72" s="37"/>
    </row>
    <row r="73" spans="1:33" s="10" customFormat="1">
      <c r="A73" s="38"/>
      <c r="B73" s="57"/>
      <c r="C73" s="68"/>
      <c r="D73" s="69" t="s">
        <v>41</v>
      </c>
      <c r="E73" s="40"/>
      <c r="F73" s="40"/>
      <c r="G73" s="41"/>
      <c r="H73" s="68"/>
      <c r="I73" s="42" t="s">
        <v>41</v>
      </c>
      <c r="J73" s="43">
        <v>100</v>
      </c>
      <c r="K73" s="115">
        <v>1.05</v>
      </c>
      <c r="L73" s="44">
        <f t="shared" si="39"/>
        <v>105</v>
      </c>
      <c r="M73" s="45"/>
      <c r="N73" s="45"/>
      <c r="O73" s="46"/>
      <c r="P73" s="46"/>
      <c r="Q73" s="47"/>
      <c r="R73" s="47"/>
      <c r="S73" s="67"/>
      <c r="T73" s="47"/>
      <c r="U73" s="47"/>
      <c r="V73" s="47"/>
      <c r="W73" s="47">
        <f t="shared" si="40"/>
        <v>0</v>
      </c>
      <c r="X73" s="48" t="e">
        <f t="shared" si="41"/>
        <v>#DIV/0!</v>
      </c>
      <c r="Y73" s="49">
        <f t="shared" si="42"/>
        <v>-105</v>
      </c>
      <c r="Z73" s="50"/>
      <c r="AA73" s="51"/>
      <c r="AB73" s="52"/>
      <c r="AC73" s="53"/>
      <c r="AD73" s="54"/>
      <c r="AE73" s="54"/>
      <c r="AF73" s="55">
        <f t="shared" si="38"/>
        <v>0</v>
      </c>
      <c r="AG73" s="37"/>
    </row>
    <row r="74" spans="1:33" s="10" customFormat="1">
      <c r="A74" s="38"/>
      <c r="B74" s="57"/>
      <c r="C74" s="68"/>
      <c r="D74" s="155" t="s">
        <v>42</v>
      </c>
      <c r="E74" s="40"/>
      <c r="F74" s="40"/>
      <c r="G74" s="41"/>
      <c r="H74" s="68"/>
      <c r="I74" s="42" t="s">
        <v>42</v>
      </c>
      <c r="J74" s="43">
        <v>275</v>
      </c>
      <c r="K74" s="115">
        <v>1.05</v>
      </c>
      <c r="L74" s="44">
        <f t="shared" si="39"/>
        <v>288.75</v>
      </c>
      <c r="M74" s="45"/>
      <c r="N74" s="45"/>
      <c r="O74" s="46"/>
      <c r="P74" s="46"/>
      <c r="Q74" s="47"/>
      <c r="R74" s="47"/>
      <c r="S74" s="67"/>
      <c r="T74" s="47"/>
      <c r="U74" s="47"/>
      <c r="V74" s="47"/>
      <c r="W74" s="47">
        <f t="shared" si="40"/>
        <v>0</v>
      </c>
      <c r="X74" s="48" t="e">
        <f t="shared" si="41"/>
        <v>#DIV/0!</v>
      </c>
      <c r="Y74" s="49">
        <f t="shared" si="42"/>
        <v>-288.75</v>
      </c>
      <c r="Z74" s="50"/>
      <c r="AA74" s="51"/>
      <c r="AB74" s="52"/>
      <c r="AC74" s="53"/>
      <c r="AD74" s="54"/>
      <c r="AE74" s="54"/>
      <c r="AF74" s="55">
        <f t="shared" si="38"/>
        <v>0</v>
      </c>
      <c r="AG74" s="37"/>
    </row>
    <row r="75" spans="1:33" s="10" customFormat="1">
      <c r="A75" s="38"/>
      <c r="B75" s="57"/>
      <c r="C75" s="68"/>
      <c r="D75" s="155" t="s">
        <v>43</v>
      </c>
      <c r="E75" s="40"/>
      <c r="F75" s="40"/>
      <c r="G75" s="41"/>
      <c r="H75" s="68"/>
      <c r="I75" s="42" t="s">
        <v>43</v>
      </c>
      <c r="J75" s="43">
        <v>415</v>
      </c>
      <c r="K75" s="115">
        <v>1.05</v>
      </c>
      <c r="L75" s="44">
        <f t="shared" si="39"/>
        <v>435.75</v>
      </c>
      <c r="M75" s="45"/>
      <c r="N75" s="45"/>
      <c r="O75" s="46"/>
      <c r="P75" s="46"/>
      <c r="Q75" s="47"/>
      <c r="R75" s="47"/>
      <c r="S75" s="67"/>
      <c r="T75" s="47"/>
      <c r="U75" s="47"/>
      <c r="V75" s="47"/>
      <c r="W75" s="47">
        <f t="shared" si="40"/>
        <v>0</v>
      </c>
      <c r="X75" s="48" t="e">
        <f t="shared" si="41"/>
        <v>#DIV/0!</v>
      </c>
      <c r="Y75" s="49">
        <f t="shared" si="42"/>
        <v>-435.75</v>
      </c>
      <c r="Z75" s="50"/>
      <c r="AA75" s="51"/>
      <c r="AB75" s="52"/>
      <c r="AC75" s="53"/>
      <c r="AD75" s="54"/>
      <c r="AE75" s="54"/>
      <c r="AF75" s="55">
        <f t="shared" si="38"/>
        <v>0</v>
      </c>
      <c r="AG75" s="37"/>
    </row>
    <row r="76" spans="1:33" s="10" customFormat="1">
      <c r="A76" s="38"/>
      <c r="B76" s="57"/>
      <c r="C76" s="68"/>
      <c r="D76" s="155" t="s">
        <v>44</v>
      </c>
      <c r="E76" s="40"/>
      <c r="F76" s="40"/>
      <c r="G76" s="41"/>
      <c r="H76" s="68"/>
      <c r="I76" s="42" t="s">
        <v>44</v>
      </c>
      <c r="J76" s="43">
        <v>550</v>
      </c>
      <c r="K76" s="115">
        <v>1.05</v>
      </c>
      <c r="L76" s="44">
        <f t="shared" si="39"/>
        <v>577.5</v>
      </c>
      <c r="M76" s="45"/>
      <c r="N76" s="45"/>
      <c r="O76" s="46"/>
      <c r="P76" s="46"/>
      <c r="Q76" s="47"/>
      <c r="R76" s="47"/>
      <c r="S76" s="67"/>
      <c r="T76" s="47"/>
      <c r="U76" s="47"/>
      <c r="V76" s="47"/>
      <c r="W76" s="47">
        <f t="shared" si="40"/>
        <v>0</v>
      </c>
      <c r="X76" s="48" t="e">
        <f t="shared" si="41"/>
        <v>#DIV/0!</v>
      </c>
      <c r="Y76" s="49">
        <f t="shared" si="42"/>
        <v>-577.5</v>
      </c>
      <c r="Z76" s="50"/>
      <c r="AA76" s="51"/>
      <c r="AB76" s="52"/>
      <c r="AC76" s="53"/>
      <c r="AD76" s="54"/>
      <c r="AE76" s="54"/>
      <c r="AF76" s="55">
        <f t="shared" si="38"/>
        <v>0</v>
      </c>
      <c r="AG76" s="37"/>
    </row>
    <row r="77" spans="1:33" s="10" customFormat="1">
      <c r="A77" s="38"/>
      <c r="B77" s="57"/>
      <c r="C77" s="68"/>
      <c r="D77" s="155" t="s">
        <v>45</v>
      </c>
      <c r="E77" s="40"/>
      <c r="F77" s="40"/>
      <c r="G77" s="41"/>
      <c r="H77" s="68"/>
      <c r="I77" s="42" t="s">
        <v>45</v>
      </c>
      <c r="J77" s="43">
        <v>330</v>
      </c>
      <c r="K77" s="115">
        <v>1.05</v>
      </c>
      <c r="L77" s="44">
        <f t="shared" si="39"/>
        <v>346.5</v>
      </c>
      <c r="M77" s="45"/>
      <c r="N77" s="45"/>
      <c r="O77" s="46"/>
      <c r="P77" s="46"/>
      <c r="Q77" s="47"/>
      <c r="R77" s="47"/>
      <c r="S77" s="67"/>
      <c r="T77" s="47"/>
      <c r="U77" s="47"/>
      <c r="V77" s="47"/>
      <c r="W77" s="47">
        <f t="shared" si="40"/>
        <v>0</v>
      </c>
      <c r="X77" s="48" t="e">
        <f t="shared" si="41"/>
        <v>#DIV/0!</v>
      </c>
      <c r="Y77" s="49">
        <f t="shared" si="42"/>
        <v>-346.5</v>
      </c>
      <c r="Z77" s="50"/>
      <c r="AA77" s="51"/>
      <c r="AB77" s="52"/>
      <c r="AC77" s="53"/>
      <c r="AD77" s="54"/>
      <c r="AE77" s="54"/>
      <c r="AF77" s="55">
        <f t="shared" si="38"/>
        <v>0</v>
      </c>
      <c r="AG77" s="37"/>
    </row>
    <row r="78" spans="1:33" s="10" customFormat="1">
      <c r="A78" s="38"/>
      <c r="B78" s="57"/>
      <c r="C78" s="68"/>
      <c r="D78" s="155" t="s">
        <v>211</v>
      </c>
      <c r="E78" s="40"/>
      <c r="F78" s="40"/>
      <c r="G78" s="41"/>
      <c r="H78" s="68"/>
      <c r="I78" s="161" t="s">
        <v>61</v>
      </c>
      <c r="J78" s="43">
        <v>370</v>
      </c>
      <c r="K78" s="115">
        <v>1.05</v>
      </c>
      <c r="L78" s="44">
        <f t="shared" ref="L78:L80" si="43">K78*J78</f>
        <v>388.5</v>
      </c>
      <c r="M78" s="45"/>
      <c r="N78" s="45"/>
      <c r="O78" s="46"/>
      <c r="P78" s="46"/>
      <c r="Q78" s="47"/>
      <c r="R78" s="47"/>
      <c r="S78" s="67"/>
      <c r="T78" s="47"/>
      <c r="U78" s="47"/>
      <c r="V78" s="47"/>
      <c r="W78" s="47">
        <f t="shared" ref="W78:W80" si="44">SUM(N78:U78)</f>
        <v>0</v>
      </c>
      <c r="X78" s="48" t="e">
        <f t="shared" ref="X78:X80" si="45">W78/AC78</f>
        <v>#DIV/0!</v>
      </c>
      <c r="Y78" s="49">
        <f t="shared" ref="Y78:Y80" si="46">W78-L78</f>
        <v>-388.5</v>
      </c>
      <c r="Z78" s="50"/>
      <c r="AA78" s="51"/>
      <c r="AB78" s="52"/>
      <c r="AC78" s="53"/>
      <c r="AD78" s="54"/>
      <c r="AE78" s="54"/>
      <c r="AF78" s="55">
        <f t="shared" ref="AF78:AF80" si="47">AC78+AD78</f>
        <v>0</v>
      </c>
      <c r="AG78" s="37"/>
    </row>
    <row r="79" spans="1:33" s="10" customFormat="1">
      <c r="A79" s="38"/>
      <c r="B79" s="57"/>
      <c r="C79" s="68"/>
      <c r="D79" s="155" t="s">
        <v>212</v>
      </c>
      <c r="E79" s="40"/>
      <c r="F79" s="40"/>
      <c r="G79" s="41"/>
      <c r="H79" s="68"/>
      <c r="I79" s="161" t="s">
        <v>62</v>
      </c>
      <c r="J79" s="43">
        <v>460</v>
      </c>
      <c r="K79" s="115">
        <v>1.05</v>
      </c>
      <c r="L79" s="44">
        <f t="shared" si="43"/>
        <v>483</v>
      </c>
      <c r="M79" s="45"/>
      <c r="N79" s="45"/>
      <c r="O79" s="46"/>
      <c r="P79" s="46"/>
      <c r="Q79" s="47"/>
      <c r="R79" s="47"/>
      <c r="S79" s="67"/>
      <c r="T79" s="47"/>
      <c r="U79" s="47"/>
      <c r="V79" s="47"/>
      <c r="W79" s="47">
        <f t="shared" si="44"/>
        <v>0</v>
      </c>
      <c r="X79" s="48" t="e">
        <f t="shared" si="45"/>
        <v>#DIV/0!</v>
      </c>
      <c r="Y79" s="49">
        <f t="shared" si="46"/>
        <v>-483</v>
      </c>
      <c r="Z79" s="50"/>
      <c r="AA79" s="51"/>
      <c r="AB79" s="52"/>
      <c r="AC79" s="53"/>
      <c r="AD79" s="54"/>
      <c r="AE79" s="54"/>
      <c r="AF79" s="55">
        <f t="shared" si="47"/>
        <v>0</v>
      </c>
      <c r="AG79" s="37"/>
    </row>
    <row r="80" spans="1:33" s="10" customFormat="1">
      <c r="A80" s="38"/>
      <c r="B80" s="57"/>
      <c r="C80" s="68"/>
      <c r="D80" s="155" t="s">
        <v>213</v>
      </c>
      <c r="E80" s="40"/>
      <c r="F80" s="40"/>
      <c r="G80" s="41"/>
      <c r="H80" s="68"/>
      <c r="I80" s="161" t="s">
        <v>63</v>
      </c>
      <c r="J80" s="43">
        <v>370</v>
      </c>
      <c r="K80" s="115">
        <v>1.05</v>
      </c>
      <c r="L80" s="44">
        <f t="shared" si="43"/>
        <v>388.5</v>
      </c>
      <c r="M80" s="45"/>
      <c r="N80" s="45"/>
      <c r="O80" s="46"/>
      <c r="P80" s="46"/>
      <c r="Q80" s="47"/>
      <c r="R80" s="47"/>
      <c r="S80" s="67"/>
      <c r="T80" s="47"/>
      <c r="U80" s="47"/>
      <c r="V80" s="47"/>
      <c r="W80" s="47">
        <f t="shared" si="44"/>
        <v>0</v>
      </c>
      <c r="X80" s="48" t="e">
        <f t="shared" si="45"/>
        <v>#DIV/0!</v>
      </c>
      <c r="Y80" s="49">
        <f t="shared" si="46"/>
        <v>-388.5</v>
      </c>
      <c r="Z80" s="50"/>
      <c r="AA80" s="51"/>
      <c r="AB80" s="52"/>
      <c r="AC80" s="53"/>
      <c r="AD80" s="54"/>
      <c r="AE80" s="54"/>
      <c r="AF80" s="55">
        <f t="shared" si="47"/>
        <v>0</v>
      </c>
      <c r="AG80" s="37"/>
    </row>
    <row r="81" spans="1:33" s="10" customFormat="1">
      <c r="A81" s="38"/>
      <c r="B81" s="57"/>
      <c r="C81" s="68"/>
      <c r="D81" s="155"/>
      <c r="E81" s="40"/>
      <c r="F81" s="40"/>
      <c r="G81" s="41"/>
      <c r="H81" s="68"/>
      <c r="I81" s="42"/>
      <c r="J81" s="43"/>
      <c r="K81" s="115"/>
      <c r="L81" s="44"/>
      <c r="M81" s="45"/>
      <c r="N81" s="45"/>
      <c r="O81" s="46"/>
      <c r="P81" s="46"/>
      <c r="Q81" s="47"/>
      <c r="R81" s="47"/>
      <c r="S81" s="67"/>
      <c r="T81" s="47"/>
      <c r="U81" s="47"/>
      <c r="V81" s="47"/>
      <c r="W81" s="47"/>
      <c r="X81" s="48"/>
      <c r="Y81" s="49"/>
      <c r="Z81" s="50"/>
      <c r="AA81" s="51"/>
      <c r="AB81" s="52"/>
      <c r="AC81" s="53"/>
      <c r="AD81" s="54"/>
      <c r="AE81" s="54"/>
      <c r="AF81" s="55">
        <f t="shared" si="38"/>
        <v>0</v>
      </c>
      <c r="AG81" s="37"/>
    </row>
    <row r="82" spans="1:33" s="10" customFormat="1">
      <c r="A82" s="38" t="s">
        <v>185</v>
      </c>
      <c r="B82" s="57"/>
      <c r="C82" s="68" t="s">
        <v>191</v>
      </c>
      <c r="D82" s="155"/>
      <c r="E82" s="40"/>
      <c r="F82" s="40"/>
      <c r="G82" s="41"/>
      <c r="H82" s="68"/>
      <c r="I82" s="42"/>
      <c r="J82" s="43">
        <v>2970</v>
      </c>
      <c r="K82" s="115">
        <v>1.03</v>
      </c>
      <c r="L82" s="44">
        <f>K82*J82</f>
        <v>3059.1</v>
      </c>
      <c r="M82" s="45"/>
      <c r="N82" s="45"/>
      <c r="O82" s="46"/>
      <c r="P82" s="46"/>
      <c r="Q82" s="47"/>
      <c r="R82" s="47"/>
      <c r="S82" s="67"/>
      <c r="T82" s="47"/>
      <c r="U82" s="47"/>
      <c r="V82" s="47"/>
      <c r="W82" s="47">
        <f>SUM(N82:U82)</f>
        <v>0</v>
      </c>
      <c r="X82" s="48" t="e">
        <f>W82/AC82</f>
        <v>#DIV/0!</v>
      </c>
      <c r="Y82" s="49">
        <f>W82-L82</f>
        <v>-3059.1</v>
      </c>
      <c r="Z82" s="50"/>
      <c r="AA82" s="51"/>
      <c r="AB82" s="52"/>
      <c r="AC82" s="53"/>
      <c r="AD82" s="54"/>
      <c r="AE82" s="54"/>
      <c r="AF82" s="55">
        <f t="shared" si="38"/>
        <v>0</v>
      </c>
      <c r="AG82" s="37"/>
    </row>
    <row r="83" spans="1:33" s="10" customFormat="1">
      <c r="A83" s="38" t="s">
        <v>184</v>
      </c>
      <c r="B83" s="57"/>
      <c r="C83" s="68" t="s">
        <v>192</v>
      </c>
      <c r="D83" s="155"/>
      <c r="E83" s="40"/>
      <c r="F83" s="40"/>
      <c r="G83" s="41"/>
      <c r="H83" s="68"/>
      <c r="I83" s="42"/>
      <c r="J83" s="43">
        <v>2970</v>
      </c>
      <c r="K83" s="115">
        <v>1.03</v>
      </c>
      <c r="L83" s="44">
        <f>K83*J83</f>
        <v>3059.1</v>
      </c>
      <c r="M83" s="45"/>
      <c r="N83" s="45"/>
      <c r="O83" s="46"/>
      <c r="P83" s="46"/>
      <c r="Q83" s="47"/>
      <c r="R83" s="47"/>
      <c r="S83" s="67"/>
      <c r="T83" s="47"/>
      <c r="U83" s="47"/>
      <c r="V83" s="47"/>
      <c r="W83" s="47">
        <f>SUM(N83:U83)</f>
        <v>0</v>
      </c>
      <c r="X83" s="48" t="e">
        <f>W83/AC83</f>
        <v>#DIV/0!</v>
      </c>
      <c r="Y83" s="49">
        <f>W83-L83</f>
        <v>-3059.1</v>
      </c>
      <c r="Z83" s="50"/>
      <c r="AA83" s="51"/>
      <c r="AB83" s="52"/>
      <c r="AC83" s="53"/>
      <c r="AD83" s="54"/>
      <c r="AE83" s="54"/>
      <c r="AF83" s="55">
        <f t="shared" si="38"/>
        <v>0</v>
      </c>
      <c r="AG83" s="37"/>
    </row>
    <row r="84" spans="1:33" s="10" customFormat="1">
      <c r="A84" s="38"/>
      <c r="B84" s="57"/>
      <c r="C84" s="68"/>
      <c r="D84" s="155"/>
      <c r="E84" s="40"/>
      <c r="F84" s="40"/>
      <c r="G84" s="41"/>
      <c r="H84" s="68"/>
      <c r="I84" s="42"/>
      <c r="J84" s="66"/>
      <c r="K84" s="116"/>
      <c r="L84" s="44"/>
      <c r="M84" s="45"/>
      <c r="N84" s="45"/>
      <c r="O84" s="46"/>
      <c r="P84" s="46"/>
      <c r="Q84" s="47"/>
      <c r="R84" s="47"/>
      <c r="S84" s="47"/>
      <c r="T84" s="47"/>
      <c r="U84" s="47"/>
      <c r="V84" s="47"/>
      <c r="W84" s="47"/>
      <c r="X84" s="48"/>
      <c r="Y84" s="49"/>
      <c r="Z84" s="50"/>
      <c r="AA84" s="51"/>
      <c r="AB84" s="52"/>
      <c r="AC84" s="53"/>
      <c r="AD84" s="54"/>
      <c r="AE84" s="54"/>
      <c r="AF84" s="55">
        <f t="shared" si="38"/>
        <v>0</v>
      </c>
      <c r="AG84" s="37"/>
    </row>
    <row r="85" spans="1:33" s="10" customFormat="1">
      <c r="A85" s="38" t="s">
        <v>186</v>
      </c>
      <c r="B85" s="57"/>
      <c r="C85" s="68" t="s">
        <v>187</v>
      </c>
      <c r="D85" s="155" t="s">
        <v>40</v>
      </c>
      <c r="E85" s="40"/>
      <c r="F85" s="40"/>
      <c r="G85" s="41"/>
      <c r="H85" s="68"/>
      <c r="I85" s="42" t="s">
        <v>40</v>
      </c>
      <c r="J85" s="43">
        <v>100</v>
      </c>
      <c r="K85" s="115">
        <v>1.05</v>
      </c>
      <c r="L85" s="44">
        <f t="shared" ref="L85:L93" si="48">J85*K85</f>
        <v>105</v>
      </c>
      <c r="M85" s="45"/>
      <c r="N85" s="45"/>
      <c r="O85" s="46"/>
      <c r="P85" s="46"/>
      <c r="Q85" s="47"/>
      <c r="R85" s="47"/>
      <c r="S85" s="47"/>
      <c r="T85" s="47"/>
      <c r="U85" s="47"/>
      <c r="V85" s="47"/>
      <c r="W85" s="47">
        <f t="shared" ref="W85:W93" si="49">SUM(N85:V85)</f>
        <v>0</v>
      </c>
      <c r="X85" s="48" t="e">
        <f t="shared" ref="X85:X93" si="50">W85/AC85</f>
        <v>#DIV/0!</v>
      </c>
      <c r="Y85" s="49">
        <f t="shared" ref="Y85:Y93" si="51">W85-L85</f>
        <v>-105</v>
      </c>
      <c r="Z85" s="50"/>
      <c r="AA85" s="51"/>
      <c r="AB85" s="52"/>
      <c r="AC85" s="53"/>
      <c r="AD85" s="54"/>
      <c r="AE85" s="54"/>
      <c r="AF85" s="55">
        <f t="shared" si="38"/>
        <v>0</v>
      </c>
      <c r="AG85" s="37"/>
    </row>
    <row r="86" spans="1:33" s="10" customFormat="1">
      <c r="A86" s="38"/>
      <c r="B86" s="57"/>
      <c r="C86" s="68"/>
      <c r="D86" s="69" t="s">
        <v>41</v>
      </c>
      <c r="E86" s="40"/>
      <c r="F86" s="40"/>
      <c r="G86" s="41"/>
      <c r="H86" s="68"/>
      <c r="I86" s="42" t="s">
        <v>41</v>
      </c>
      <c r="J86" s="43">
        <v>100</v>
      </c>
      <c r="K86" s="115">
        <v>1.05</v>
      </c>
      <c r="L86" s="44">
        <f t="shared" si="48"/>
        <v>105</v>
      </c>
      <c r="M86" s="45"/>
      <c r="N86" s="45"/>
      <c r="O86" s="46"/>
      <c r="P86" s="46"/>
      <c r="Q86" s="47"/>
      <c r="R86" s="47"/>
      <c r="S86" s="47"/>
      <c r="T86" s="47"/>
      <c r="U86" s="47"/>
      <c r="V86" s="47"/>
      <c r="W86" s="47">
        <f t="shared" si="49"/>
        <v>0</v>
      </c>
      <c r="X86" s="48" t="e">
        <f t="shared" si="50"/>
        <v>#DIV/0!</v>
      </c>
      <c r="Y86" s="49">
        <f t="shared" si="51"/>
        <v>-105</v>
      </c>
      <c r="Z86" s="50"/>
      <c r="AA86" s="51"/>
      <c r="AB86" s="52"/>
      <c r="AC86" s="53"/>
      <c r="AD86" s="54"/>
      <c r="AE86" s="54"/>
      <c r="AF86" s="55">
        <f t="shared" si="38"/>
        <v>0</v>
      </c>
      <c r="AG86" s="37"/>
    </row>
    <row r="87" spans="1:33" s="10" customFormat="1">
      <c r="A87" s="38"/>
      <c r="B87" s="57"/>
      <c r="C87" s="68"/>
      <c r="D87" s="155" t="s">
        <v>42</v>
      </c>
      <c r="E87" s="40"/>
      <c r="F87" s="40"/>
      <c r="G87" s="41"/>
      <c r="H87" s="68"/>
      <c r="I87" s="42" t="s">
        <v>42</v>
      </c>
      <c r="J87" s="43">
        <v>275</v>
      </c>
      <c r="K87" s="115">
        <v>1.05</v>
      </c>
      <c r="L87" s="44">
        <f t="shared" ref="L87:L89" si="52">J87*K87</f>
        <v>288.75</v>
      </c>
      <c r="M87" s="45"/>
      <c r="N87" s="45"/>
      <c r="O87" s="46"/>
      <c r="P87" s="46"/>
      <c r="Q87" s="47"/>
      <c r="R87" s="47"/>
      <c r="S87" s="47"/>
      <c r="T87" s="47"/>
      <c r="U87" s="47"/>
      <c r="V87" s="47"/>
      <c r="W87" s="47">
        <f t="shared" ref="W87:W89" si="53">SUM(N87:V87)</f>
        <v>0</v>
      </c>
      <c r="X87" s="48" t="e">
        <f t="shared" ref="X87:X89" si="54">W87/AC87</f>
        <v>#DIV/0!</v>
      </c>
      <c r="Y87" s="49">
        <f t="shared" ref="Y87:Y89" si="55">W87-L87</f>
        <v>-288.75</v>
      </c>
      <c r="Z87" s="50"/>
      <c r="AA87" s="51"/>
      <c r="AB87" s="52"/>
      <c r="AC87" s="53"/>
      <c r="AD87" s="54"/>
      <c r="AE87" s="54"/>
      <c r="AF87" s="55">
        <f t="shared" ref="AF87:AF89" si="56">AC87+AD87</f>
        <v>0</v>
      </c>
      <c r="AG87" s="37"/>
    </row>
    <row r="88" spans="1:33" s="10" customFormat="1">
      <c r="A88" s="38"/>
      <c r="B88" s="57"/>
      <c r="C88" s="68"/>
      <c r="D88" s="155" t="s">
        <v>43</v>
      </c>
      <c r="E88" s="40"/>
      <c r="F88" s="40"/>
      <c r="G88" s="41"/>
      <c r="H88" s="68"/>
      <c r="I88" s="42" t="s">
        <v>43</v>
      </c>
      <c r="J88" s="43">
        <v>415</v>
      </c>
      <c r="K88" s="115">
        <v>1.05</v>
      </c>
      <c r="L88" s="44">
        <f t="shared" si="52"/>
        <v>435.75</v>
      </c>
      <c r="M88" s="45"/>
      <c r="N88" s="45"/>
      <c r="O88" s="46"/>
      <c r="P88" s="46"/>
      <c r="Q88" s="47"/>
      <c r="R88" s="47"/>
      <c r="S88" s="47"/>
      <c r="T88" s="47"/>
      <c r="U88" s="47"/>
      <c r="V88" s="47"/>
      <c r="W88" s="47">
        <f t="shared" si="53"/>
        <v>0</v>
      </c>
      <c r="X88" s="48" t="e">
        <f t="shared" si="54"/>
        <v>#DIV/0!</v>
      </c>
      <c r="Y88" s="49">
        <f t="shared" si="55"/>
        <v>-435.75</v>
      </c>
      <c r="Z88" s="50"/>
      <c r="AA88" s="51"/>
      <c r="AB88" s="52"/>
      <c r="AC88" s="53"/>
      <c r="AD88" s="54"/>
      <c r="AE88" s="54"/>
      <c r="AF88" s="55">
        <f t="shared" si="56"/>
        <v>0</v>
      </c>
      <c r="AG88" s="37"/>
    </row>
    <row r="89" spans="1:33" s="10" customFormat="1">
      <c r="A89" s="38"/>
      <c r="B89" s="57"/>
      <c r="C89" s="68"/>
      <c r="D89" s="155" t="s">
        <v>44</v>
      </c>
      <c r="E89" s="40"/>
      <c r="F89" s="40"/>
      <c r="G89" s="41"/>
      <c r="H89" s="68"/>
      <c r="I89" s="42" t="s">
        <v>44</v>
      </c>
      <c r="J89" s="43">
        <v>550</v>
      </c>
      <c r="K89" s="115">
        <v>1.05</v>
      </c>
      <c r="L89" s="44">
        <f t="shared" si="52"/>
        <v>577.5</v>
      </c>
      <c r="M89" s="45"/>
      <c r="N89" s="45"/>
      <c r="O89" s="46"/>
      <c r="P89" s="46"/>
      <c r="Q89" s="47"/>
      <c r="R89" s="47"/>
      <c r="S89" s="47"/>
      <c r="T89" s="47"/>
      <c r="U89" s="47"/>
      <c r="V89" s="47"/>
      <c r="W89" s="47">
        <f t="shared" si="53"/>
        <v>0</v>
      </c>
      <c r="X89" s="48" t="e">
        <f t="shared" si="54"/>
        <v>#DIV/0!</v>
      </c>
      <c r="Y89" s="49">
        <f t="shared" si="55"/>
        <v>-577.5</v>
      </c>
      <c r="Z89" s="50"/>
      <c r="AA89" s="51"/>
      <c r="AB89" s="52"/>
      <c r="AC89" s="53"/>
      <c r="AD89" s="54"/>
      <c r="AE89" s="54"/>
      <c r="AF89" s="55">
        <f t="shared" si="56"/>
        <v>0</v>
      </c>
      <c r="AG89" s="37"/>
    </row>
    <row r="90" spans="1:33" s="10" customFormat="1">
      <c r="A90" s="38"/>
      <c r="B90" s="57"/>
      <c r="C90" s="68"/>
      <c r="D90" s="155" t="s">
        <v>45</v>
      </c>
      <c r="E90" s="40"/>
      <c r="F90" s="40"/>
      <c r="G90" s="41"/>
      <c r="H90" s="68"/>
      <c r="I90" s="42" t="s">
        <v>45</v>
      </c>
      <c r="J90" s="43">
        <v>330</v>
      </c>
      <c r="K90" s="115">
        <v>1.05</v>
      </c>
      <c r="L90" s="44">
        <f t="shared" si="48"/>
        <v>346.5</v>
      </c>
      <c r="M90" s="45"/>
      <c r="N90" s="45"/>
      <c r="O90" s="46"/>
      <c r="P90" s="46"/>
      <c r="Q90" s="47"/>
      <c r="R90" s="47"/>
      <c r="S90" s="47"/>
      <c r="T90" s="47"/>
      <c r="U90" s="47"/>
      <c r="V90" s="47"/>
      <c r="W90" s="47">
        <f t="shared" si="49"/>
        <v>0</v>
      </c>
      <c r="X90" s="48" t="e">
        <f t="shared" si="50"/>
        <v>#DIV/0!</v>
      </c>
      <c r="Y90" s="49">
        <f t="shared" si="51"/>
        <v>-346.5</v>
      </c>
      <c r="Z90" s="50"/>
      <c r="AA90" s="51"/>
      <c r="AB90" s="52"/>
      <c r="AC90" s="53"/>
      <c r="AD90" s="54"/>
      <c r="AE90" s="54"/>
      <c r="AF90" s="55">
        <f t="shared" si="38"/>
        <v>0</v>
      </c>
      <c r="AG90" s="37"/>
    </row>
    <row r="91" spans="1:33" s="10" customFormat="1">
      <c r="A91" s="38"/>
      <c r="B91" s="57"/>
      <c r="C91" s="68"/>
      <c r="D91" s="155" t="s">
        <v>211</v>
      </c>
      <c r="E91" s="40"/>
      <c r="F91" s="40"/>
      <c r="G91" s="41"/>
      <c r="H91" s="68"/>
      <c r="I91" s="161" t="s">
        <v>61</v>
      </c>
      <c r="J91" s="43">
        <v>370</v>
      </c>
      <c r="K91" s="115">
        <v>1.05</v>
      </c>
      <c r="L91" s="44">
        <f t="shared" si="48"/>
        <v>388.5</v>
      </c>
      <c r="M91" s="45"/>
      <c r="N91" s="45"/>
      <c r="O91" s="46"/>
      <c r="P91" s="46"/>
      <c r="Q91" s="47"/>
      <c r="R91" s="47"/>
      <c r="S91" s="47"/>
      <c r="T91" s="47"/>
      <c r="U91" s="47"/>
      <c r="V91" s="47"/>
      <c r="W91" s="47">
        <f t="shared" si="49"/>
        <v>0</v>
      </c>
      <c r="X91" s="48" t="e">
        <f t="shared" si="50"/>
        <v>#DIV/0!</v>
      </c>
      <c r="Y91" s="49">
        <f t="shared" si="51"/>
        <v>-388.5</v>
      </c>
      <c r="Z91" s="50"/>
      <c r="AA91" s="51"/>
      <c r="AB91" s="52"/>
      <c r="AC91" s="53"/>
      <c r="AD91" s="54"/>
      <c r="AE91" s="54"/>
      <c r="AF91" s="55">
        <f t="shared" si="38"/>
        <v>0</v>
      </c>
      <c r="AG91" s="37"/>
    </row>
    <row r="92" spans="1:33" s="10" customFormat="1">
      <c r="A92" s="38"/>
      <c r="B92" s="57"/>
      <c r="C92" s="68"/>
      <c r="D92" s="155" t="s">
        <v>212</v>
      </c>
      <c r="E92" s="40"/>
      <c r="F92" s="40"/>
      <c r="G92" s="41"/>
      <c r="H92" s="68"/>
      <c r="I92" s="161" t="s">
        <v>62</v>
      </c>
      <c r="J92" s="43">
        <v>460</v>
      </c>
      <c r="K92" s="115">
        <v>1.05</v>
      </c>
      <c r="L92" s="44">
        <f t="shared" si="48"/>
        <v>483</v>
      </c>
      <c r="M92" s="45"/>
      <c r="N92" s="45"/>
      <c r="O92" s="46"/>
      <c r="P92" s="46"/>
      <c r="Q92" s="47"/>
      <c r="R92" s="47"/>
      <c r="S92" s="47"/>
      <c r="T92" s="47"/>
      <c r="U92" s="47"/>
      <c r="V92" s="47"/>
      <c r="W92" s="47">
        <f t="shared" si="49"/>
        <v>0</v>
      </c>
      <c r="X92" s="48" t="e">
        <f t="shared" si="50"/>
        <v>#DIV/0!</v>
      </c>
      <c r="Y92" s="49">
        <f t="shared" si="51"/>
        <v>-483</v>
      </c>
      <c r="Z92" s="50"/>
      <c r="AA92" s="51"/>
      <c r="AB92" s="52"/>
      <c r="AC92" s="53"/>
      <c r="AD92" s="54"/>
      <c r="AE92" s="54"/>
      <c r="AF92" s="55">
        <f t="shared" si="38"/>
        <v>0</v>
      </c>
      <c r="AG92" s="37"/>
    </row>
    <row r="93" spans="1:33" s="10" customFormat="1">
      <c r="A93" s="38"/>
      <c r="B93" s="57"/>
      <c r="C93" s="68"/>
      <c r="D93" s="155" t="s">
        <v>213</v>
      </c>
      <c r="E93" s="40"/>
      <c r="F93" s="40"/>
      <c r="G93" s="41"/>
      <c r="H93" s="68"/>
      <c r="I93" s="161" t="s">
        <v>63</v>
      </c>
      <c r="J93" s="43">
        <v>370</v>
      </c>
      <c r="K93" s="115">
        <v>1.05</v>
      </c>
      <c r="L93" s="44">
        <f t="shared" si="48"/>
        <v>388.5</v>
      </c>
      <c r="M93" s="45"/>
      <c r="N93" s="45"/>
      <c r="O93" s="46"/>
      <c r="P93" s="46"/>
      <c r="Q93" s="47"/>
      <c r="R93" s="47"/>
      <c r="S93" s="47"/>
      <c r="T93" s="47"/>
      <c r="U93" s="47"/>
      <c r="V93" s="47"/>
      <c r="W93" s="47">
        <f t="shared" si="49"/>
        <v>0</v>
      </c>
      <c r="X93" s="48" t="e">
        <f t="shared" si="50"/>
        <v>#DIV/0!</v>
      </c>
      <c r="Y93" s="49">
        <f t="shared" si="51"/>
        <v>-388.5</v>
      </c>
      <c r="Z93" s="50"/>
      <c r="AA93" s="51"/>
      <c r="AB93" s="52"/>
      <c r="AC93" s="53"/>
      <c r="AD93" s="54"/>
      <c r="AE93" s="54"/>
      <c r="AF93" s="55">
        <f t="shared" si="38"/>
        <v>0</v>
      </c>
      <c r="AG93" s="37"/>
    </row>
    <row r="94" spans="1:33" s="10" customFormat="1" hidden="1">
      <c r="A94" s="38"/>
      <c r="B94" s="82"/>
      <c r="C94" s="83"/>
      <c r="D94" s="81"/>
      <c r="E94" s="81"/>
      <c r="F94" s="81"/>
      <c r="G94" s="81"/>
      <c r="H94" s="81"/>
      <c r="I94" s="42"/>
      <c r="J94" s="95"/>
      <c r="K94" s="120"/>
      <c r="L94" s="92"/>
      <c r="M94" s="85"/>
      <c r="N94" s="85"/>
      <c r="O94" s="86"/>
      <c r="P94" s="86"/>
      <c r="Q94" s="77"/>
      <c r="R94" s="77"/>
      <c r="S94" s="77"/>
      <c r="T94" s="77"/>
      <c r="U94" s="77"/>
      <c r="V94" s="77"/>
      <c r="W94" s="87"/>
      <c r="X94" s="77"/>
      <c r="Y94" s="78"/>
      <c r="Z94" s="62"/>
      <c r="AA94" s="65"/>
      <c r="AB94" s="61"/>
      <c r="AC94" s="96"/>
      <c r="AD94" s="75"/>
      <c r="AE94" s="82"/>
      <c r="AF94" s="93"/>
      <c r="AG94" s="80"/>
    </row>
    <row r="95" spans="1:33" s="10" customFormat="1" hidden="1">
      <c r="A95" s="38"/>
      <c r="B95" s="82"/>
      <c r="C95" s="83"/>
      <c r="D95" s="81"/>
      <c r="E95" s="81"/>
      <c r="F95" s="81"/>
      <c r="G95" s="81"/>
      <c r="H95" s="81"/>
      <c r="I95" s="42"/>
      <c r="J95" s="95"/>
      <c r="K95" s="120"/>
      <c r="L95" s="92"/>
      <c r="M95" s="85"/>
      <c r="N95" s="85"/>
      <c r="O95" s="86"/>
      <c r="P95" s="86"/>
      <c r="Q95" s="77"/>
      <c r="R95" s="77"/>
      <c r="S95" s="77"/>
      <c r="T95" s="77"/>
      <c r="U95" s="77"/>
      <c r="V95" s="77"/>
      <c r="W95" s="87"/>
      <c r="X95" s="77"/>
      <c r="Y95" s="78"/>
      <c r="Z95" s="62"/>
      <c r="AA95" s="65"/>
      <c r="AB95" s="61"/>
      <c r="AC95" s="96"/>
      <c r="AD95" s="75"/>
      <c r="AE95" s="82"/>
      <c r="AF95" s="93"/>
      <c r="AG95" s="80"/>
    </row>
    <row r="96" spans="1:33" s="10" customFormat="1" hidden="1">
      <c r="A96" s="38"/>
      <c r="B96" s="82"/>
      <c r="C96" s="83"/>
      <c r="D96" s="81"/>
      <c r="E96" s="81"/>
      <c r="F96" s="81"/>
      <c r="G96" s="81"/>
      <c r="H96" s="81"/>
      <c r="I96" s="42"/>
      <c r="J96" s="91"/>
      <c r="K96" s="120"/>
      <c r="L96" s="84"/>
      <c r="M96" s="85"/>
      <c r="N96" s="85"/>
      <c r="O96" s="86"/>
      <c r="P96" s="86"/>
      <c r="Q96" s="77"/>
      <c r="R96" s="77"/>
      <c r="S96" s="77"/>
      <c r="T96" s="77"/>
      <c r="U96" s="77"/>
      <c r="V96" s="77"/>
      <c r="W96" s="87"/>
      <c r="X96" s="77"/>
      <c r="Y96" s="78"/>
      <c r="Z96" s="62"/>
      <c r="AA96" s="65"/>
      <c r="AB96" s="61"/>
      <c r="AC96" s="94"/>
      <c r="AD96" s="75"/>
      <c r="AE96" s="82"/>
      <c r="AF96" s="88"/>
      <c r="AG96" s="56"/>
    </row>
    <row r="97" spans="1:33" s="10" customFormat="1" hidden="1">
      <c r="A97" s="38"/>
      <c r="B97" s="82"/>
      <c r="C97" s="83"/>
      <c r="D97" s="81"/>
      <c r="E97" s="81"/>
      <c r="F97" s="81"/>
      <c r="G97" s="81"/>
      <c r="H97" s="81"/>
      <c r="I97" s="42"/>
      <c r="J97" s="91"/>
      <c r="K97" s="120"/>
      <c r="L97" s="84"/>
      <c r="M97" s="85"/>
      <c r="N97" s="85"/>
      <c r="O97" s="86"/>
      <c r="P97" s="86"/>
      <c r="Q97" s="77"/>
      <c r="R97" s="77"/>
      <c r="S97" s="77"/>
      <c r="T97" s="77"/>
      <c r="U97" s="77"/>
      <c r="V97" s="77"/>
      <c r="W97" s="87"/>
      <c r="X97" s="77"/>
      <c r="Y97" s="78"/>
      <c r="Z97" s="62"/>
      <c r="AA97" s="65"/>
      <c r="AB97" s="61"/>
      <c r="AC97" s="94"/>
      <c r="AD97" s="75"/>
      <c r="AE97" s="82"/>
      <c r="AF97" s="88"/>
      <c r="AG97" s="80"/>
    </row>
    <row r="98" spans="1:33" s="10" customFormat="1" hidden="1">
      <c r="A98" s="38"/>
      <c r="B98" s="82"/>
      <c r="C98" s="83"/>
      <c r="D98" s="83"/>
      <c r="E98" s="83"/>
      <c r="F98" s="83"/>
      <c r="G98" s="83"/>
      <c r="H98" s="83"/>
      <c r="I98" s="95"/>
      <c r="J98" s="91"/>
      <c r="K98" s="120"/>
      <c r="L98" s="84"/>
      <c r="M98" s="85"/>
      <c r="N98" s="85"/>
      <c r="O98" s="86"/>
      <c r="P98" s="86"/>
      <c r="Q98" s="77"/>
      <c r="R98" s="77"/>
      <c r="S98" s="77"/>
      <c r="T98" s="77"/>
      <c r="U98" s="77"/>
      <c r="V98" s="77"/>
      <c r="W98" s="87"/>
      <c r="X98" s="77"/>
      <c r="Y98" s="78"/>
      <c r="Z98" s="62"/>
      <c r="AA98" s="65"/>
      <c r="AB98" s="61"/>
      <c r="AC98" s="94"/>
      <c r="AD98" s="75"/>
      <c r="AE98" s="82"/>
      <c r="AF98" s="88"/>
      <c r="AG98" s="56"/>
    </row>
    <row r="99" spans="1:33" s="10" customFormat="1" hidden="1">
      <c r="A99" s="38"/>
      <c r="B99" s="82"/>
      <c r="C99" s="83"/>
      <c r="D99" s="83"/>
      <c r="E99" s="83"/>
      <c r="F99" s="83"/>
      <c r="G99" s="83"/>
      <c r="H99" s="83"/>
      <c r="I99" s="95"/>
      <c r="J99" s="91"/>
      <c r="K99" s="120"/>
      <c r="L99" s="84"/>
      <c r="M99" s="85"/>
      <c r="N99" s="85"/>
      <c r="O99" s="86"/>
      <c r="P99" s="86"/>
      <c r="Q99" s="77"/>
      <c r="R99" s="77"/>
      <c r="S99" s="77"/>
      <c r="T99" s="77"/>
      <c r="U99" s="77"/>
      <c r="V99" s="77"/>
      <c r="W99" s="87"/>
      <c r="X99" s="77"/>
      <c r="Y99" s="78"/>
      <c r="Z99" s="62"/>
      <c r="AA99" s="65"/>
      <c r="AB99" s="61"/>
      <c r="AC99" s="94"/>
      <c r="AD99" s="75"/>
      <c r="AE99" s="82"/>
      <c r="AF99" s="88"/>
      <c r="AG99" s="80"/>
    </row>
    <row r="100" spans="1:33" s="10" customFormat="1" hidden="1">
      <c r="A100" s="38"/>
      <c r="B100" s="82"/>
      <c r="C100" s="83"/>
      <c r="D100" s="83"/>
      <c r="E100" s="83"/>
      <c r="F100" s="83"/>
      <c r="G100" s="83"/>
      <c r="H100" s="83"/>
      <c r="I100" s="95"/>
      <c r="J100" s="91"/>
      <c r="K100" s="120"/>
      <c r="L100" s="84"/>
      <c r="M100" s="85"/>
      <c r="N100" s="85"/>
      <c r="O100" s="86"/>
      <c r="P100" s="86"/>
      <c r="Q100" s="77"/>
      <c r="R100" s="77"/>
      <c r="S100" s="77"/>
      <c r="T100" s="77"/>
      <c r="U100" s="77"/>
      <c r="V100" s="77"/>
      <c r="W100" s="87"/>
      <c r="X100" s="77"/>
      <c r="Y100" s="78"/>
      <c r="Z100" s="62"/>
      <c r="AA100" s="65"/>
      <c r="AB100" s="61"/>
      <c r="AC100" s="94"/>
      <c r="AD100" s="75"/>
      <c r="AE100" s="82"/>
      <c r="AF100" s="88"/>
      <c r="AG100" s="80"/>
    </row>
    <row r="101" spans="1:33" s="10" customFormat="1" hidden="1">
      <c r="A101" s="38"/>
      <c r="B101" s="82"/>
      <c r="C101" s="83"/>
      <c r="D101" s="83"/>
      <c r="E101" s="83"/>
      <c r="F101" s="83"/>
      <c r="G101" s="83"/>
      <c r="H101" s="83"/>
      <c r="I101" s="95"/>
      <c r="J101" s="95"/>
      <c r="K101" s="120"/>
      <c r="L101" s="92"/>
      <c r="M101" s="85"/>
      <c r="N101" s="85"/>
      <c r="O101" s="86"/>
      <c r="P101" s="86"/>
      <c r="Q101" s="77"/>
      <c r="R101" s="77"/>
      <c r="S101" s="77"/>
      <c r="T101" s="77"/>
      <c r="U101" s="77"/>
      <c r="V101" s="77"/>
      <c r="W101" s="87"/>
      <c r="X101" s="77"/>
      <c r="Y101" s="78"/>
      <c r="Z101" s="62"/>
      <c r="AA101" s="65"/>
      <c r="AB101" s="61"/>
      <c r="AC101" s="96"/>
      <c r="AD101" s="75"/>
      <c r="AE101" s="82"/>
      <c r="AF101" s="93"/>
      <c r="AG101" s="80"/>
    </row>
    <row r="102" spans="1:33" s="10" customFormat="1" hidden="1">
      <c r="A102" s="38"/>
      <c r="B102" s="82"/>
      <c r="C102" s="83"/>
      <c r="D102" s="83"/>
      <c r="E102" s="83"/>
      <c r="F102" s="83"/>
      <c r="G102" s="83"/>
      <c r="H102" s="83"/>
      <c r="I102" s="95"/>
      <c r="J102" s="95"/>
      <c r="K102" s="120"/>
      <c r="L102" s="92"/>
      <c r="M102" s="85"/>
      <c r="N102" s="85"/>
      <c r="O102" s="86"/>
      <c r="P102" s="86"/>
      <c r="Q102" s="77"/>
      <c r="R102" s="77"/>
      <c r="S102" s="77"/>
      <c r="T102" s="77"/>
      <c r="U102" s="77"/>
      <c r="V102" s="77"/>
      <c r="W102" s="87"/>
      <c r="X102" s="77"/>
      <c r="Y102" s="78"/>
      <c r="Z102" s="62"/>
      <c r="AA102" s="65"/>
      <c r="AB102" s="61"/>
      <c r="AC102" s="96"/>
      <c r="AD102" s="75"/>
      <c r="AE102" s="82"/>
      <c r="AF102" s="93"/>
      <c r="AG102" s="80"/>
    </row>
    <row r="103" spans="1:33" s="10" customFormat="1" hidden="1">
      <c r="A103" s="38"/>
      <c r="B103" s="82"/>
      <c r="C103" s="83"/>
      <c r="D103" s="83"/>
      <c r="E103" s="83"/>
      <c r="F103" s="83"/>
      <c r="G103" s="83"/>
      <c r="H103" s="83"/>
      <c r="I103" s="95"/>
      <c r="J103" s="95"/>
      <c r="K103" s="120"/>
      <c r="L103" s="92"/>
      <c r="M103" s="85"/>
      <c r="N103" s="85"/>
      <c r="O103" s="86"/>
      <c r="P103" s="86"/>
      <c r="Q103" s="77"/>
      <c r="R103" s="77"/>
      <c r="S103" s="77"/>
      <c r="T103" s="77"/>
      <c r="U103" s="77"/>
      <c r="V103" s="77"/>
      <c r="W103" s="87"/>
      <c r="X103" s="77"/>
      <c r="Y103" s="78"/>
      <c r="Z103" s="62"/>
      <c r="AA103" s="65"/>
      <c r="AB103" s="61"/>
      <c r="AC103" s="96"/>
      <c r="AD103" s="75"/>
      <c r="AE103" s="82"/>
      <c r="AF103" s="93"/>
      <c r="AG103" s="80"/>
    </row>
    <row r="104" spans="1:33" s="10" customFormat="1" hidden="1">
      <c r="A104" s="38"/>
      <c r="B104" s="82"/>
      <c r="C104" s="83"/>
      <c r="D104" s="83"/>
      <c r="E104" s="83"/>
      <c r="F104" s="83"/>
      <c r="G104" s="83"/>
      <c r="H104" s="83"/>
      <c r="I104" s="95"/>
      <c r="J104" s="95"/>
      <c r="K104" s="120"/>
      <c r="L104" s="92"/>
      <c r="M104" s="85"/>
      <c r="N104" s="85"/>
      <c r="O104" s="86"/>
      <c r="P104" s="86"/>
      <c r="Q104" s="77"/>
      <c r="R104" s="77"/>
      <c r="S104" s="77"/>
      <c r="T104" s="77"/>
      <c r="U104" s="77"/>
      <c r="V104" s="77"/>
      <c r="W104" s="87"/>
      <c r="X104" s="77"/>
      <c r="Y104" s="78"/>
      <c r="Z104" s="62"/>
      <c r="AA104" s="65"/>
      <c r="AB104" s="61"/>
      <c r="AC104" s="96"/>
      <c r="AD104" s="75"/>
      <c r="AE104" s="82"/>
      <c r="AF104" s="93"/>
      <c r="AG104" s="80"/>
    </row>
    <row r="105" spans="1:33" s="10" customFormat="1" hidden="1">
      <c r="A105" s="38"/>
      <c r="B105" s="82"/>
      <c r="C105" s="83"/>
      <c r="D105" s="83"/>
      <c r="E105" s="83"/>
      <c r="F105" s="83"/>
      <c r="G105" s="83"/>
      <c r="H105" s="83"/>
      <c r="I105" s="95"/>
      <c r="J105" s="95"/>
      <c r="K105" s="120"/>
      <c r="L105" s="92"/>
      <c r="M105" s="85"/>
      <c r="N105" s="85"/>
      <c r="O105" s="86"/>
      <c r="P105" s="86"/>
      <c r="Q105" s="77"/>
      <c r="R105" s="77"/>
      <c r="S105" s="77"/>
      <c r="T105" s="77"/>
      <c r="U105" s="77"/>
      <c r="V105" s="77"/>
      <c r="W105" s="87"/>
      <c r="X105" s="77"/>
      <c r="Y105" s="78"/>
      <c r="Z105" s="62"/>
      <c r="AA105" s="65"/>
      <c r="AB105" s="61"/>
      <c r="AC105" s="96"/>
      <c r="AD105" s="75"/>
      <c r="AE105" s="82"/>
      <c r="AF105" s="93"/>
      <c r="AG105" s="80"/>
    </row>
    <row r="106" spans="1:33" s="10" customFormat="1" hidden="1">
      <c r="A106" s="38"/>
      <c r="B106" s="82"/>
      <c r="C106" s="83"/>
      <c r="D106" s="83"/>
      <c r="E106" s="83"/>
      <c r="F106" s="83"/>
      <c r="G106" s="83"/>
      <c r="H106" s="83"/>
      <c r="I106" s="95"/>
      <c r="J106" s="95"/>
      <c r="K106" s="120"/>
      <c r="L106" s="92"/>
      <c r="M106" s="85"/>
      <c r="N106" s="85"/>
      <c r="O106" s="86"/>
      <c r="P106" s="86"/>
      <c r="Q106" s="77"/>
      <c r="R106" s="77"/>
      <c r="S106" s="77"/>
      <c r="T106" s="77"/>
      <c r="U106" s="77"/>
      <c r="V106" s="77"/>
      <c r="W106" s="87"/>
      <c r="X106" s="77"/>
      <c r="Y106" s="78"/>
      <c r="Z106" s="62"/>
      <c r="AA106" s="65"/>
      <c r="AB106" s="61"/>
      <c r="AC106" s="96"/>
      <c r="AD106" s="75"/>
      <c r="AE106" s="82"/>
      <c r="AF106" s="93"/>
      <c r="AG106" s="80"/>
    </row>
    <row r="107" spans="1:33" s="10" customFormat="1" hidden="1">
      <c r="A107" s="38"/>
      <c r="B107" s="82"/>
      <c r="C107" s="83"/>
      <c r="D107" s="83"/>
      <c r="E107" s="83"/>
      <c r="F107" s="83"/>
      <c r="G107" s="83"/>
      <c r="H107" s="83"/>
      <c r="I107" s="95"/>
      <c r="J107" s="95"/>
      <c r="K107" s="120"/>
      <c r="L107" s="92"/>
      <c r="M107" s="85"/>
      <c r="N107" s="85"/>
      <c r="O107" s="86"/>
      <c r="P107" s="86"/>
      <c r="Q107" s="77"/>
      <c r="R107" s="77"/>
      <c r="S107" s="77"/>
      <c r="T107" s="77"/>
      <c r="U107" s="77"/>
      <c r="V107" s="77"/>
      <c r="W107" s="87"/>
      <c r="X107" s="77"/>
      <c r="Y107" s="78"/>
      <c r="Z107" s="62"/>
      <c r="AA107" s="65"/>
      <c r="AB107" s="61"/>
      <c r="AC107" s="96"/>
      <c r="AD107" s="75"/>
      <c r="AE107" s="82"/>
      <c r="AF107" s="93"/>
      <c r="AG107" s="80"/>
    </row>
    <row r="108" spans="1:33" s="10" customFormat="1" hidden="1">
      <c r="A108" s="38"/>
      <c r="B108" s="82"/>
      <c r="C108" s="83"/>
      <c r="D108" s="83"/>
      <c r="E108" s="83"/>
      <c r="F108" s="83"/>
      <c r="G108" s="83"/>
      <c r="H108" s="83"/>
      <c r="I108" s="95"/>
      <c r="J108" s="95"/>
      <c r="K108" s="120"/>
      <c r="L108" s="84"/>
      <c r="M108" s="85"/>
      <c r="N108" s="85"/>
      <c r="O108" s="86"/>
      <c r="P108" s="86"/>
      <c r="Q108" s="77"/>
      <c r="R108" s="77"/>
      <c r="S108" s="77"/>
      <c r="T108" s="77"/>
      <c r="U108" s="77"/>
      <c r="V108" s="77"/>
      <c r="W108" s="87"/>
      <c r="X108" s="77"/>
      <c r="Y108" s="78"/>
      <c r="Z108" s="62"/>
      <c r="AA108" s="65"/>
      <c r="AB108" s="61"/>
      <c r="AC108" s="94"/>
      <c r="AD108" s="75"/>
      <c r="AE108" s="82"/>
      <c r="AF108" s="88"/>
      <c r="AG108" s="80"/>
    </row>
    <row r="109" spans="1:33" s="10" customFormat="1" hidden="1">
      <c r="A109" s="38"/>
      <c r="B109" s="82"/>
      <c r="C109" s="83"/>
      <c r="D109" s="83"/>
      <c r="E109" s="83"/>
      <c r="F109" s="83"/>
      <c r="G109" s="83"/>
      <c r="H109" s="83"/>
      <c r="I109" s="95"/>
      <c r="J109" s="95"/>
      <c r="K109" s="120"/>
      <c r="L109" s="84"/>
      <c r="M109" s="85"/>
      <c r="N109" s="85"/>
      <c r="O109" s="86"/>
      <c r="P109" s="86"/>
      <c r="Q109" s="77"/>
      <c r="R109" s="77"/>
      <c r="S109" s="77"/>
      <c r="T109" s="77"/>
      <c r="U109" s="77"/>
      <c r="V109" s="77"/>
      <c r="W109" s="87"/>
      <c r="X109" s="77"/>
      <c r="Y109" s="78"/>
      <c r="Z109" s="62"/>
      <c r="AA109" s="65"/>
      <c r="AB109" s="61"/>
      <c r="AC109" s="94"/>
      <c r="AD109" s="75"/>
      <c r="AE109" s="82"/>
      <c r="AF109" s="88"/>
      <c r="AG109" s="80"/>
    </row>
    <row r="110" spans="1:33" s="10" customFormat="1" hidden="1">
      <c r="A110" s="38"/>
      <c r="B110" s="82"/>
      <c r="C110" s="83"/>
      <c r="D110" s="83"/>
      <c r="E110" s="83"/>
      <c r="F110" s="83"/>
      <c r="G110" s="83"/>
      <c r="H110" s="83"/>
      <c r="I110" s="95"/>
      <c r="J110" s="95"/>
      <c r="K110" s="120"/>
      <c r="L110" s="84"/>
      <c r="M110" s="85"/>
      <c r="N110" s="85"/>
      <c r="O110" s="86"/>
      <c r="P110" s="86"/>
      <c r="Q110" s="77"/>
      <c r="R110" s="77"/>
      <c r="S110" s="77"/>
      <c r="T110" s="77"/>
      <c r="U110" s="77"/>
      <c r="V110" s="77"/>
      <c r="W110" s="87"/>
      <c r="X110" s="77"/>
      <c r="Y110" s="78"/>
      <c r="Z110" s="62"/>
      <c r="AA110" s="65"/>
      <c r="AB110" s="61"/>
      <c r="AC110" s="94"/>
      <c r="AD110" s="75"/>
      <c r="AE110" s="75"/>
      <c r="AF110" s="88"/>
      <c r="AG110" s="80"/>
    </row>
    <row r="111" spans="1:33" s="10" customFormat="1" hidden="1">
      <c r="A111" s="38"/>
      <c r="B111" s="82"/>
      <c r="C111" s="83"/>
      <c r="D111" s="83"/>
      <c r="E111" s="83"/>
      <c r="F111" s="83"/>
      <c r="G111" s="83"/>
      <c r="H111" s="83"/>
      <c r="I111" s="95"/>
      <c r="J111" s="95"/>
      <c r="K111" s="120"/>
      <c r="L111" s="92"/>
      <c r="M111" s="85"/>
      <c r="N111" s="85"/>
      <c r="O111" s="86"/>
      <c r="P111" s="86"/>
      <c r="Q111" s="77"/>
      <c r="R111" s="77"/>
      <c r="S111" s="77"/>
      <c r="T111" s="77"/>
      <c r="U111" s="77"/>
      <c r="V111" s="77"/>
      <c r="W111" s="87"/>
      <c r="X111" s="77"/>
      <c r="Y111" s="78"/>
      <c r="Z111" s="62"/>
      <c r="AA111" s="65"/>
      <c r="AB111" s="61"/>
      <c r="AC111" s="96"/>
      <c r="AD111" s="75"/>
      <c r="AE111" s="75"/>
      <c r="AF111" s="93"/>
      <c r="AG111" s="80"/>
    </row>
    <row r="112" spans="1:33" s="10" customFormat="1" hidden="1">
      <c r="A112" s="38"/>
      <c r="B112" s="82"/>
      <c r="C112" s="83"/>
      <c r="D112" s="83"/>
      <c r="E112" s="83"/>
      <c r="F112" s="83"/>
      <c r="G112" s="83"/>
      <c r="H112" s="83"/>
      <c r="I112" s="95"/>
      <c r="J112" s="95"/>
      <c r="K112" s="120"/>
      <c r="L112" s="92"/>
      <c r="M112" s="85"/>
      <c r="N112" s="85"/>
      <c r="O112" s="86"/>
      <c r="P112" s="86"/>
      <c r="Q112" s="77"/>
      <c r="R112" s="77"/>
      <c r="S112" s="77"/>
      <c r="T112" s="77"/>
      <c r="U112" s="77"/>
      <c r="V112" s="77"/>
      <c r="W112" s="87"/>
      <c r="X112" s="77"/>
      <c r="Y112" s="78"/>
      <c r="Z112" s="62"/>
      <c r="AA112" s="65"/>
      <c r="AB112" s="61"/>
      <c r="AC112" s="96"/>
      <c r="AD112" s="75"/>
      <c r="AE112" s="75"/>
      <c r="AF112" s="93"/>
      <c r="AG112" s="80"/>
    </row>
    <row r="113" spans="1:33" s="10" customFormat="1" hidden="1">
      <c r="A113" s="38"/>
      <c r="B113" s="82"/>
      <c r="C113" s="83"/>
      <c r="D113" s="83"/>
      <c r="E113" s="83"/>
      <c r="F113" s="83"/>
      <c r="G113" s="83"/>
      <c r="H113" s="83"/>
      <c r="I113" s="95"/>
      <c r="J113" s="95"/>
      <c r="K113" s="120"/>
      <c r="L113" s="92"/>
      <c r="M113" s="85"/>
      <c r="N113" s="85"/>
      <c r="O113" s="86"/>
      <c r="P113" s="86"/>
      <c r="Q113" s="77"/>
      <c r="R113" s="77"/>
      <c r="S113" s="77"/>
      <c r="T113" s="77"/>
      <c r="U113" s="77"/>
      <c r="V113" s="77"/>
      <c r="W113" s="87"/>
      <c r="X113" s="77"/>
      <c r="Y113" s="78"/>
      <c r="Z113" s="62"/>
      <c r="AA113" s="65"/>
      <c r="AB113" s="61"/>
      <c r="AC113" s="96"/>
      <c r="AD113" s="75"/>
      <c r="AE113" s="75"/>
      <c r="AF113" s="93"/>
      <c r="AG113" s="80"/>
    </row>
    <row r="114" spans="1:33" s="10" customFormat="1" hidden="1">
      <c r="A114" s="38"/>
      <c r="B114" s="82"/>
      <c r="C114" s="83"/>
      <c r="D114" s="83"/>
      <c r="E114" s="83"/>
      <c r="F114" s="83"/>
      <c r="G114" s="83"/>
      <c r="H114" s="83"/>
      <c r="I114" s="95"/>
      <c r="J114" s="95"/>
      <c r="K114" s="120"/>
      <c r="L114" s="92"/>
      <c r="M114" s="85"/>
      <c r="N114" s="85"/>
      <c r="O114" s="86"/>
      <c r="P114" s="86"/>
      <c r="Q114" s="77"/>
      <c r="R114" s="77"/>
      <c r="S114" s="77"/>
      <c r="T114" s="77"/>
      <c r="U114" s="77"/>
      <c r="V114" s="77"/>
      <c r="W114" s="87"/>
      <c r="X114" s="77"/>
      <c r="Y114" s="78"/>
      <c r="Z114" s="62"/>
      <c r="AA114" s="65"/>
      <c r="AB114" s="61"/>
      <c r="AC114" s="96"/>
      <c r="AD114" s="75"/>
      <c r="AE114" s="75"/>
      <c r="AF114" s="93"/>
      <c r="AG114" s="80"/>
    </row>
    <row r="115" spans="1:33" s="10" customFormat="1" hidden="1">
      <c r="A115" s="38"/>
      <c r="B115" s="82"/>
      <c r="C115" s="83"/>
      <c r="D115" s="83"/>
      <c r="E115" s="83"/>
      <c r="F115" s="83"/>
      <c r="G115" s="83"/>
      <c r="H115" s="83"/>
      <c r="I115" s="95"/>
      <c r="J115" s="95"/>
      <c r="K115" s="120"/>
      <c r="L115" s="92"/>
      <c r="M115" s="85"/>
      <c r="N115" s="85"/>
      <c r="O115" s="86"/>
      <c r="P115" s="86"/>
      <c r="Q115" s="77"/>
      <c r="R115" s="77"/>
      <c r="S115" s="77"/>
      <c r="T115" s="77"/>
      <c r="U115" s="77"/>
      <c r="V115" s="77"/>
      <c r="W115" s="87"/>
      <c r="X115" s="77"/>
      <c r="Y115" s="78"/>
      <c r="Z115" s="62"/>
      <c r="AA115" s="65"/>
      <c r="AB115" s="61"/>
      <c r="AC115" s="96"/>
      <c r="AD115" s="75"/>
      <c r="AE115" s="75"/>
      <c r="AF115" s="93"/>
      <c r="AG115" s="80"/>
    </row>
    <row r="116" spans="1:33" s="10" customFormat="1" hidden="1">
      <c r="A116" s="38"/>
      <c r="B116" s="82"/>
      <c r="C116" s="83"/>
      <c r="D116" s="83"/>
      <c r="E116" s="83"/>
      <c r="F116" s="83"/>
      <c r="G116" s="83"/>
      <c r="H116" s="83"/>
      <c r="I116" s="95"/>
      <c r="J116" s="95"/>
      <c r="K116" s="120"/>
      <c r="L116" s="92"/>
      <c r="M116" s="85"/>
      <c r="N116" s="85"/>
      <c r="O116" s="86"/>
      <c r="P116" s="86"/>
      <c r="Q116" s="77"/>
      <c r="R116" s="77"/>
      <c r="S116" s="77"/>
      <c r="T116" s="77"/>
      <c r="U116" s="77"/>
      <c r="V116" s="77"/>
      <c r="W116" s="87"/>
      <c r="X116" s="77"/>
      <c r="Y116" s="78"/>
      <c r="Z116" s="62"/>
      <c r="AA116" s="65"/>
      <c r="AB116" s="61"/>
      <c r="AC116" s="96"/>
      <c r="AD116" s="75"/>
      <c r="AE116" s="75"/>
      <c r="AF116" s="93"/>
      <c r="AG116" s="80"/>
    </row>
    <row r="117" spans="1:33" s="10" customFormat="1" hidden="1">
      <c r="A117" s="38"/>
      <c r="B117" s="82"/>
      <c r="C117" s="83"/>
      <c r="D117" s="83"/>
      <c r="E117" s="83"/>
      <c r="F117" s="83"/>
      <c r="G117" s="83"/>
      <c r="H117" s="83"/>
      <c r="I117" s="95"/>
      <c r="J117" s="95"/>
      <c r="K117" s="120"/>
      <c r="L117" s="92"/>
      <c r="M117" s="85"/>
      <c r="N117" s="85"/>
      <c r="O117" s="86"/>
      <c r="P117" s="86"/>
      <c r="Q117" s="77"/>
      <c r="R117" s="77"/>
      <c r="S117" s="77"/>
      <c r="T117" s="77"/>
      <c r="U117" s="77"/>
      <c r="V117" s="77"/>
      <c r="W117" s="87"/>
      <c r="X117" s="77"/>
      <c r="Y117" s="78"/>
      <c r="Z117" s="62"/>
      <c r="AA117" s="65"/>
      <c r="AB117" s="61"/>
      <c r="AC117" s="96"/>
      <c r="AD117" s="75"/>
      <c r="AE117" s="75"/>
      <c r="AF117" s="93"/>
      <c r="AG117" s="80"/>
    </row>
    <row r="118" spans="1:33" s="10" customFormat="1">
      <c r="A118" s="97"/>
      <c r="B118" s="97"/>
      <c r="C118" s="98"/>
      <c r="D118" s="98"/>
      <c r="E118" s="98"/>
      <c r="F118" s="98"/>
      <c r="G118" s="98"/>
      <c r="H118" s="98"/>
      <c r="I118" s="98"/>
      <c r="J118" s="98"/>
      <c r="K118" s="121"/>
      <c r="L118" s="17"/>
      <c r="M118" s="17"/>
      <c r="N118" s="17"/>
      <c r="O118" s="80"/>
      <c r="P118" s="80"/>
      <c r="Q118" s="80"/>
      <c r="R118" s="80"/>
      <c r="S118" s="80"/>
      <c r="T118" s="80"/>
      <c r="U118" s="80"/>
      <c r="V118" s="80"/>
      <c r="W118" s="80"/>
      <c r="X118" s="99"/>
      <c r="Y118" s="99"/>
      <c r="Z118" s="12"/>
      <c r="AA118" s="97"/>
      <c r="AB118" s="9"/>
      <c r="AC118" s="9"/>
      <c r="AD118" s="9"/>
      <c r="AE118" s="9"/>
      <c r="AF118" s="9"/>
      <c r="AG118" s="9"/>
    </row>
    <row r="119" spans="1:33" s="10" customFormat="1" ht="16.5" customHeight="1">
      <c r="A119" s="97"/>
      <c r="B119" s="97"/>
      <c r="C119" s="98"/>
      <c r="D119" s="98"/>
      <c r="E119" s="98"/>
      <c r="F119" s="98"/>
      <c r="G119" s="98"/>
      <c r="H119" s="98"/>
      <c r="I119" s="98"/>
      <c r="J119" s="100"/>
      <c r="K119" s="122"/>
      <c r="L119" s="80"/>
      <c r="M119" s="80"/>
      <c r="N119" s="80"/>
      <c r="O119" s="80"/>
      <c r="P119" s="80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</row>
    <row r="120" spans="1:33">
      <c r="C120" s="133"/>
      <c r="D120" s="133"/>
      <c r="E120" s="133"/>
      <c r="F120" s="133"/>
      <c r="G120" s="133"/>
      <c r="H120" s="133"/>
      <c r="I120" s="133"/>
      <c r="J120" s="133"/>
      <c r="K120" s="133"/>
      <c r="L120" s="133"/>
      <c r="M120" s="133"/>
      <c r="N120" s="133"/>
      <c r="O120" s="133"/>
      <c r="P120" s="134"/>
    </row>
  </sheetData>
  <mergeCells count="18">
    <mergeCell ref="M13:N13"/>
    <mergeCell ref="W13:X13"/>
    <mergeCell ref="A8:B8"/>
    <mergeCell ref="A9:B9"/>
    <mergeCell ref="A10:B10"/>
    <mergeCell ref="A11:B11"/>
    <mergeCell ref="A12:B12"/>
    <mergeCell ref="D13:H13"/>
    <mergeCell ref="AB12:AF12"/>
    <mergeCell ref="A1:A2"/>
    <mergeCell ref="B1:B2"/>
    <mergeCell ref="C1:C2"/>
    <mergeCell ref="D1:D2"/>
    <mergeCell ref="N1:N2"/>
    <mergeCell ref="C3:C4"/>
    <mergeCell ref="C5:C6"/>
    <mergeCell ref="B3:B6"/>
    <mergeCell ref="A3:A6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ACD48-6C9E-47B3-8DD1-D610E81C4EBB}">
  <sheetPr codeName="Sheet5"/>
  <dimension ref="A1:AG127"/>
  <sheetViews>
    <sheetView topLeftCell="A26" workbookViewId="0">
      <selection activeCell="C57" sqref="C57:C61"/>
    </sheetView>
  </sheetViews>
  <sheetFormatPr defaultRowHeight="17"/>
  <cols>
    <col min="2" max="2" width="13.33203125" bestFit="1" customWidth="1"/>
    <col min="3" max="3" width="40.58203125" bestFit="1" customWidth="1"/>
    <col min="4" max="4" width="22" bestFit="1" customWidth="1"/>
    <col min="6" max="6" width="9.83203125" customWidth="1"/>
    <col min="8" max="8" width="13.75" bestFit="1" customWidth="1"/>
    <col min="10" max="10" width="13" bestFit="1" customWidth="1"/>
    <col min="11" max="11" width="9" style="123"/>
  </cols>
  <sheetData>
    <row r="1" spans="1:33" s="10" customFormat="1">
      <c r="A1" s="243" t="s">
        <v>58</v>
      </c>
      <c r="B1" s="243" t="s">
        <v>59</v>
      </c>
      <c r="C1" s="243" t="s">
        <v>60</v>
      </c>
      <c r="D1" s="243" t="s">
        <v>19</v>
      </c>
      <c r="E1" s="127" t="s">
        <v>40</v>
      </c>
      <c r="F1" s="127" t="s">
        <v>41</v>
      </c>
      <c r="G1" s="127" t="s">
        <v>42</v>
      </c>
      <c r="H1" s="127" t="s">
        <v>43</v>
      </c>
      <c r="I1" s="127" t="s">
        <v>44</v>
      </c>
      <c r="J1" s="127" t="s">
        <v>45</v>
      </c>
      <c r="K1" s="127" t="s">
        <v>61</v>
      </c>
      <c r="L1" s="127" t="s">
        <v>62</v>
      </c>
      <c r="M1" s="127" t="s">
        <v>63</v>
      </c>
      <c r="N1" s="243" t="s">
        <v>64</v>
      </c>
      <c r="O1" s="80"/>
      <c r="P1" s="80"/>
      <c r="Q1" s="97"/>
      <c r="R1" s="97"/>
      <c r="S1" s="97"/>
      <c r="T1" s="97"/>
      <c r="U1" s="97"/>
      <c r="V1" s="97"/>
      <c r="W1" s="97"/>
      <c r="X1" s="9"/>
      <c r="Y1" s="9"/>
      <c r="Z1" s="9"/>
      <c r="AA1" s="9"/>
      <c r="AB1" s="9"/>
      <c r="AC1" s="9"/>
      <c r="AD1" s="9"/>
      <c r="AE1" s="9"/>
      <c r="AF1" s="9"/>
      <c r="AG1" s="9"/>
    </row>
    <row r="2" spans="1:33" s="10" customFormat="1">
      <c r="A2" s="244"/>
      <c r="B2" s="244"/>
      <c r="C2" s="244"/>
      <c r="D2" s="244"/>
      <c r="E2" s="127"/>
      <c r="F2" s="127"/>
      <c r="G2" s="127"/>
      <c r="H2" s="127"/>
      <c r="I2" s="127"/>
      <c r="J2" s="127"/>
      <c r="K2" s="127"/>
      <c r="L2" s="127"/>
      <c r="M2" s="127"/>
      <c r="N2" s="244"/>
      <c r="Q2" s="97"/>
      <c r="R2" s="97"/>
      <c r="S2" s="97"/>
      <c r="T2" s="97"/>
      <c r="U2" s="97"/>
      <c r="V2" s="97"/>
      <c r="W2" s="97"/>
      <c r="X2" s="97"/>
      <c r="Y2" s="9"/>
      <c r="Z2" s="9"/>
      <c r="AA2" s="9"/>
      <c r="AB2" s="9"/>
      <c r="AC2" s="9"/>
      <c r="AD2" s="9"/>
      <c r="AE2" s="9"/>
      <c r="AF2" s="9"/>
      <c r="AG2" s="9"/>
    </row>
    <row r="3" spans="1:33" s="10" customFormat="1">
      <c r="A3" s="198"/>
      <c r="B3" s="198" t="s">
        <v>73</v>
      </c>
      <c r="C3" s="255">
        <v>803842</v>
      </c>
      <c r="D3" s="128" t="s">
        <v>32</v>
      </c>
      <c r="E3" s="129">
        <v>65</v>
      </c>
      <c r="F3" s="129">
        <v>65</v>
      </c>
      <c r="G3" s="129">
        <v>215</v>
      </c>
      <c r="H3" s="129">
        <v>320</v>
      </c>
      <c r="I3" s="129">
        <v>430</v>
      </c>
      <c r="J3" s="129">
        <v>255</v>
      </c>
      <c r="K3" s="130"/>
      <c r="L3" s="130"/>
      <c r="M3" s="130"/>
      <c r="N3" s="128">
        <f t="shared" ref="N3:N9" si="0">SUM(E3:M3)</f>
        <v>1350</v>
      </c>
      <c r="Q3" s="97"/>
      <c r="R3" s="97"/>
      <c r="S3" s="97"/>
      <c r="T3" s="97"/>
      <c r="U3" s="97"/>
      <c r="V3" s="97"/>
      <c r="W3" s="97"/>
      <c r="X3" s="97"/>
      <c r="Y3" s="9"/>
      <c r="Z3" s="9"/>
      <c r="AA3" s="9"/>
      <c r="AB3" s="9"/>
      <c r="AC3" s="9"/>
      <c r="AD3" s="9"/>
      <c r="AE3" s="9"/>
      <c r="AF3" s="9"/>
      <c r="AG3" s="9"/>
    </row>
    <row r="4" spans="1:33" s="10" customFormat="1" ht="16.5" customHeight="1">
      <c r="A4" s="198"/>
      <c r="B4" s="198"/>
      <c r="C4" s="256"/>
      <c r="D4" s="128" t="s">
        <v>74</v>
      </c>
      <c r="E4" s="129">
        <v>55</v>
      </c>
      <c r="F4" s="129">
        <v>55</v>
      </c>
      <c r="G4" s="129">
        <v>185</v>
      </c>
      <c r="H4" s="129">
        <v>275</v>
      </c>
      <c r="I4" s="129">
        <v>365</v>
      </c>
      <c r="J4" s="129">
        <v>220</v>
      </c>
      <c r="K4" s="130"/>
      <c r="L4" s="130"/>
      <c r="M4" s="130"/>
      <c r="N4" s="128">
        <f t="shared" si="0"/>
        <v>1155</v>
      </c>
      <c r="Q4" s="97"/>
      <c r="R4" s="97"/>
      <c r="S4" s="97"/>
      <c r="T4" s="97"/>
      <c r="U4" s="97"/>
      <c r="V4" s="97"/>
      <c r="W4" s="97"/>
      <c r="X4" s="97"/>
      <c r="Y4" s="9"/>
      <c r="Z4" s="9"/>
      <c r="AA4" s="9"/>
      <c r="AB4" s="9"/>
      <c r="AC4" s="9"/>
      <c r="AD4" s="9"/>
      <c r="AE4" s="9"/>
      <c r="AF4" s="9"/>
      <c r="AG4" s="9"/>
    </row>
    <row r="5" spans="1:33" s="10" customFormat="1">
      <c r="A5" s="198"/>
      <c r="B5" s="198"/>
      <c r="C5" s="256"/>
      <c r="D5" s="128" t="s">
        <v>75</v>
      </c>
      <c r="E5" s="129">
        <v>50</v>
      </c>
      <c r="F5" s="129">
        <v>50</v>
      </c>
      <c r="G5" s="129">
        <v>155</v>
      </c>
      <c r="H5" s="129">
        <v>230</v>
      </c>
      <c r="I5" s="129">
        <v>305</v>
      </c>
      <c r="J5" s="129">
        <v>185</v>
      </c>
      <c r="K5" s="130"/>
      <c r="L5" s="130"/>
      <c r="M5" s="130"/>
      <c r="N5" s="128">
        <f t="shared" si="0"/>
        <v>975</v>
      </c>
      <c r="Q5" s="97"/>
      <c r="R5" s="97"/>
      <c r="S5" s="97"/>
      <c r="T5" s="97"/>
      <c r="U5" s="97"/>
      <c r="V5" s="97"/>
      <c r="W5" s="97"/>
      <c r="X5" s="97"/>
      <c r="Y5" s="9"/>
      <c r="Z5" s="9"/>
      <c r="AA5" s="9"/>
      <c r="AB5" s="9"/>
      <c r="AC5" s="9"/>
      <c r="AD5" s="9"/>
      <c r="AE5" s="9"/>
      <c r="AF5" s="9"/>
      <c r="AG5" s="9"/>
    </row>
    <row r="6" spans="1:33" s="10" customFormat="1" ht="16.5" customHeight="1">
      <c r="A6" s="198"/>
      <c r="B6" s="198"/>
      <c r="C6" s="257"/>
      <c r="D6" s="128" t="s">
        <v>69</v>
      </c>
      <c r="E6" s="129">
        <v>50</v>
      </c>
      <c r="F6" s="129">
        <v>50</v>
      </c>
      <c r="G6" s="129">
        <v>140</v>
      </c>
      <c r="H6" s="129">
        <v>205</v>
      </c>
      <c r="I6" s="129">
        <v>275</v>
      </c>
      <c r="J6" s="129">
        <v>165</v>
      </c>
      <c r="K6" s="130"/>
      <c r="L6" s="130"/>
      <c r="M6" s="130"/>
      <c r="N6" s="128">
        <f t="shared" si="0"/>
        <v>885</v>
      </c>
      <c r="Q6" s="97"/>
      <c r="R6" s="97"/>
      <c r="S6" s="97"/>
      <c r="T6" s="97"/>
      <c r="U6" s="97"/>
      <c r="V6" s="97"/>
      <c r="W6" s="97"/>
      <c r="X6" s="97"/>
      <c r="Y6" s="9"/>
      <c r="Z6" s="9"/>
      <c r="AA6" s="9"/>
      <c r="AB6" s="9"/>
      <c r="AC6" s="9"/>
      <c r="AD6" s="9"/>
      <c r="AE6" s="9"/>
      <c r="AF6" s="9"/>
      <c r="AG6" s="9"/>
    </row>
    <row r="7" spans="1:33" s="10" customFormat="1">
      <c r="A7" s="198"/>
      <c r="B7" s="198"/>
      <c r="C7" s="131">
        <v>803855</v>
      </c>
      <c r="D7" s="128" t="s">
        <v>76</v>
      </c>
      <c r="E7" s="129">
        <v>50</v>
      </c>
      <c r="F7" s="129">
        <v>50</v>
      </c>
      <c r="G7" s="129">
        <v>140</v>
      </c>
      <c r="H7" s="129">
        <v>205</v>
      </c>
      <c r="I7" s="129">
        <v>275</v>
      </c>
      <c r="J7" s="129">
        <v>165</v>
      </c>
      <c r="K7" s="130"/>
      <c r="L7" s="130"/>
      <c r="M7" s="130"/>
      <c r="N7" s="128">
        <f t="shared" si="0"/>
        <v>885</v>
      </c>
      <c r="Q7" s="97"/>
      <c r="R7" s="97"/>
      <c r="S7" s="97"/>
      <c r="T7" s="97"/>
      <c r="U7" s="97"/>
      <c r="V7" s="97"/>
      <c r="W7" s="97"/>
      <c r="X7" s="97"/>
      <c r="Y7" s="9"/>
      <c r="Z7" s="9"/>
      <c r="AA7" s="9"/>
      <c r="AB7" s="9"/>
      <c r="AC7" s="9"/>
      <c r="AD7" s="9"/>
      <c r="AE7" s="9"/>
      <c r="AF7" s="9"/>
      <c r="AG7" s="9"/>
    </row>
    <row r="8" spans="1:33" s="10" customFormat="1" ht="16.5" customHeight="1">
      <c r="A8" s="198"/>
      <c r="B8" s="198"/>
      <c r="C8" s="131">
        <v>803860</v>
      </c>
      <c r="D8" s="128" t="s">
        <v>70</v>
      </c>
      <c r="E8" s="129">
        <v>55</v>
      </c>
      <c r="F8" s="129">
        <v>55</v>
      </c>
      <c r="G8" s="129">
        <v>185</v>
      </c>
      <c r="H8" s="129">
        <v>275</v>
      </c>
      <c r="I8" s="129">
        <v>365</v>
      </c>
      <c r="J8" s="129">
        <v>220</v>
      </c>
      <c r="K8" s="130"/>
      <c r="L8" s="130"/>
      <c r="M8" s="130"/>
      <c r="N8" s="128">
        <f t="shared" si="0"/>
        <v>1155</v>
      </c>
      <c r="Q8" s="97"/>
      <c r="R8" s="97"/>
      <c r="S8" s="97"/>
      <c r="T8" s="97"/>
      <c r="U8" s="97"/>
      <c r="V8" s="97"/>
      <c r="W8" s="97"/>
      <c r="X8" s="97"/>
      <c r="Y8" s="9"/>
      <c r="Z8" s="9"/>
      <c r="AA8" s="9"/>
      <c r="AB8" s="9"/>
      <c r="AC8" s="9"/>
      <c r="AD8" s="9"/>
      <c r="AE8" s="9"/>
      <c r="AF8" s="9"/>
      <c r="AG8" s="9"/>
    </row>
    <row r="9" spans="1:33" s="10" customFormat="1" ht="16.5" customHeight="1">
      <c r="A9" s="198"/>
      <c r="B9" s="198"/>
      <c r="C9" s="128">
        <v>803866</v>
      </c>
      <c r="D9" s="128" t="s">
        <v>77</v>
      </c>
      <c r="E9" s="129">
        <v>50</v>
      </c>
      <c r="F9" s="129">
        <v>50</v>
      </c>
      <c r="G9" s="129">
        <v>105</v>
      </c>
      <c r="H9" s="129">
        <v>155</v>
      </c>
      <c r="I9" s="129">
        <v>205</v>
      </c>
      <c r="J9" s="129">
        <v>125</v>
      </c>
      <c r="K9" s="130"/>
      <c r="L9" s="130"/>
      <c r="M9" s="130"/>
      <c r="N9" s="128">
        <f t="shared" si="0"/>
        <v>690</v>
      </c>
      <c r="Q9" s="97"/>
      <c r="R9" s="97"/>
      <c r="S9" s="97"/>
      <c r="T9" s="97"/>
      <c r="U9" s="97"/>
      <c r="V9" s="97"/>
      <c r="W9" s="97"/>
      <c r="X9" s="97"/>
      <c r="Y9" s="9"/>
      <c r="Z9" s="9"/>
      <c r="AA9" s="9"/>
      <c r="AB9" s="9"/>
      <c r="AC9" s="9"/>
      <c r="AD9" s="9"/>
      <c r="AE9" s="9"/>
      <c r="AF9" s="9"/>
      <c r="AG9" s="9"/>
    </row>
    <row r="10" spans="1:33" s="10" customFormat="1">
      <c r="A10" s="9"/>
      <c r="B10" s="9"/>
      <c r="C10" s="9"/>
      <c r="D10" s="128" t="s">
        <v>96</v>
      </c>
      <c r="E10" s="128">
        <f t="shared" ref="E10:N10" si="1">SUM(E3:E9)</f>
        <v>375</v>
      </c>
      <c r="F10" s="128">
        <f t="shared" si="1"/>
        <v>375</v>
      </c>
      <c r="G10" s="128">
        <f t="shared" si="1"/>
        <v>1125</v>
      </c>
      <c r="H10" s="128">
        <f t="shared" si="1"/>
        <v>1665</v>
      </c>
      <c r="I10" s="128">
        <f t="shared" si="1"/>
        <v>2220</v>
      </c>
      <c r="J10" s="128">
        <f t="shared" si="1"/>
        <v>1335</v>
      </c>
      <c r="K10" s="128">
        <f t="shared" si="1"/>
        <v>0</v>
      </c>
      <c r="L10" s="128">
        <f t="shared" si="1"/>
        <v>0</v>
      </c>
      <c r="M10" s="128">
        <f t="shared" si="1"/>
        <v>0</v>
      </c>
      <c r="N10" s="128">
        <f t="shared" si="1"/>
        <v>7095</v>
      </c>
      <c r="O10" s="103"/>
      <c r="P10" s="103"/>
      <c r="Q10" s="101"/>
      <c r="R10" s="101"/>
      <c r="S10" s="101"/>
      <c r="T10" s="101"/>
      <c r="U10" s="101"/>
      <c r="V10" s="101"/>
      <c r="W10" s="101"/>
      <c r="X10" s="101"/>
      <c r="Y10" s="102"/>
      <c r="Z10" s="9"/>
      <c r="AA10" s="9"/>
      <c r="AB10" s="9"/>
      <c r="AC10" s="9"/>
      <c r="AD10" s="9"/>
      <c r="AE10" s="9"/>
      <c r="AF10" s="9"/>
      <c r="AG10" s="9"/>
    </row>
    <row r="11" spans="1:33" s="10" customFormat="1" ht="19.5" customHeight="1">
      <c r="A11" s="246" t="s">
        <v>0</v>
      </c>
      <c r="B11" s="246"/>
      <c r="C11" s="1" t="s">
        <v>116</v>
      </c>
      <c r="D11" s="1">
        <v>803842</v>
      </c>
      <c r="E11" s="1">
        <v>803855</v>
      </c>
      <c r="F11" s="1">
        <v>803860</v>
      </c>
      <c r="G11" s="1">
        <v>803866</v>
      </c>
      <c r="H11" s="1"/>
      <c r="I11" s="1"/>
      <c r="J11" s="2"/>
      <c r="K11" s="2"/>
      <c r="L11" s="2"/>
      <c r="M11" s="2"/>
      <c r="N11" s="2"/>
      <c r="O11" s="2"/>
      <c r="P11" s="2"/>
      <c r="Q11" s="2"/>
      <c r="R11" s="2"/>
      <c r="S11" s="4"/>
      <c r="T11" s="4"/>
      <c r="U11" s="4"/>
      <c r="V11" s="4"/>
      <c r="W11" s="4"/>
      <c r="X11" s="4"/>
      <c r="Y11" s="5"/>
      <c r="Z11" s="6"/>
      <c r="AA11" s="7"/>
      <c r="AB11" s="8"/>
      <c r="AC11" s="8"/>
      <c r="AD11" s="8"/>
      <c r="AE11" s="8"/>
      <c r="AF11" s="9"/>
      <c r="AG11" s="9"/>
    </row>
    <row r="12" spans="1:33" s="10" customFormat="1" ht="20.25" customHeight="1">
      <c r="A12" s="246" t="s">
        <v>1</v>
      </c>
      <c r="B12" s="246"/>
      <c r="C12" s="8" t="s">
        <v>198</v>
      </c>
      <c r="D12" s="8"/>
      <c r="E12" s="8"/>
      <c r="F12" s="8"/>
      <c r="G12" s="8"/>
      <c r="H12" s="8"/>
      <c r="I12" s="8"/>
      <c r="J12" s="8"/>
      <c r="K12" s="105"/>
      <c r="L12" s="11"/>
      <c r="M12" s="11"/>
      <c r="N12" s="11"/>
      <c r="O12" s="3"/>
      <c r="P12" s="3"/>
      <c r="Q12" s="3"/>
      <c r="R12" s="3"/>
      <c r="S12" s="3"/>
      <c r="T12" s="3"/>
      <c r="U12" s="3"/>
      <c r="V12" s="3"/>
      <c r="W12" s="3"/>
      <c r="X12" s="4"/>
      <c r="Y12" s="4"/>
      <c r="Z12" s="12"/>
      <c r="AA12" s="13"/>
      <c r="AB12" s="14"/>
      <c r="AC12" s="14"/>
      <c r="AD12" s="9"/>
      <c r="AE12" s="9"/>
      <c r="AF12" s="9"/>
      <c r="AG12" s="9"/>
    </row>
    <row r="13" spans="1:33" s="10" customFormat="1">
      <c r="A13" s="246" t="s">
        <v>2</v>
      </c>
      <c r="B13" s="246"/>
      <c r="C13" s="15">
        <f>N10</f>
        <v>7095</v>
      </c>
      <c r="D13" s="16"/>
      <c r="E13" s="16"/>
      <c r="F13" s="16"/>
      <c r="G13" s="16"/>
      <c r="H13" s="16"/>
      <c r="I13" s="16"/>
      <c r="J13" s="16"/>
      <c r="K13" s="106"/>
      <c r="L13" s="17"/>
      <c r="M13" s="17"/>
      <c r="N13" s="17"/>
      <c r="O13" s="18" t="s">
        <v>100</v>
      </c>
      <c r="P13" s="18" t="s">
        <v>100</v>
      </c>
      <c r="Q13" s="18" t="s">
        <v>100</v>
      </c>
      <c r="R13" s="18" t="s">
        <v>100</v>
      </c>
      <c r="S13" s="18" t="s">
        <v>100</v>
      </c>
      <c r="T13" s="18" t="s">
        <v>100</v>
      </c>
      <c r="U13" s="18" t="s">
        <v>100</v>
      </c>
      <c r="V13" s="18" t="s">
        <v>100</v>
      </c>
      <c r="W13" s="19"/>
      <c r="X13" s="19"/>
      <c r="Y13" s="12"/>
      <c r="Z13" s="13"/>
      <c r="AA13" s="20"/>
      <c r="AB13" s="20"/>
      <c r="AC13" s="8"/>
      <c r="AD13" s="8"/>
      <c r="AE13" s="8"/>
      <c r="AF13" s="9"/>
      <c r="AG13" s="9"/>
    </row>
    <row r="14" spans="1:33" s="10" customFormat="1">
      <c r="A14" s="246" t="s">
        <v>3</v>
      </c>
      <c r="B14" s="246"/>
      <c r="C14" s="21" t="s">
        <v>4</v>
      </c>
      <c r="D14" s="13"/>
      <c r="E14" s="13"/>
      <c r="F14" s="13"/>
      <c r="G14" s="13"/>
      <c r="H14" s="13"/>
      <c r="I14" s="13"/>
      <c r="J14" s="13"/>
      <c r="K14" s="107"/>
      <c r="L14" s="17"/>
      <c r="M14" s="17"/>
      <c r="N14" s="17"/>
      <c r="O14" s="18" t="s">
        <v>5</v>
      </c>
      <c r="P14" s="18" t="s">
        <v>6</v>
      </c>
      <c r="Q14" s="18" t="s">
        <v>7</v>
      </c>
      <c r="R14" s="18" t="s">
        <v>6</v>
      </c>
      <c r="S14" s="18" t="s">
        <v>7</v>
      </c>
      <c r="T14" s="18" t="s">
        <v>8</v>
      </c>
      <c r="U14" s="18" t="s">
        <v>9</v>
      </c>
      <c r="V14" s="18" t="s">
        <v>10</v>
      </c>
      <c r="W14" s="19"/>
      <c r="X14" s="19"/>
      <c r="Y14" s="12"/>
      <c r="Z14" s="13"/>
      <c r="AA14" s="20"/>
      <c r="AB14" s="20"/>
      <c r="AC14" s="8"/>
      <c r="AD14" s="8"/>
      <c r="AE14" s="8"/>
      <c r="AF14" s="9"/>
      <c r="AG14" s="9"/>
    </row>
    <row r="15" spans="1:33" s="10" customFormat="1">
      <c r="A15" s="247" t="s">
        <v>11</v>
      </c>
      <c r="B15" s="247"/>
      <c r="C15" s="21" t="s">
        <v>46</v>
      </c>
      <c r="D15" s="13"/>
      <c r="E15" s="13"/>
      <c r="F15" s="13"/>
      <c r="G15" s="13"/>
      <c r="H15" s="13"/>
      <c r="I15" s="13"/>
      <c r="J15" s="13"/>
      <c r="K15" s="108"/>
      <c r="L15" s="17"/>
      <c r="M15" s="17"/>
      <c r="N15" s="17"/>
      <c r="O15" s="22" t="s">
        <v>12</v>
      </c>
      <c r="P15" s="22" t="s">
        <v>12</v>
      </c>
      <c r="Q15" s="22" t="s">
        <v>12</v>
      </c>
      <c r="R15" s="22" t="s">
        <v>12</v>
      </c>
      <c r="S15" s="22" t="s">
        <v>13</v>
      </c>
      <c r="T15" s="22" t="s">
        <v>12</v>
      </c>
      <c r="U15" s="22" t="s">
        <v>14</v>
      </c>
      <c r="V15" s="22" t="s">
        <v>15</v>
      </c>
      <c r="W15" s="23"/>
      <c r="X15" s="23"/>
      <c r="Y15" s="12"/>
      <c r="Z15" s="24"/>
      <c r="AA15" s="20"/>
      <c r="AB15" s="240" t="s">
        <v>16</v>
      </c>
      <c r="AC15" s="241"/>
      <c r="AD15" s="241"/>
      <c r="AE15" s="241"/>
      <c r="AF15" s="242"/>
      <c r="AG15" s="9"/>
    </row>
    <row r="16" spans="1:33" s="10" customFormat="1">
      <c r="A16" s="25" t="s">
        <v>17</v>
      </c>
      <c r="B16" s="25" t="s">
        <v>18</v>
      </c>
      <c r="C16" s="26" t="s">
        <v>19</v>
      </c>
      <c r="D16" s="254" t="s">
        <v>20</v>
      </c>
      <c r="E16" s="241"/>
      <c r="F16" s="241"/>
      <c r="G16" s="241"/>
      <c r="H16" s="242"/>
      <c r="I16" s="27" t="s">
        <v>21</v>
      </c>
      <c r="J16" s="28" t="s">
        <v>22</v>
      </c>
      <c r="K16" s="109" t="s">
        <v>23</v>
      </c>
      <c r="L16" s="28" t="s">
        <v>2</v>
      </c>
      <c r="M16" s="248" t="s">
        <v>24</v>
      </c>
      <c r="N16" s="249"/>
      <c r="O16" s="29"/>
      <c r="P16" s="29"/>
      <c r="Q16" s="30"/>
      <c r="R16" s="30"/>
      <c r="S16" s="30"/>
      <c r="T16" s="30"/>
      <c r="U16" s="30"/>
      <c r="V16" s="30"/>
      <c r="W16" s="250" t="s">
        <v>25</v>
      </c>
      <c r="X16" s="249"/>
      <c r="Y16" s="31" t="s">
        <v>26</v>
      </c>
      <c r="Z16" s="32" t="s">
        <v>27</v>
      </c>
      <c r="AA16" s="33" t="s">
        <v>28</v>
      </c>
      <c r="AB16" s="34" t="s">
        <v>24</v>
      </c>
      <c r="AC16" s="35" t="s">
        <v>29</v>
      </c>
      <c r="AD16" s="36"/>
      <c r="AE16" s="36"/>
      <c r="AF16" s="36" t="s">
        <v>30</v>
      </c>
      <c r="AG16" s="37"/>
    </row>
    <row r="17" spans="1:33" s="10" customFormat="1">
      <c r="A17" s="38" t="s">
        <v>31</v>
      </c>
      <c r="B17" s="39" t="s">
        <v>158</v>
      </c>
      <c r="C17" s="155" t="s">
        <v>157</v>
      </c>
      <c r="D17" s="155" t="s">
        <v>32</v>
      </c>
      <c r="E17" s="40" t="s">
        <v>162</v>
      </c>
      <c r="F17" s="40"/>
      <c r="G17" s="41"/>
      <c r="H17" s="155" t="s">
        <v>32</v>
      </c>
      <c r="I17" s="42" t="s">
        <v>156</v>
      </c>
      <c r="J17" s="43">
        <v>1350</v>
      </c>
      <c r="K17" s="169">
        <v>0.26500000000000001</v>
      </c>
      <c r="L17" s="163">
        <f t="shared" ref="L17:L25" si="2">K17*J17</f>
        <v>357.75</v>
      </c>
      <c r="M17" s="45"/>
      <c r="N17" s="45"/>
      <c r="O17" s="46"/>
      <c r="P17" s="46"/>
      <c r="Q17" s="47"/>
      <c r="R17" s="47"/>
      <c r="S17" s="47"/>
      <c r="T17" s="47"/>
      <c r="U17" s="47"/>
      <c r="V17" s="47"/>
      <c r="W17" s="47">
        <f t="shared" ref="W17:W25" si="3">SUM(N17:U17)</f>
        <v>0</v>
      </c>
      <c r="X17" s="48" t="e">
        <f t="shared" ref="X17:X25" si="4">W17/AC17</f>
        <v>#DIV/0!</v>
      </c>
      <c r="Y17" s="49">
        <f t="shared" ref="Y17:Y25" si="5">W17-L17</f>
        <v>-357.75</v>
      </c>
      <c r="Z17" s="50"/>
      <c r="AA17" s="51"/>
      <c r="AB17" s="52"/>
      <c r="AC17" s="53"/>
      <c r="AD17" s="54"/>
      <c r="AE17" s="54"/>
      <c r="AF17" s="55">
        <f>AC17+AD17</f>
        <v>0</v>
      </c>
      <c r="AG17" s="37"/>
    </row>
    <row r="18" spans="1:33" s="10" customFormat="1">
      <c r="A18" s="38" t="s">
        <v>47</v>
      </c>
      <c r="B18" s="39" t="s">
        <v>158</v>
      </c>
      <c r="C18" s="151" t="s">
        <v>159</v>
      </c>
      <c r="D18" s="155" t="s">
        <v>74</v>
      </c>
      <c r="E18" s="40" t="s">
        <v>163</v>
      </c>
      <c r="F18" s="40"/>
      <c r="G18" s="41"/>
      <c r="H18" s="155" t="s">
        <v>74</v>
      </c>
      <c r="I18" s="42" t="s">
        <v>156</v>
      </c>
      <c r="J18" s="43">
        <v>1155</v>
      </c>
      <c r="K18" s="169">
        <v>0.26500000000000001</v>
      </c>
      <c r="L18" s="163">
        <f t="shared" si="2"/>
        <v>306.07499999999999</v>
      </c>
      <c r="M18" s="45"/>
      <c r="N18" s="45"/>
      <c r="O18" s="46"/>
      <c r="P18" s="46"/>
      <c r="Q18" s="47"/>
      <c r="R18" s="47"/>
      <c r="S18" s="47"/>
      <c r="T18" s="47"/>
      <c r="U18" s="47"/>
      <c r="V18" s="47"/>
      <c r="W18" s="47">
        <f t="shared" si="3"/>
        <v>0</v>
      </c>
      <c r="X18" s="48" t="e">
        <f t="shared" si="4"/>
        <v>#DIV/0!</v>
      </c>
      <c r="Y18" s="49">
        <f t="shared" si="5"/>
        <v>-306.07499999999999</v>
      </c>
      <c r="Z18" s="50"/>
      <c r="AA18" s="51"/>
      <c r="AB18" s="52"/>
      <c r="AC18" s="53"/>
      <c r="AD18" s="54"/>
      <c r="AE18" s="54"/>
      <c r="AF18" s="55">
        <f t="shared" ref="AF18:AF82" si="6">AC18+AD18</f>
        <v>0</v>
      </c>
      <c r="AG18" s="37"/>
    </row>
    <row r="19" spans="1:33" s="10" customFormat="1">
      <c r="A19" s="38"/>
      <c r="B19" s="39"/>
      <c r="C19" s="151" t="s">
        <v>159</v>
      </c>
      <c r="D19" s="155" t="s">
        <v>79</v>
      </c>
      <c r="E19" s="40" t="s">
        <v>163</v>
      </c>
      <c r="F19" s="40"/>
      <c r="G19" s="41"/>
      <c r="H19" s="155" t="s">
        <v>79</v>
      </c>
      <c r="I19" s="42" t="s">
        <v>156</v>
      </c>
      <c r="J19" s="43">
        <v>975</v>
      </c>
      <c r="K19" s="169">
        <v>0.26500000000000001</v>
      </c>
      <c r="L19" s="163">
        <f t="shared" si="2"/>
        <v>258.375</v>
      </c>
      <c r="M19" s="45"/>
      <c r="N19" s="45"/>
      <c r="O19" s="46"/>
      <c r="P19" s="46"/>
      <c r="Q19" s="47"/>
      <c r="R19" s="47"/>
      <c r="S19" s="47"/>
      <c r="T19" s="47"/>
      <c r="U19" s="47"/>
      <c r="V19" s="47"/>
      <c r="W19" s="47">
        <f t="shared" si="3"/>
        <v>0</v>
      </c>
      <c r="X19" s="48" t="e">
        <f t="shared" si="4"/>
        <v>#DIV/0!</v>
      </c>
      <c r="Y19" s="49">
        <f t="shared" si="5"/>
        <v>-258.375</v>
      </c>
      <c r="Z19" s="50"/>
      <c r="AA19" s="51"/>
      <c r="AB19" s="52"/>
      <c r="AC19" s="53"/>
      <c r="AD19" s="54"/>
      <c r="AE19" s="54"/>
      <c r="AF19" s="55">
        <f t="shared" si="6"/>
        <v>0</v>
      </c>
      <c r="AG19" s="37"/>
    </row>
    <row r="20" spans="1:33" s="10" customFormat="1">
      <c r="A20" s="38"/>
      <c r="B20" s="39"/>
      <c r="C20" s="151" t="s">
        <v>159</v>
      </c>
      <c r="D20" s="155" t="s">
        <v>69</v>
      </c>
      <c r="E20" s="40" t="s">
        <v>163</v>
      </c>
      <c r="F20" s="40"/>
      <c r="G20" s="41"/>
      <c r="H20" s="155" t="s">
        <v>69</v>
      </c>
      <c r="I20" s="42" t="s">
        <v>156</v>
      </c>
      <c r="J20" s="43">
        <v>885</v>
      </c>
      <c r="K20" s="169">
        <v>0.26500000000000001</v>
      </c>
      <c r="L20" s="163">
        <f t="shared" si="2"/>
        <v>234.52500000000001</v>
      </c>
      <c r="M20" s="45"/>
      <c r="N20" s="45"/>
      <c r="O20" s="46"/>
      <c r="P20" s="46"/>
      <c r="Q20" s="47"/>
      <c r="R20" s="47"/>
      <c r="S20" s="47"/>
      <c r="T20" s="47"/>
      <c r="U20" s="47"/>
      <c r="V20" s="47"/>
      <c r="W20" s="47">
        <f t="shared" si="3"/>
        <v>0</v>
      </c>
      <c r="X20" s="48" t="e">
        <f t="shared" si="4"/>
        <v>#DIV/0!</v>
      </c>
      <c r="Y20" s="49">
        <f t="shared" si="5"/>
        <v>-234.52500000000001</v>
      </c>
      <c r="Z20" s="50"/>
      <c r="AA20" s="51"/>
      <c r="AB20" s="52"/>
      <c r="AC20" s="53"/>
      <c r="AD20" s="54"/>
      <c r="AE20" s="54"/>
      <c r="AF20" s="55">
        <f t="shared" si="6"/>
        <v>0</v>
      </c>
      <c r="AG20" s="37"/>
    </row>
    <row r="21" spans="1:33" s="10" customFormat="1">
      <c r="A21" s="38" t="s">
        <v>47</v>
      </c>
      <c r="B21" s="39" t="s">
        <v>158</v>
      </c>
      <c r="C21" s="155" t="s">
        <v>157</v>
      </c>
      <c r="D21" s="155" t="s">
        <v>80</v>
      </c>
      <c r="E21" s="40" t="s">
        <v>164</v>
      </c>
      <c r="F21" s="40"/>
      <c r="G21" s="41"/>
      <c r="H21" s="155" t="s">
        <v>80</v>
      </c>
      <c r="I21" s="42" t="s">
        <v>156</v>
      </c>
      <c r="J21" s="43">
        <v>885</v>
      </c>
      <c r="K21" s="169">
        <v>0.86199999999999999</v>
      </c>
      <c r="L21" s="163">
        <f t="shared" si="2"/>
        <v>762.87</v>
      </c>
      <c r="M21" s="45"/>
      <c r="N21" s="45"/>
      <c r="O21" s="46"/>
      <c r="P21" s="46"/>
      <c r="Q21" s="47"/>
      <c r="R21" s="47"/>
      <c r="S21" s="47"/>
      <c r="T21" s="47"/>
      <c r="U21" s="47"/>
      <c r="V21" s="47"/>
      <c r="W21" s="47">
        <f t="shared" si="3"/>
        <v>0</v>
      </c>
      <c r="X21" s="48" t="e">
        <f t="shared" si="4"/>
        <v>#DIV/0!</v>
      </c>
      <c r="Y21" s="49">
        <f t="shared" si="5"/>
        <v>-762.87</v>
      </c>
      <c r="Z21" s="50"/>
      <c r="AA21" s="51"/>
      <c r="AB21" s="52"/>
      <c r="AC21" s="53"/>
      <c r="AD21" s="54"/>
      <c r="AE21" s="54"/>
      <c r="AF21" s="55">
        <f t="shared" si="6"/>
        <v>0</v>
      </c>
      <c r="AG21" s="37"/>
    </row>
    <row r="22" spans="1:33" s="10" customFormat="1">
      <c r="A22" s="38"/>
      <c r="B22" s="39"/>
      <c r="C22" s="155" t="s">
        <v>157</v>
      </c>
      <c r="D22" s="155" t="s">
        <v>70</v>
      </c>
      <c r="E22" s="40" t="s">
        <v>164</v>
      </c>
      <c r="F22" s="40"/>
      <c r="G22" s="41"/>
      <c r="H22" s="155" t="s">
        <v>70</v>
      </c>
      <c r="I22" s="42" t="s">
        <v>156</v>
      </c>
      <c r="J22" s="43">
        <v>1155</v>
      </c>
      <c r="K22" s="169">
        <v>0.26500000000000001</v>
      </c>
      <c r="L22" s="163">
        <f t="shared" ref="L22" si="7">K22*J22</f>
        <v>306.07499999999999</v>
      </c>
      <c r="M22" s="45"/>
      <c r="N22" s="45"/>
      <c r="O22" s="46"/>
      <c r="P22" s="46"/>
      <c r="Q22" s="47"/>
      <c r="R22" s="47"/>
      <c r="S22" s="47"/>
      <c r="T22" s="47"/>
      <c r="U22" s="47"/>
      <c r="V22" s="47"/>
      <c r="W22" s="47">
        <f t="shared" ref="W22" si="8">SUM(N22:U22)</f>
        <v>0</v>
      </c>
      <c r="X22" s="48" t="e">
        <f t="shared" ref="X22" si="9">W22/AC22</f>
        <v>#DIV/0!</v>
      </c>
      <c r="Y22" s="49">
        <f t="shared" ref="Y22" si="10">W22-L22</f>
        <v>-306.07499999999999</v>
      </c>
      <c r="Z22" s="50"/>
      <c r="AA22" s="51"/>
      <c r="AB22" s="52"/>
      <c r="AC22" s="53"/>
      <c r="AD22" s="54"/>
      <c r="AE22" s="54"/>
      <c r="AF22" s="55">
        <f t="shared" ref="AF22" si="11">AC22+AD22</f>
        <v>0</v>
      </c>
      <c r="AG22" s="37"/>
    </row>
    <row r="23" spans="1:33" s="10" customFormat="1">
      <c r="A23" s="38"/>
      <c r="B23" s="39"/>
      <c r="C23" s="155" t="s">
        <v>157</v>
      </c>
      <c r="D23" s="155" t="s">
        <v>259</v>
      </c>
      <c r="E23" s="40" t="s">
        <v>164</v>
      </c>
      <c r="F23" s="40"/>
      <c r="G23" s="41"/>
      <c r="H23" s="155" t="s">
        <v>101</v>
      </c>
      <c r="I23" s="42" t="s">
        <v>156</v>
      </c>
      <c r="J23" s="43">
        <v>690</v>
      </c>
      <c r="K23" s="169">
        <v>0.26500000000000001</v>
      </c>
      <c r="L23" s="163">
        <f t="shared" si="2"/>
        <v>182.85000000000002</v>
      </c>
      <c r="M23" s="45"/>
      <c r="N23" s="45"/>
      <c r="O23" s="46"/>
      <c r="P23" s="46"/>
      <c r="Q23" s="47"/>
      <c r="R23" s="47"/>
      <c r="S23" s="47"/>
      <c r="T23" s="47"/>
      <c r="U23" s="47"/>
      <c r="V23" s="47"/>
      <c r="W23" s="47">
        <f t="shared" si="3"/>
        <v>0</v>
      </c>
      <c r="X23" s="48" t="e">
        <f t="shared" si="4"/>
        <v>#DIV/0!</v>
      </c>
      <c r="Y23" s="49">
        <f t="shared" si="5"/>
        <v>-182.85000000000002</v>
      </c>
      <c r="Z23" s="50"/>
      <c r="AA23" s="51"/>
      <c r="AB23" s="52"/>
      <c r="AC23" s="53"/>
      <c r="AD23" s="54"/>
      <c r="AE23" s="54"/>
      <c r="AF23" s="55">
        <f t="shared" si="6"/>
        <v>0</v>
      </c>
      <c r="AG23" s="37"/>
    </row>
    <row r="24" spans="1:33" s="10" customFormat="1">
      <c r="A24" s="38" t="s">
        <v>33</v>
      </c>
      <c r="B24" s="39" t="s">
        <v>166</v>
      </c>
      <c r="C24" s="155" t="s">
        <v>167</v>
      </c>
      <c r="D24" s="155"/>
      <c r="E24" s="40" t="s">
        <v>165</v>
      </c>
      <c r="F24" s="40"/>
      <c r="G24" s="41"/>
      <c r="H24" s="155" t="s">
        <v>49</v>
      </c>
      <c r="I24" s="42" t="s">
        <v>168</v>
      </c>
      <c r="J24" s="43">
        <f>N4+N5+N8</f>
        <v>3285</v>
      </c>
      <c r="K24" s="163">
        <v>7.0000000000000007E-2</v>
      </c>
      <c r="L24" s="163">
        <f t="shared" si="2"/>
        <v>229.95000000000002</v>
      </c>
      <c r="M24" s="45"/>
      <c r="N24" s="45"/>
      <c r="O24" s="46"/>
      <c r="P24" s="46"/>
      <c r="Q24" s="47"/>
      <c r="R24" s="47"/>
      <c r="S24" s="47"/>
      <c r="T24" s="47"/>
      <c r="U24" s="47"/>
      <c r="V24" s="47"/>
      <c r="W24" s="47">
        <f t="shared" si="3"/>
        <v>0</v>
      </c>
      <c r="X24" s="48" t="e">
        <f t="shared" si="4"/>
        <v>#DIV/0!</v>
      </c>
      <c r="Y24" s="49">
        <f t="shared" si="5"/>
        <v>-229.95000000000002</v>
      </c>
      <c r="Z24" s="50"/>
      <c r="AA24" s="51"/>
      <c r="AB24" s="52"/>
      <c r="AC24" s="53"/>
      <c r="AD24" s="54"/>
      <c r="AE24" s="54"/>
      <c r="AF24" s="55">
        <f t="shared" si="6"/>
        <v>0</v>
      </c>
      <c r="AG24" s="37"/>
    </row>
    <row r="25" spans="1:33" s="10" customFormat="1">
      <c r="A25" s="38"/>
      <c r="B25" s="39"/>
      <c r="C25" s="155"/>
      <c r="D25" s="155"/>
      <c r="E25" s="40" t="s">
        <v>165</v>
      </c>
      <c r="F25" s="40"/>
      <c r="G25" s="41"/>
      <c r="H25" s="155" t="s">
        <v>48</v>
      </c>
      <c r="I25" s="42" t="s">
        <v>168</v>
      </c>
      <c r="J25" s="43">
        <f>N6+N7+N9</f>
        <v>2460</v>
      </c>
      <c r="K25" s="163">
        <v>7.0000000000000007E-2</v>
      </c>
      <c r="L25" s="163">
        <f t="shared" si="2"/>
        <v>172.20000000000002</v>
      </c>
      <c r="M25" s="45"/>
      <c r="N25" s="45"/>
      <c r="O25" s="46"/>
      <c r="P25" s="46"/>
      <c r="Q25" s="47"/>
      <c r="R25" s="47"/>
      <c r="S25" s="47"/>
      <c r="T25" s="47"/>
      <c r="U25" s="47"/>
      <c r="V25" s="47"/>
      <c r="W25" s="47">
        <f t="shared" si="3"/>
        <v>0</v>
      </c>
      <c r="X25" s="48" t="e">
        <f t="shared" si="4"/>
        <v>#DIV/0!</v>
      </c>
      <c r="Y25" s="49">
        <f t="shared" si="5"/>
        <v>-172.20000000000002</v>
      </c>
      <c r="Z25" s="50"/>
      <c r="AA25" s="51"/>
      <c r="AB25" s="52"/>
      <c r="AC25" s="53"/>
      <c r="AD25" s="54"/>
      <c r="AE25" s="54"/>
      <c r="AF25" s="55">
        <f t="shared" si="6"/>
        <v>0</v>
      </c>
      <c r="AG25" s="37"/>
    </row>
    <row r="26" spans="1:33" s="10" customFormat="1">
      <c r="A26" s="38" t="s">
        <v>255</v>
      </c>
      <c r="B26" s="39"/>
      <c r="C26" s="155" t="s">
        <v>260</v>
      </c>
      <c r="D26" s="155"/>
      <c r="E26" s="40" t="s">
        <v>256</v>
      </c>
      <c r="F26" s="40"/>
      <c r="G26" s="41"/>
      <c r="H26" s="155" t="s">
        <v>49</v>
      </c>
      <c r="I26" s="42" t="s">
        <v>168</v>
      </c>
      <c r="J26" s="43">
        <f>N6+N7+N10</f>
        <v>8865</v>
      </c>
      <c r="K26" s="169">
        <v>1.4999999999999999E-2</v>
      </c>
      <c r="L26" s="163">
        <f t="shared" ref="L26:L27" si="12">K26*J26</f>
        <v>132.97499999999999</v>
      </c>
      <c r="M26" s="45"/>
      <c r="N26" s="45"/>
      <c r="O26" s="46"/>
      <c r="P26" s="46"/>
      <c r="Q26" s="47"/>
      <c r="R26" s="47"/>
      <c r="S26" s="47"/>
      <c r="T26" s="47"/>
      <c r="U26" s="47"/>
      <c r="V26" s="47"/>
      <c r="W26" s="47">
        <f t="shared" ref="W26:W27" si="13">SUM(N26:U26)</f>
        <v>0</v>
      </c>
      <c r="X26" s="48" t="e">
        <f t="shared" ref="X26:X27" si="14">W26/AC26</f>
        <v>#DIV/0!</v>
      </c>
      <c r="Y26" s="49">
        <f t="shared" ref="Y26:Y27" si="15">W26-L26</f>
        <v>-132.97499999999999</v>
      </c>
      <c r="Z26" s="50"/>
      <c r="AA26" s="51"/>
      <c r="AB26" s="52"/>
      <c r="AC26" s="53"/>
      <c r="AD26" s="54"/>
      <c r="AE26" s="54"/>
      <c r="AF26" s="55">
        <f t="shared" ref="AF26:AF27" si="16">AC26+AD26</f>
        <v>0</v>
      </c>
      <c r="AG26" s="37"/>
    </row>
    <row r="27" spans="1:33" s="10" customFormat="1">
      <c r="A27" s="38"/>
      <c r="B27" s="39"/>
      <c r="C27" s="155"/>
      <c r="D27" s="155"/>
      <c r="E27" s="40" t="s">
        <v>256</v>
      </c>
      <c r="F27" s="40"/>
      <c r="G27" s="41"/>
      <c r="H27" s="155" t="s">
        <v>48</v>
      </c>
      <c r="I27" s="42" t="s">
        <v>168</v>
      </c>
      <c r="J27" s="43">
        <f>N8+N9+N11</f>
        <v>1845</v>
      </c>
      <c r="K27" s="169">
        <v>1.4999999999999999E-2</v>
      </c>
      <c r="L27" s="163">
        <f t="shared" si="12"/>
        <v>27.675000000000001</v>
      </c>
      <c r="M27" s="45"/>
      <c r="N27" s="45"/>
      <c r="O27" s="46"/>
      <c r="P27" s="46"/>
      <c r="Q27" s="47"/>
      <c r="R27" s="47"/>
      <c r="S27" s="47"/>
      <c r="T27" s="47"/>
      <c r="U27" s="47"/>
      <c r="V27" s="47"/>
      <c r="W27" s="47">
        <f t="shared" si="13"/>
        <v>0</v>
      </c>
      <c r="X27" s="48" t="e">
        <f t="shared" si="14"/>
        <v>#DIV/0!</v>
      </c>
      <c r="Y27" s="49">
        <f t="shared" si="15"/>
        <v>-27.675000000000001</v>
      </c>
      <c r="Z27" s="50"/>
      <c r="AA27" s="51"/>
      <c r="AB27" s="52"/>
      <c r="AC27" s="53"/>
      <c r="AD27" s="54"/>
      <c r="AE27" s="54"/>
      <c r="AF27" s="55">
        <f t="shared" si="16"/>
        <v>0</v>
      </c>
      <c r="AG27" s="37"/>
    </row>
    <row r="28" spans="1:33" s="10" customFormat="1">
      <c r="A28" s="38"/>
      <c r="B28" s="57"/>
      <c r="C28" s="155"/>
      <c r="D28" s="155"/>
      <c r="E28" s="40"/>
      <c r="F28" s="40"/>
      <c r="G28" s="41"/>
      <c r="H28" s="41"/>
      <c r="I28" s="42"/>
      <c r="J28" s="43"/>
      <c r="K28" s="110"/>
      <c r="L28" s="44"/>
      <c r="M28" s="45"/>
      <c r="N28" s="45"/>
      <c r="O28" s="46"/>
      <c r="P28" s="46"/>
      <c r="Q28" s="47"/>
      <c r="R28" s="47"/>
      <c r="S28" s="47"/>
      <c r="T28" s="47"/>
      <c r="U28" s="47"/>
      <c r="V28" s="47"/>
      <c r="W28" s="47"/>
      <c r="X28" s="48"/>
      <c r="Y28" s="49"/>
      <c r="Z28" s="50"/>
      <c r="AA28" s="51"/>
      <c r="AB28" s="52"/>
      <c r="AC28" s="53"/>
      <c r="AD28" s="54"/>
      <c r="AE28" s="54"/>
      <c r="AF28" s="55">
        <f t="shared" si="6"/>
        <v>0</v>
      </c>
      <c r="AG28" s="37"/>
    </row>
    <row r="29" spans="1:33" s="10" customFormat="1">
      <c r="A29" s="38" t="s">
        <v>34</v>
      </c>
      <c r="B29" s="57"/>
      <c r="C29" s="155" t="s">
        <v>36</v>
      </c>
      <c r="D29" s="155" t="s">
        <v>32</v>
      </c>
      <c r="E29" s="40"/>
      <c r="F29" s="40"/>
      <c r="G29" s="41"/>
      <c r="H29" s="155" t="s">
        <v>32</v>
      </c>
      <c r="I29" s="42"/>
      <c r="J29" s="43">
        <v>1350</v>
      </c>
      <c r="K29" s="152">
        <v>115</v>
      </c>
      <c r="L29" s="166">
        <f>K29*J29/5000</f>
        <v>31.05</v>
      </c>
      <c r="M29" s="45"/>
      <c r="N29" s="45"/>
      <c r="O29" s="46"/>
      <c r="P29" s="46"/>
      <c r="Q29" s="47"/>
      <c r="R29" s="47"/>
      <c r="S29" s="47"/>
      <c r="T29" s="47"/>
      <c r="U29" s="47"/>
      <c r="V29" s="47"/>
      <c r="W29" s="47">
        <f>SUM(N29:U29)</f>
        <v>0</v>
      </c>
      <c r="X29" s="48" t="e">
        <f>W29/AC29</f>
        <v>#DIV/0!</v>
      </c>
      <c r="Y29" s="49">
        <f>W29-L29</f>
        <v>-31.05</v>
      </c>
      <c r="Z29" s="50"/>
      <c r="AA29" s="51"/>
      <c r="AB29" s="52"/>
      <c r="AC29" s="53"/>
      <c r="AD29" s="54"/>
      <c r="AE29" s="54"/>
      <c r="AF29" s="55">
        <f t="shared" si="6"/>
        <v>0</v>
      </c>
      <c r="AG29" s="37"/>
    </row>
    <row r="30" spans="1:33" s="10" customFormat="1">
      <c r="A30" s="38"/>
      <c r="B30" s="57"/>
      <c r="C30" s="155" t="s">
        <v>35</v>
      </c>
      <c r="D30" s="155" t="s">
        <v>32</v>
      </c>
      <c r="E30" s="40"/>
      <c r="F30" s="40"/>
      <c r="G30" s="41"/>
      <c r="H30" s="155" t="s">
        <v>32</v>
      </c>
      <c r="I30" s="42"/>
      <c r="J30" s="43">
        <v>1350</v>
      </c>
      <c r="K30" s="152">
        <v>210</v>
      </c>
      <c r="L30" s="166">
        <f t="shared" ref="L30:L42" si="17">K30*J30/5000</f>
        <v>56.7</v>
      </c>
      <c r="M30" s="45"/>
      <c r="N30" s="45"/>
      <c r="O30" s="46"/>
      <c r="P30" s="46"/>
      <c r="Q30" s="47"/>
      <c r="R30" s="47"/>
      <c r="S30" s="47"/>
      <c r="T30" s="47"/>
      <c r="U30" s="47"/>
      <c r="V30" s="47"/>
      <c r="W30" s="47">
        <f t="shared" ref="W30:W42" si="18">SUM(N30:U30)</f>
        <v>0</v>
      </c>
      <c r="X30" s="48" t="e">
        <f t="shared" ref="X30:X42" si="19">W30/AC30</f>
        <v>#DIV/0!</v>
      </c>
      <c r="Y30" s="49">
        <f t="shared" ref="Y30:Y42" si="20">W30-L30</f>
        <v>-56.7</v>
      </c>
      <c r="Z30" s="50"/>
      <c r="AA30" s="51"/>
      <c r="AB30" s="52"/>
      <c r="AC30" s="53"/>
      <c r="AD30" s="54"/>
      <c r="AE30" s="54"/>
      <c r="AF30" s="55">
        <f t="shared" si="6"/>
        <v>0</v>
      </c>
      <c r="AG30" s="37"/>
    </row>
    <row r="31" spans="1:33" s="10" customFormat="1">
      <c r="A31" s="38"/>
      <c r="B31" s="57"/>
      <c r="C31" s="155" t="s">
        <v>36</v>
      </c>
      <c r="D31" s="155" t="s">
        <v>74</v>
      </c>
      <c r="E31" s="40"/>
      <c r="F31" s="40"/>
      <c r="G31" s="41"/>
      <c r="H31" s="155" t="s">
        <v>74</v>
      </c>
      <c r="I31" s="57"/>
      <c r="J31" s="43">
        <v>1155</v>
      </c>
      <c r="K31" s="152">
        <v>115</v>
      </c>
      <c r="L31" s="166">
        <f t="shared" si="17"/>
        <v>26.565000000000001</v>
      </c>
      <c r="M31" s="45"/>
      <c r="N31" s="45"/>
      <c r="O31" s="46"/>
      <c r="P31" s="46"/>
      <c r="Q31" s="47"/>
      <c r="R31" s="47"/>
      <c r="S31" s="47"/>
      <c r="T31" s="47"/>
      <c r="U31" s="47"/>
      <c r="V31" s="47"/>
      <c r="W31" s="47">
        <f t="shared" si="18"/>
        <v>0</v>
      </c>
      <c r="X31" s="48" t="e">
        <f t="shared" si="19"/>
        <v>#DIV/0!</v>
      </c>
      <c r="Y31" s="49">
        <f t="shared" si="20"/>
        <v>-26.565000000000001</v>
      </c>
      <c r="Z31" s="50"/>
      <c r="AA31" s="51"/>
      <c r="AB31" s="52"/>
      <c r="AC31" s="53"/>
      <c r="AD31" s="54"/>
      <c r="AE31" s="54"/>
      <c r="AF31" s="55">
        <f t="shared" si="6"/>
        <v>0</v>
      </c>
      <c r="AG31" s="37"/>
    </row>
    <row r="32" spans="1:33" s="10" customFormat="1">
      <c r="A32" s="38"/>
      <c r="B32" s="58"/>
      <c r="C32" s="155" t="s">
        <v>35</v>
      </c>
      <c r="D32" s="155" t="s">
        <v>74</v>
      </c>
      <c r="E32" s="40"/>
      <c r="F32" s="40"/>
      <c r="G32" s="41"/>
      <c r="H32" s="155" t="s">
        <v>74</v>
      </c>
      <c r="I32" s="59"/>
      <c r="J32" s="43">
        <v>1155</v>
      </c>
      <c r="K32" s="152">
        <v>210</v>
      </c>
      <c r="L32" s="166">
        <f t="shared" si="17"/>
        <v>48.51</v>
      </c>
      <c r="M32" s="45"/>
      <c r="N32" s="45"/>
      <c r="O32" s="46"/>
      <c r="P32" s="46"/>
      <c r="Q32" s="47"/>
      <c r="R32" s="47"/>
      <c r="S32" s="47"/>
      <c r="T32" s="47"/>
      <c r="U32" s="47"/>
      <c r="V32" s="47"/>
      <c r="W32" s="47">
        <f t="shared" si="18"/>
        <v>0</v>
      </c>
      <c r="X32" s="48" t="e">
        <f t="shared" si="19"/>
        <v>#DIV/0!</v>
      </c>
      <c r="Y32" s="49">
        <f t="shared" si="20"/>
        <v>-48.51</v>
      </c>
      <c r="Z32" s="50"/>
      <c r="AA32" s="51"/>
      <c r="AB32" s="52"/>
      <c r="AC32" s="53"/>
      <c r="AD32" s="54"/>
      <c r="AE32" s="54"/>
      <c r="AF32" s="55">
        <f t="shared" si="6"/>
        <v>0</v>
      </c>
      <c r="AG32" s="37"/>
    </row>
    <row r="33" spans="1:33" s="10" customFormat="1">
      <c r="A33" s="38"/>
      <c r="B33" s="57"/>
      <c r="C33" s="155" t="s">
        <v>36</v>
      </c>
      <c r="D33" s="155" t="s">
        <v>79</v>
      </c>
      <c r="E33" s="40"/>
      <c r="F33" s="40"/>
      <c r="G33" s="41"/>
      <c r="H33" s="155" t="s">
        <v>79</v>
      </c>
      <c r="I33" s="57"/>
      <c r="J33" s="43">
        <v>975</v>
      </c>
      <c r="K33" s="152">
        <v>115</v>
      </c>
      <c r="L33" s="166">
        <f t="shared" si="17"/>
        <v>22.425000000000001</v>
      </c>
      <c r="M33" s="45"/>
      <c r="N33" s="45"/>
      <c r="O33" s="46"/>
      <c r="P33" s="46"/>
      <c r="Q33" s="47"/>
      <c r="R33" s="47"/>
      <c r="S33" s="47"/>
      <c r="T33" s="47"/>
      <c r="U33" s="47"/>
      <c r="V33" s="47"/>
      <c r="W33" s="47">
        <f t="shared" si="18"/>
        <v>0</v>
      </c>
      <c r="X33" s="48" t="e">
        <f t="shared" si="19"/>
        <v>#DIV/0!</v>
      </c>
      <c r="Y33" s="49">
        <f t="shared" si="20"/>
        <v>-22.425000000000001</v>
      </c>
      <c r="Z33" s="50"/>
      <c r="AA33" s="51"/>
      <c r="AB33" s="52"/>
      <c r="AC33" s="53"/>
      <c r="AD33" s="54"/>
      <c r="AE33" s="54"/>
      <c r="AF33" s="55">
        <f t="shared" si="6"/>
        <v>0</v>
      </c>
      <c r="AG33" s="37"/>
    </row>
    <row r="34" spans="1:33" s="10" customFormat="1">
      <c r="A34" s="38"/>
      <c r="B34" s="58"/>
      <c r="C34" s="155" t="s">
        <v>35</v>
      </c>
      <c r="D34" s="155" t="s">
        <v>79</v>
      </c>
      <c r="E34" s="40"/>
      <c r="F34" s="40"/>
      <c r="G34" s="41"/>
      <c r="H34" s="155" t="s">
        <v>79</v>
      </c>
      <c r="I34" s="59"/>
      <c r="J34" s="43">
        <v>975</v>
      </c>
      <c r="K34" s="152">
        <v>210</v>
      </c>
      <c r="L34" s="166">
        <f t="shared" si="17"/>
        <v>40.950000000000003</v>
      </c>
      <c r="M34" s="45"/>
      <c r="N34" s="45"/>
      <c r="O34" s="46"/>
      <c r="P34" s="46"/>
      <c r="Q34" s="47"/>
      <c r="R34" s="47"/>
      <c r="S34" s="47"/>
      <c r="T34" s="47"/>
      <c r="U34" s="47"/>
      <c r="V34" s="47"/>
      <c r="W34" s="47">
        <f t="shared" si="18"/>
        <v>0</v>
      </c>
      <c r="X34" s="48" t="e">
        <f t="shared" si="19"/>
        <v>#DIV/0!</v>
      </c>
      <c r="Y34" s="49">
        <f t="shared" si="20"/>
        <v>-40.950000000000003</v>
      </c>
      <c r="Z34" s="50"/>
      <c r="AA34" s="51"/>
      <c r="AB34" s="52"/>
      <c r="AC34" s="53"/>
      <c r="AD34" s="54"/>
      <c r="AE34" s="54"/>
      <c r="AF34" s="55">
        <f t="shared" si="6"/>
        <v>0</v>
      </c>
      <c r="AG34" s="37"/>
    </row>
    <row r="35" spans="1:33" s="10" customFormat="1">
      <c r="A35" s="38"/>
      <c r="B35" s="57"/>
      <c r="C35" s="155" t="s">
        <v>36</v>
      </c>
      <c r="D35" s="155" t="s">
        <v>69</v>
      </c>
      <c r="E35" s="40"/>
      <c r="F35" s="40"/>
      <c r="G35" s="41"/>
      <c r="H35" s="155" t="s">
        <v>69</v>
      </c>
      <c r="I35" s="57"/>
      <c r="J35" s="43">
        <v>885</v>
      </c>
      <c r="K35" s="152">
        <v>115</v>
      </c>
      <c r="L35" s="166">
        <f t="shared" si="17"/>
        <v>20.355</v>
      </c>
      <c r="M35" s="45"/>
      <c r="N35" s="45"/>
      <c r="O35" s="46"/>
      <c r="P35" s="46"/>
      <c r="Q35" s="47"/>
      <c r="R35" s="47"/>
      <c r="S35" s="47"/>
      <c r="T35" s="47"/>
      <c r="U35" s="47"/>
      <c r="V35" s="47"/>
      <c r="W35" s="47">
        <f t="shared" si="18"/>
        <v>0</v>
      </c>
      <c r="X35" s="48" t="e">
        <f t="shared" si="19"/>
        <v>#DIV/0!</v>
      </c>
      <c r="Y35" s="49">
        <f t="shared" si="20"/>
        <v>-20.355</v>
      </c>
      <c r="Z35" s="50"/>
      <c r="AA35" s="51"/>
      <c r="AB35" s="52"/>
      <c r="AC35" s="53"/>
      <c r="AD35" s="54"/>
      <c r="AE35" s="54"/>
      <c r="AF35" s="55">
        <f t="shared" si="6"/>
        <v>0</v>
      </c>
      <c r="AG35" s="37"/>
    </row>
    <row r="36" spans="1:33" s="10" customFormat="1">
      <c r="A36" s="38"/>
      <c r="B36" s="58"/>
      <c r="C36" s="155" t="s">
        <v>35</v>
      </c>
      <c r="D36" s="155" t="s">
        <v>69</v>
      </c>
      <c r="E36" s="40"/>
      <c r="F36" s="40"/>
      <c r="G36" s="41"/>
      <c r="H36" s="155" t="s">
        <v>69</v>
      </c>
      <c r="I36" s="59"/>
      <c r="J36" s="43">
        <v>885</v>
      </c>
      <c r="K36" s="152">
        <v>210</v>
      </c>
      <c r="L36" s="166">
        <f t="shared" si="17"/>
        <v>37.17</v>
      </c>
      <c r="M36" s="45"/>
      <c r="N36" s="45"/>
      <c r="O36" s="46"/>
      <c r="P36" s="46"/>
      <c r="Q36" s="47"/>
      <c r="R36" s="47"/>
      <c r="S36" s="47"/>
      <c r="T36" s="47"/>
      <c r="U36" s="47"/>
      <c r="V36" s="47"/>
      <c r="W36" s="47">
        <f t="shared" si="18"/>
        <v>0</v>
      </c>
      <c r="X36" s="48" t="e">
        <f t="shared" si="19"/>
        <v>#DIV/0!</v>
      </c>
      <c r="Y36" s="49">
        <f t="shared" si="20"/>
        <v>-37.17</v>
      </c>
      <c r="Z36" s="50"/>
      <c r="AA36" s="51"/>
      <c r="AB36" s="52"/>
      <c r="AC36" s="53"/>
      <c r="AD36" s="54"/>
      <c r="AE36" s="54"/>
      <c r="AF36" s="55">
        <f t="shared" si="6"/>
        <v>0</v>
      </c>
      <c r="AG36" s="37"/>
    </row>
    <row r="37" spans="1:33" s="10" customFormat="1">
      <c r="A37" s="38"/>
      <c r="B37" s="57"/>
      <c r="C37" s="155" t="s">
        <v>36</v>
      </c>
      <c r="D37" s="155" t="s">
        <v>80</v>
      </c>
      <c r="E37" s="40"/>
      <c r="F37" s="40"/>
      <c r="G37" s="41"/>
      <c r="H37" s="155" t="s">
        <v>263</v>
      </c>
      <c r="I37" s="57"/>
      <c r="J37" s="43">
        <v>885</v>
      </c>
      <c r="K37" s="152">
        <v>115</v>
      </c>
      <c r="L37" s="166">
        <f t="shared" si="17"/>
        <v>20.355</v>
      </c>
      <c r="M37" s="45"/>
      <c r="N37" s="45"/>
      <c r="O37" s="46"/>
      <c r="P37" s="46"/>
      <c r="Q37" s="47"/>
      <c r="R37" s="47"/>
      <c r="S37" s="47"/>
      <c r="T37" s="47"/>
      <c r="U37" s="47"/>
      <c r="V37" s="47"/>
      <c r="W37" s="47">
        <f t="shared" si="18"/>
        <v>0</v>
      </c>
      <c r="X37" s="48" t="e">
        <f t="shared" si="19"/>
        <v>#DIV/0!</v>
      </c>
      <c r="Y37" s="49">
        <f t="shared" si="20"/>
        <v>-20.355</v>
      </c>
      <c r="Z37" s="50"/>
      <c r="AA37" s="51"/>
      <c r="AB37" s="52"/>
      <c r="AC37" s="53"/>
      <c r="AD37" s="54"/>
      <c r="AE37" s="54"/>
      <c r="AF37" s="55">
        <f t="shared" si="6"/>
        <v>0</v>
      </c>
      <c r="AG37" s="37"/>
    </row>
    <row r="38" spans="1:33" s="10" customFormat="1">
      <c r="A38" s="38"/>
      <c r="B38" s="58"/>
      <c r="C38" s="155" t="s">
        <v>35</v>
      </c>
      <c r="D38" s="155" t="s">
        <v>80</v>
      </c>
      <c r="E38" s="40"/>
      <c r="F38" s="40"/>
      <c r="G38" s="41"/>
      <c r="H38" s="155" t="s">
        <v>263</v>
      </c>
      <c r="I38" s="59"/>
      <c r="J38" s="43">
        <v>885</v>
      </c>
      <c r="K38" s="152">
        <v>210</v>
      </c>
      <c r="L38" s="166">
        <f t="shared" si="17"/>
        <v>37.17</v>
      </c>
      <c r="M38" s="45"/>
      <c r="N38" s="45"/>
      <c r="O38" s="46"/>
      <c r="P38" s="46"/>
      <c r="Q38" s="47"/>
      <c r="R38" s="47"/>
      <c r="S38" s="47"/>
      <c r="T38" s="47"/>
      <c r="U38" s="47"/>
      <c r="V38" s="47"/>
      <c r="W38" s="47">
        <f t="shared" si="18"/>
        <v>0</v>
      </c>
      <c r="X38" s="48" t="e">
        <f t="shared" si="19"/>
        <v>#DIV/0!</v>
      </c>
      <c r="Y38" s="49">
        <f t="shared" si="20"/>
        <v>-37.17</v>
      </c>
      <c r="Z38" s="50"/>
      <c r="AA38" s="51"/>
      <c r="AB38" s="52"/>
      <c r="AC38" s="53"/>
      <c r="AD38" s="54"/>
      <c r="AE38" s="54"/>
      <c r="AF38" s="55">
        <f t="shared" si="6"/>
        <v>0</v>
      </c>
      <c r="AG38" s="37"/>
    </row>
    <row r="39" spans="1:33" s="10" customFormat="1">
      <c r="A39" s="38"/>
      <c r="B39" s="57"/>
      <c r="C39" s="155" t="s">
        <v>36</v>
      </c>
      <c r="D39" s="155" t="s">
        <v>70</v>
      </c>
      <c r="E39" s="40"/>
      <c r="F39" s="40"/>
      <c r="G39" s="41"/>
      <c r="H39" s="155" t="s">
        <v>49</v>
      </c>
      <c r="I39" s="57"/>
      <c r="J39" s="43">
        <v>1155</v>
      </c>
      <c r="K39" s="152">
        <v>115</v>
      </c>
      <c r="L39" s="166">
        <f t="shared" ref="L39:L40" si="21">K39*J39/5000</f>
        <v>26.565000000000001</v>
      </c>
      <c r="M39" s="45"/>
      <c r="N39" s="45"/>
      <c r="O39" s="46"/>
      <c r="P39" s="46"/>
      <c r="Q39" s="47"/>
      <c r="R39" s="47"/>
      <c r="S39" s="47"/>
      <c r="T39" s="47"/>
      <c r="U39" s="47"/>
      <c r="V39" s="47"/>
      <c r="W39" s="47">
        <f t="shared" ref="W39:W40" si="22">SUM(N39:U39)</f>
        <v>0</v>
      </c>
      <c r="X39" s="48" t="e">
        <f t="shared" ref="X39:X40" si="23">W39/AC39</f>
        <v>#DIV/0!</v>
      </c>
      <c r="Y39" s="49">
        <f t="shared" ref="Y39:Y40" si="24">W39-L39</f>
        <v>-26.565000000000001</v>
      </c>
      <c r="Z39" s="50"/>
      <c r="AA39" s="51"/>
      <c r="AB39" s="52"/>
      <c r="AC39" s="53"/>
      <c r="AD39" s="54"/>
      <c r="AE39" s="54"/>
      <c r="AF39" s="55">
        <f t="shared" ref="AF39:AF40" si="25">AC39+AD39</f>
        <v>0</v>
      </c>
      <c r="AG39" s="37"/>
    </row>
    <row r="40" spans="1:33" s="10" customFormat="1">
      <c r="A40" s="38"/>
      <c r="B40" s="58"/>
      <c r="C40" s="155" t="s">
        <v>35</v>
      </c>
      <c r="D40" s="155" t="s">
        <v>70</v>
      </c>
      <c r="E40" s="40"/>
      <c r="F40" s="40"/>
      <c r="G40" s="41"/>
      <c r="H40" s="155" t="s">
        <v>32</v>
      </c>
      <c r="I40" s="59"/>
      <c r="J40" s="43">
        <v>1155</v>
      </c>
      <c r="K40" s="152">
        <v>210</v>
      </c>
      <c r="L40" s="166">
        <f t="shared" si="21"/>
        <v>48.51</v>
      </c>
      <c r="M40" s="45"/>
      <c r="N40" s="45"/>
      <c r="O40" s="46"/>
      <c r="P40" s="46"/>
      <c r="Q40" s="47"/>
      <c r="R40" s="47"/>
      <c r="S40" s="47"/>
      <c r="T40" s="47"/>
      <c r="U40" s="47"/>
      <c r="V40" s="47"/>
      <c r="W40" s="47">
        <f t="shared" si="22"/>
        <v>0</v>
      </c>
      <c r="X40" s="48" t="e">
        <f t="shared" si="23"/>
        <v>#DIV/0!</v>
      </c>
      <c r="Y40" s="49">
        <f t="shared" si="24"/>
        <v>-48.51</v>
      </c>
      <c r="Z40" s="50"/>
      <c r="AA40" s="51"/>
      <c r="AB40" s="52"/>
      <c r="AC40" s="53"/>
      <c r="AD40" s="54"/>
      <c r="AE40" s="54"/>
      <c r="AF40" s="55">
        <f t="shared" si="25"/>
        <v>0</v>
      </c>
      <c r="AG40" s="37"/>
    </row>
    <row r="41" spans="1:33" s="10" customFormat="1">
      <c r="A41" s="38"/>
      <c r="B41" s="57"/>
      <c r="C41" s="155" t="s">
        <v>36</v>
      </c>
      <c r="D41" s="155" t="s">
        <v>259</v>
      </c>
      <c r="E41" s="40"/>
      <c r="F41" s="40"/>
      <c r="G41" s="41"/>
      <c r="H41" s="155" t="s">
        <v>261</v>
      </c>
      <c r="I41" s="57"/>
      <c r="J41" s="43">
        <v>690</v>
      </c>
      <c r="K41" s="152">
        <v>115</v>
      </c>
      <c r="L41" s="166">
        <f t="shared" si="17"/>
        <v>15.87</v>
      </c>
      <c r="M41" s="45"/>
      <c r="N41" s="45"/>
      <c r="O41" s="46"/>
      <c r="P41" s="46"/>
      <c r="Q41" s="47"/>
      <c r="R41" s="47"/>
      <c r="S41" s="47"/>
      <c r="T41" s="47"/>
      <c r="U41" s="47"/>
      <c r="V41" s="47"/>
      <c r="W41" s="47">
        <f t="shared" si="18"/>
        <v>0</v>
      </c>
      <c r="X41" s="48" t="e">
        <f t="shared" si="19"/>
        <v>#DIV/0!</v>
      </c>
      <c r="Y41" s="49">
        <f t="shared" si="20"/>
        <v>-15.87</v>
      </c>
      <c r="Z41" s="50"/>
      <c r="AA41" s="51"/>
      <c r="AB41" s="52"/>
      <c r="AC41" s="53"/>
      <c r="AD41" s="54"/>
      <c r="AE41" s="54"/>
      <c r="AF41" s="55">
        <f t="shared" si="6"/>
        <v>0</v>
      </c>
      <c r="AG41" s="37"/>
    </row>
    <row r="42" spans="1:33" s="10" customFormat="1">
      <c r="A42" s="38"/>
      <c r="B42" s="58"/>
      <c r="C42" s="155" t="s">
        <v>189</v>
      </c>
      <c r="D42" s="155" t="s">
        <v>259</v>
      </c>
      <c r="E42" s="40"/>
      <c r="F42" s="40"/>
      <c r="G42" s="41"/>
      <c r="H42" s="155" t="s">
        <v>261</v>
      </c>
      <c r="I42" s="59"/>
      <c r="J42" s="43">
        <v>690</v>
      </c>
      <c r="K42" s="152">
        <v>210</v>
      </c>
      <c r="L42" s="166">
        <f t="shared" si="17"/>
        <v>28.98</v>
      </c>
      <c r="M42" s="45"/>
      <c r="N42" s="45"/>
      <c r="O42" s="46"/>
      <c r="P42" s="46"/>
      <c r="Q42" s="47"/>
      <c r="R42" s="47"/>
      <c r="S42" s="47"/>
      <c r="T42" s="47"/>
      <c r="U42" s="47"/>
      <c r="V42" s="47"/>
      <c r="W42" s="47">
        <f t="shared" si="18"/>
        <v>0</v>
      </c>
      <c r="X42" s="48" t="e">
        <f t="shared" si="19"/>
        <v>#DIV/0!</v>
      </c>
      <c r="Y42" s="49">
        <f t="shared" si="20"/>
        <v>-28.98</v>
      </c>
      <c r="Z42" s="50"/>
      <c r="AA42" s="51"/>
      <c r="AB42" s="52"/>
      <c r="AC42" s="53"/>
      <c r="AD42" s="54"/>
      <c r="AE42" s="54"/>
      <c r="AF42" s="55">
        <f t="shared" si="6"/>
        <v>0</v>
      </c>
      <c r="AG42" s="37"/>
    </row>
    <row r="43" spans="1:33" s="10" customFormat="1">
      <c r="A43" s="38"/>
      <c r="B43" s="58"/>
      <c r="C43" s="155"/>
      <c r="D43" s="155"/>
      <c r="E43" s="40"/>
      <c r="F43" s="40"/>
      <c r="G43" s="41"/>
      <c r="H43" s="41"/>
      <c r="I43" s="59"/>
      <c r="J43" s="43"/>
      <c r="K43" s="111"/>
      <c r="L43" s="44"/>
      <c r="M43" s="45"/>
      <c r="N43" s="45"/>
      <c r="O43" s="46"/>
      <c r="P43" s="46"/>
      <c r="Q43" s="47"/>
      <c r="R43" s="47"/>
      <c r="S43" s="47"/>
      <c r="T43" s="47"/>
      <c r="U43" s="47"/>
      <c r="V43" s="47"/>
      <c r="W43" s="47"/>
      <c r="X43" s="48"/>
      <c r="Y43" s="49"/>
      <c r="Z43" s="50"/>
      <c r="AA43" s="51"/>
      <c r="AB43" s="52"/>
      <c r="AC43" s="53"/>
      <c r="AD43" s="54"/>
      <c r="AE43" s="54"/>
      <c r="AF43" s="55">
        <f t="shared" si="6"/>
        <v>0</v>
      </c>
      <c r="AG43" s="37"/>
    </row>
    <row r="44" spans="1:33" s="10" customFormat="1">
      <c r="A44" s="38" t="s">
        <v>275</v>
      </c>
      <c r="B44" s="57"/>
      <c r="C44" s="155" t="s">
        <v>299</v>
      </c>
      <c r="D44" s="155" t="s">
        <v>32</v>
      </c>
      <c r="E44" s="40"/>
      <c r="F44" s="40"/>
      <c r="G44" s="41"/>
      <c r="H44" s="155" t="s">
        <v>32</v>
      </c>
      <c r="I44" s="42"/>
      <c r="J44" s="43">
        <v>2505</v>
      </c>
      <c r="K44" s="172">
        <v>0.88</v>
      </c>
      <c r="L44" s="171">
        <f>K44*J44/600</f>
        <v>3.6739999999999999</v>
      </c>
      <c r="M44" s="45"/>
      <c r="N44" s="45"/>
      <c r="O44" s="46"/>
      <c r="P44" s="46"/>
      <c r="Q44" s="47"/>
      <c r="R44" s="47"/>
      <c r="S44" s="47"/>
      <c r="T44" s="47"/>
      <c r="U44" s="47"/>
      <c r="V44" s="47"/>
      <c r="W44" s="47">
        <f>SUM(N44:U44)</f>
        <v>0</v>
      </c>
      <c r="X44" s="48" t="e">
        <f>W44/AC44</f>
        <v>#DIV/0!</v>
      </c>
      <c r="Y44" s="49">
        <f>W44-L44</f>
        <v>-3.6739999999999999</v>
      </c>
      <c r="Z44" s="50"/>
      <c r="AA44" s="51"/>
      <c r="AB44" s="52"/>
      <c r="AC44" s="53"/>
      <c r="AD44" s="54"/>
      <c r="AE44" s="54"/>
      <c r="AF44" s="55">
        <f t="shared" si="6"/>
        <v>0</v>
      </c>
      <c r="AG44" s="37"/>
    </row>
    <row r="45" spans="1:33" s="10" customFormat="1">
      <c r="A45" s="38"/>
      <c r="B45" s="57"/>
      <c r="C45" s="155" t="s">
        <v>299</v>
      </c>
      <c r="D45" s="155" t="s">
        <v>48</v>
      </c>
      <c r="E45" s="40"/>
      <c r="F45" s="40"/>
      <c r="G45" s="41"/>
      <c r="H45" s="155" t="s">
        <v>48</v>
      </c>
      <c r="I45" s="42"/>
      <c r="J45" s="43">
        <v>4590</v>
      </c>
      <c r="K45" s="172">
        <v>0.88</v>
      </c>
      <c r="L45" s="171">
        <f>K45*J45/600</f>
        <v>6.7319999999999993</v>
      </c>
      <c r="M45" s="45"/>
      <c r="N45" s="45"/>
      <c r="O45" s="46"/>
      <c r="P45" s="46"/>
      <c r="Q45" s="47"/>
      <c r="R45" s="47"/>
      <c r="S45" s="47"/>
      <c r="T45" s="47"/>
      <c r="U45" s="47"/>
      <c r="V45" s="47"/>
      <c r="W45" s="47">
        <f>SUM(N45:U45)</f>
        <v>0</v>
      </c>
      <c r="X45" s="48" t="e">
        <f>W45/AC45</f>
        <v>#DIV/0!</v>
      </c>
      <c r="Y45" s="49">
        <f>W45-L45</f>
        <v>-6.7319999999999993</v>
      </c>
      <c r="Z45" s="50"/>
      <c r="AA45" s="51"/>
      <c r="AB45" s="52"/>
      <c r="AC45" s="53"/>
      <c r="AD45" s="54"/>
      <c r="AE45" s="54"/>
      <c r="AF45" s="55">
        <f t="shared" ref="AF45" si="26">AC45+AD45</f>
        <v>0</v>
      </c>
      <c r="AG45" s="37"/>
    </row>
    <row r="46" spans="1:33" s="10" customFormat="1">
      <c r="A46" s="38"/>
      <c r="B46" s="58"/>
      <c r="C46" s="155"/>
      <c r="D46" s="155"/>
      <c r="E46" s="40"/>
      <c r="F46" s="40"/>
      <c r="G46" s="41"/>
      <c r="H46" s="41"/>
      <c r="I46" s="59"/>
      <c r="J46" s="43"/>
      <c r="K46" s="111"/>
      <c r="L46" s="44"/>
      <c r="M46" s="45"/>
      <c r="N46" s="45"/>
      <c r="O46" s="46"/>
      <c r="P46" s="46"/>
      <c r="Q46" s="47"/>
      <c r="R46" s="47"/>
      <c r="S46" s="47"/>
      <c r="T46" s="47"/>
      <c r="U46" s="47"/>
      <c r="V46" s="47"/>
      <c r="W46" s="47"/>
      <c r="X46" s="48"/>
      <c r="Y46" s="49"/>
      <c r="Z46" s="50"/>
      <c r="AA46" s="51"/>
      <c r="AB46" s="52"/>
      <c r="AC46" s="53"/>
      <c r="AD46" s="54"/>
      <c r="AE46" s="54"/>
      <c r="AF46" s="55">
        <f t="shared" si="6"/>
        <v>0</v>
      </c>
      <c r="AG46" s="37"/>
    </row>
    <row r="47" spans="1:33" s="10" customFormat="1">
      <c r="A47" s="38" t="s">
        <v>38</v>
      </c>
      <c r="B47" s="57"/>
      <c r="C47" s="155" t="s">
        <v>219</v>
      </c>
      <c r="D47" s="155" t="s">
        <v>49</v>
      </c>
      <c r="E47" s="40"/>
      <c r="F47" s="40"/>
      <c r="G47" s="41"/>
      <c r="H47" s="155" t="s">
        <v>49</v>
      </c>
      <c r="I47" s="51" t="s">
        <v>265</v>
      </c>
      <c r="J47" s="43">
        <v>2505</v>
      </c>
      <c r="K47" s="163">
        <v>1.17</v>
      </c>
      <c r="L47" s="163">
        <f>K47*J47</f>
        <v>2930.85</v>
      </c>
      <c r="M47" s="45"/>
      <c r="N47" s="45"/>
      <c r="O47" s="46"/>
      <c r="P47" s="46"/>
      <c r="Q47" s="47"/>
      <c r="R47" s="47"/>
      <c r="S47" s="47"/>
      <c r="T47" s="47"/>
      <c r="U47" s="47"/>
      <c r="V47" s="47"/>
      <c r="W47" s="47">
        <f>SUM(N47:U47)</f>
        <v>0</v>
      </c>
      <c r="X47" s="48" t="e">
        <f>W47/AC47</f>
        <v>#DIV/0!</v>
      </c>
      <c r="Y47" s="49">
        <f>W47-L47</f>
        <v>-2930.85</v>
      </c>
      <c r="Z47" s="50"/>
      <c r="AA47" s="51"/>
      <c r="AB47" s="52"/>
      <c r="AC47" s="53"/>
      <c r="AD47" s="54"/>
      <c r="AE47" s="54"/>
      <c r="AF47" s="55">
        <f t="shared" si="6"/>
        <v>0</v>
      </c>
      <c r="AG47" s="37"/>
    </row>
    <row r="48" spans="1:33" s="10" customFormat="1">
      <c r="A48" s="38"/>
      <c r="B48" s="57"/>
      <c r="C48" s="155" t="s">
        <v>219</v>
      </c>
      <c r="D48" s="155" t="s">
        <v>48</v>
      </c>
      <c r="E48" s="40"/>
      <c r="F48" s="40"/>
      <c r="G48" s="41"/>
      <c r="H48" s="155" t="s">
        <v>48</v>
      </c>
      <c r="I48" s="51" t="s">
        <v>265</v>
      </c>
      <c r="J48" s="43">
        <v>4590</v>
      </c>
      <c r="K48" s="163">
        <v>1.17</v>
      </c>
      <c r="L48" s="163">
        <f>K48*J48</f>
        <v>5370.2999999999993</v>
      </c>
      <c r="M48" s="45"/>
      <c r="N48" s="45"/>
      <c r="O48" s="46"/>
      <c r="P48" s="46"/>
      <c r="Q48" s="46"/>
      <c r="R48" s="46"/>
      <c r="S48" s="46"/>
      <c r="T48" s="46"/>
      <c r="U48" s="47"/>
      <c r="V48" s="47"/>
      <c r="W48" s="47">
        <f>SUM(N48:U48)</f>
        <v>0</v>
      </c>
      <c r="X48" s="48" t="e">
        <f>W48/AC48</f>
        <v>#DIV/0!</v>
      </c>
      <c r="Y48" s="49">
        <f>W48-L48</f>
        <v>-5370.2999999999993</v>
      </c>
      <c r="Z48" s="50"/>
      <c r="AA48" s="51"/>
      <c r="AB48" s="52"/>
      <c r="AC48" s="53"/>
      <c r="AD48" s="54"/>
      <c r="AE48" s="54"/>
      <c r="AF48" s="55">
        <f t="shared" si="6"/>
        <v>0</v>
      </c>
      <c r="AG48" s="37"/>
    </row>
    <row r="49" spans="1:33" s="10" customFormat="1">
      <c r="A49" s="38"/>
      <c r="B49" s="57"/>
      <c r="C49" s="155"/>
      <c r="D49" s="155"/>
      <c r="E49" s="40"/>
      <c r="F49" s="40"/>
      <c r="G49" s="41"/>
      <c r="H49" s="41"/>
      <c r="I49" s="42"/>
      <c r="J49" s="66"/>
      <c r="K49" s="114"/>
      <c r="L49" s="44"/>
      <c r="M49" s="45"/>
      <c r="N49" s="45"/>
      <c r="O49" s="46"/>
      <c r="P49" s="46"/>
      <c r="Q49" s="63"/>
      <c r="R49" s="63"/>
      <c r="S49" s="63"/>
      <c r="T49" s="63"/>
      <c r="U49" s="47"/>
      <c r="V49" s="47"/>
      <c r="W49" s="47"/>
      <c r="X49" s="48"/>
      <c r="Y49" s="49"/>
      <c r="Z49" s="50"/>
      <c r="AA49" s="51"/>
      <c r="AB49" s="52"/>
      <c r="AC49" s="53"/>
      <c r="AD49" s="54"/>
      <c r="AE49" s="54"/>
      <c r="AF49" s="55">
        <f t="shared" si="6"/>
        <v>0</v>
      </c>
      <c r="AG49" s="37"/>
    </row>
    <row r="50" spans="1:33" s="10" customFormat="1">
      <c r="A50" s="38" t="s">
        <v>37</v>
      </c>
      <c r="B50" s="58"/>
      <c r="C50" s="155" t="s">
        <v>266</v>
      </c>
      <c r="D50" s="155" t="s">
        <v>40</v>
      </c>
      <c r="E50" s="40"/>
      <c r="F50" s="40"/>
      <c r="G50" s="41"/>
      <c r="H50" s="155" t="s">
        <v>49</v>
      </c>
      <c r="I50" s="59"/>
      <c r="J50" s="43">
        <v>120</v>
      </c>
      <c r="K50" s="112">
        <v>1.03</v>
      </c>
      <c r="L50" s="44">
        <f t="shared" ref="L50:L55" si="27">K50*J50</f>
        <v>123.60000000000001</v>
      </c>
      <c r="M50" s="45"/>
      <c r="N50" s="45"/>
      <c r="O50" s="46"/>
      <c r="P50" s="46"/>
      <c r="Q50" s="47"/>
      <c r="R50" s="47"/>
      <c r="S50" s="47"/>
      <c r="T50" s="47"/>
      <c r="U50" s="47"/>
      <c r="V50" s="47"/>
      <c r="W50" s="47">
        <f t="shared" ref="W50:W55" si="28">SUM(N50:U50)</f>
        <v>0</v>
      </c>
      <c r="X50" s="48" t="e">
        <f t="shared" ref="X50:X55" si="29">W50/AC50</f>
        <v>#DIV/0!</v>
      </c>
      <c r="Y50" s="49">
        <f t="shared" ref="Y50:Y55" si="30">W50-L50</f>
        <v>-123.60000000000001</v>
      </c>
      <c r="Z50" s="50"/>
      <c r="AA50" s="51"/>
      <c r="AB50" s="52"/>
      <c r="AC50" s="53"/>
      <c r="AD50" s="54"/>
      <c r="AE50" s="54"/>
      <c r="AF50" s="55">
        <f t="shared" si="6"/>
        <v>0</v>
      </c>
      <c r="AG50" s="37"/>
    </row>
    <row r="51" spans="1:33" s="10" customFormat="1">
      <c r="A51" s="38"/>
      <c r="B51" s="57"/>
      <c r="C51" s="155" t="s">
        <v>267</v>
      </c>
      <c r="D51" s="155" t="s">
        <v>41</v>
      </c>
      <c r="E51" s="40"/>
      <c r="F51" s="40"/>
      <c r="G51" s="41"/>
      <c r="H51" s="155" t="s">
        <v>49</v>
      </c>
      <c r="I51" s="57"/>
      <c r="J51" s="43">
        <v>120</v>
      </c>
      <c r="K51" s="112">
        <v>1.03</v>
      </c>
      <c r="L51" s="44">
        <f t="shared" si="27"/>
        <v>123.60000000000001</v>
      </c>
      <c r="M51" s="45"/>
      <c r="N51" s="45"/>
      <c r="O51" s="46"/>
      <c r="P51" s="46"/>
      <c r="Q51" s="47"/>
      <c r="R51" s="47"/>
      <c r="S51" s="47"/>
      <c r="T51" s="47"/>
      <c r="U51" s="47"/>
      <c r="V51" s="47"/>
      <c r="W51" s="47">
        <f t="shared" si="28"/>
        <v>0</v>
      </c>
      <c r="X51" s="48" t="e">
        <f t="shared" si="29"/>
        <v>#DIV/0!</v>
      </c>
      <c r="Y51" s="49">
        <f t="shared" si="30"/>
        <v>-123.60000000000001</v>
      </c>
      <c r="Z51" s="50"/>
      <c r="AA51" s="51"/>
      <c r="AB51" s="52"/>
      <c r="AC51" s="53"/>
      <c r="AD51" s="54"/>
      <c r="AE51" s="54"/>
      <c r="AF51" s="55">
        <f t="shared" si="6"/>
        <v>0</v>
      </c>
      <c r="AG51" s="37"/>
    </row>
    <row r="52" spans="1:33" s="10" customFormat="1">
      <c r="A52" s="38"/>
      <c r="B52" s="57"/>
      <c r="C52" s="155" t="s">
        <v>268</v>
      </c>
      <c r="D52" s="155" t="s">
        <v>42</v>
      </c>
      <c r="E52" s="40"/>
      <c r="F52" s="40"/>
      <c r="G52" s="41"/>
      <c r="H52" s="155" t="s">
        <v>49</v>
      </c>
      <c r="I52" s="57"/>
      <c r="J52" s="43">
        <v>400</v>
      </c>
      <c r="K52" s="113">
        <v>1.03</v>
      </c>
      <c r="L52" s="44">
        <f t="shared" si="27"/>
        <v>412</v>
      </c>
      <c r="M52" s="45"/>
      <c r="N52" s="45"/>
      <c r="O52" s="46"/>
      <c r="P52" s="46"/>
      <c r="Q52" s="47"/>
      <c r="R52" s="47"/>
      <c r="S52" s="47"/>
      <c r="T52" s="47"/>
      <c r="U52" s="47"/>
      <c r="V52" s="47"/>
      <c r="W52" s="47">
        <f t="shared" si="28"/>
        <v>0</v>
      </c>
      <c r="X52" s="48" t="e">
        <f t="shared" si="29"/>
        <v>#DIV/0!</v>
      </c>
      <c r="Y52" s="49">
        <f t="shared" si="30"/>
        <v>-412</v>
      </c>
      <c r="Z52" s="50"/>
      <c r="AA52" s="51"/>
      <c r="AB52" s="52"/>
      <c r="AC52" s="53"/>
      <c r="AD52" s="54"/>
      <c r="AE52" s="54"/>
      <c r="AF52" s="55">
        <f t="shared" si="6"/>
        <v>0</v>
      </c>
      <c r="AG52" s="37"/>
    </row>
    <row r="53" spans="1:33" s="10" customFormat="1">
      <c r="A53" s="38"/>
      <c r="B53" s="58"/>
      <c r="C53" s="155" t="s">
        <v>269</v>
      </c>
      <c r="D53" s="155" t="s">
        <v>43</v>
      </c>
      <c r="E53" s="40"/>
      <c r="F53" s="40"/>
      <c r="G53" s="41"/>
      <c r="H53" s="155" t="s">
        <v>49</v>
      </c>
      <c r="I53" s="59"/>
      <c r="J53" s="43">
        <v>595</v>
      </c>
      <c r="K53" s="112">
        <v>1.03</v>
      </c>
      <c r="L53" s="44">
        <f t="shared" si="27"/>
        <v>612.85</v>
      </c>
      <c r="M53" s="45"/>
      <c r="N53" s="45"/>
      <c r="O53" s="46"/>
      <c r="P53" s="46"/>
      <c r="Q53" s="47"/>
      <c r="R53" s="47"/>
      <c r="S53" s="47"/>
      <c r="T53" s="47"/>
      <c r="U53" s="47"/>
      <c r="V53" s="47"/>
      <c r="W53" s="47">
        <f t="shared" si="28"/>
        <v>0</v>
      </c>
      <c r="X53" s="48" t="e">
        <f t="shared" si="29"/>
        <v>#DIV/0!</v>
      </c>
      <c r="Y53" s="49">
        <f t="shared" si="30"/>
        <v>-612.85</v>
      </c>
      <c r="Z53" s="50"/>
      <c r="AA53" s="51"/>
      <c r="AB53" s="52"/>
      <c r="AC53" s="53"/>
      <c r="AD53" s="54"/>
      <c r="AE53" s="54"/>
      <c r="AF53" s="55">
        <f t="shared" si="6"/>
        <v>0</v>
      </c>
      <c r="AG53" s="37"/>
    </row>
    <row r="54" spans="1:33" s="10" customFormat="1">
      <c r="A54" s="38"/>
      <c r="B54" s="58"/>
      <c r="C54" s="155" t="s">
        <v>270</v>
      </c>
      <c r="D54" s="155" t="s">
        <v>44</v>
      </c>
      <c r="E54" s="40"/>
      <c r="F54" s="40"/>
      <c r="G54" s="41"/>
      <c r="H54" s="155" t="s">
        <v>49</v>
      </c>
      <c r="I54" s="59"/>
      <c r="J54" s="43">
        <v>795</v>
      </c>
      <c r="K54" s="112">
        <v>1.03</v>
      </c>
      <c r="L54" s="44">
        <f t="shared" si="27"/>
        <v>818.85</v>
      </c>
      <c r="M54" s="45"/>
      <c r="N54" s="45"/>
      <c r="O54" s="46"/>
      <c r="P54" s="46"/>
      <c r="Q54" s="47"/>
      <c r="R54" s="47"/>
      <c r="S54" s="47"/>
      <c r="T54" s="47"/>
      <c r="U54" s="47"/>
      <c r="V54" s="47"/>
      <c r="W54" s="47">
        <f t="shared" si="28"/>
        <v>0</v>
      </c>
      <c r="X54" s="48" t="e">
        <f t="shared" si="29"/>
        <v>#DIV/0!</v>
      </c>
      <c r="Y54" s="49">
        <f t="shared" si="30"/>
        <v>-818.85</v>
      </c>
      <c r="Z54" s="50"/>
      <c r="AA54" s="51"/>
      <c r="AB54" s="52"/>
      <c r="AC54" s="53"/>
      <c r="AD54" s="54"/>
      <c r="AE54" s="54"/>
      <c r="AF54" s="55">
        <f t="shared" si="6"/>
        <v>0</v>
      </c>
      <c r="AG54" s="37"/>
    </row>
    <row r="55" spans="1:33" s="10" customFormat="1">
      <c r="A55" s="38"/>
      <c r="B55" s="58"/>
      <c r="C55" s="155" t="s">
        <v>271</v>
      </c>
      <c r="D55" s="155" t="s">
        <v>45</v>
      </c>
      <c r="E55" s="40"/>
      <c r="F55" s="40"/>
      <c r="G55" s="41"/>
      <c r="H55" s="155" t="s">
        <v>49</v>
      </c>
      <c r="I55" s="59"/>
      <c r="J55" s="43">
        <v>475</v>
      </c>
      <c r="K55" s="112">
        <v>1.03</v>
      </c>
      <c r="L55" s="44">
        <f t="shared" si="27"/>
        <v>489.25</v>
      </c>
      <c r="M55" s="45"/>
      <c r="N55" s="45"/>
      <c r="O55" s="46"/>
      <c r="P55" s="46"/>
      <c r="Q55" s="47"/>
      <c r="R55" s="47"/>
      <c r="S55" s="47"/>
      <c r="T55" s="47"/>
      <c r="U55" s="47"/>
      <c r="V55" s="47"/>
      <c r="W55" s="47">
        <f t="shared" si="28"/>
        <v>0</v>
      </c>
      <c r="X55" s="48" t="e">
        <f t="shared" si="29"/>
        <v>#DIV/0!</v>
      </c>
      <c r="Y55" s="49">
        <f t="shared" si="30"/>
        <v>-489.25</v>
      </c>
      <c r="Z55" s="50"/>
      <c r="AA55" s="51"/>
      <c r="AB55" s="52"/>
      <c r="AC55" s="53"/>
      <c r="AD55" s="54"/>
      <c r="AE55" s="54"/>
      <c r="AF55" s="55">
        <f t="shared" si="6"/>
        <v>0</v>
      </c>
      <c r="AG55" s="37"/>
    </row>
    <row r="56" spans="1:33" s="10" customFormat="1">
      <c r="A56" s="38"/>
      <c r="B56" s="58"/>
      <c r="C56" s="155"/>
      <c r="D56" s="155"/>
      <c r="E56" s="40"/>
      <c r="F56" s="40"/>
      <c r="G56" s="41"/>
      <c r="H56" s="155"/>
      <c r="I56" s="59"/>
      <c r="J56" s="43"/>
      <c r="K56" s="112"/>
      <c r="L56" s="44"/>
      <c r="M56" s="45"/>
      <c r="N56" s="45"/>
      <c r="O56" s="46"/>
      <c r="P56" s="46"/>
      <c r="Q56" s="47"/>
      <c r="R56" s="47"/>
      <c r="S56" s="47"/>
      <c r="T56" s="47"/>
      <c r="U56" s="47"/>
      <c r="V56" s="47"/>
      <c r="W56" s="47"/>
      <c r="X56" s="48"/>
      <c r="Y56" s="49"/>
      <c r="Z56" s="50"/>
      <c r="AA56" s="51"/>
      <c r="AB56" s="52"/>
      <c r="AC56" s="53"/>
      <c r="AD56" s="54"/>
      <c r="AE56" s="54"/>
      <c r="AF56" s="55">
        <f t="shared" si="6"/>
        <v>0</v>
      </c>
      <c r="AG56" s="37"/>
    </row>
    <row r="57" spans="1:33" s="10" customFormat="1">
      <c r="A57" s="38"/>
      <c r="B57" s="58"/>
      <c r="C57" s="155" t="s">
        <v>266</v>
      </c>
      <c r="D57" s="155" t="s">
        <v>40</v>
      </c>
      <c r="E57" s="40"/>
      <c r="F57" s="40"/>
      <c r="G57" s="41"/>
      <c r="H57" s="155" t="s">
        <v>48</v>
      </c>
      <c r="I57" s="59"/>
      <c r="J57" s="43">
        <v>255</v>
      </c>
      <c r="K57" s="112">
        <v>1.03</v>
      </c>
      <c r="L57" s="44">
        <f t="shared" ref="L57:L62" si="31">K57*J57</f>
        <v>262.65000000000003</v>
      </c>
      <c r="M57" s="45"/>
      <c r="N57" s="45"/>
      <c r="O57" s="46"/>
      <c r="P57" s="46"/>
      <c r="Q57" s="47"/>
      <c r="R57" s="47"/>
      <c r="S57" s="47"/>
      <c r="T57" s="47"/>
      <c r="U57" s="47"/>
      <c r="V57" s="47"/>
      <c r="W57" s="47">
        <f t="shared" ref="W57:W62" si="32">SUM(N57:U57)</f>
        <v>0</v>
      </c>
      <c r="X57" s="48" t="e">
        <f t="shared" ref="X57:X62" si="33">W57/AC57</f>
        <v>#DIV/0!</v>
      </c>
      <c r="Y57" s="49">
        <f t="shared" ref="Y57:Y62" si="34">W57-L57</f>
        <v>-262.65000000000003</v>
      </c>
      <c r="Z57" s="50"/>
      <c r="AA57" s="51"/>
      <c r="AB57" s="52"/>
      <c r="AC57" s="53"/>
      <c r="AD57" s="54"/>
      <c r="AE57" s="54"/>
      <c r="AF57" s="55">
        <f t="shared" si="6"/>
        <v>0</v>
      </c>
      <c r="AG57" s="37"/>
    </row>
    <row r="58" spans="1:33" s="10" customFormat="1">
      <c r="A58" s="38"/>
      <c r="B58" s="57"/>
      <c r="C58" s="155" t="s">
        <v>267</v>
      </c>
      <c r="D58" s="155" t="s">
        <v>41</v>
      </c>
      <c r="E58" s="40"/>
      <c r="F58" s="40"/>
      <c r="G58" s="41"/>
      <c r="H58" s="155" t="s">
        <v>48</v>
      </c>
      <c r="I58" s="57"/>
      <c r="J58" s="43">
        <v>255</v>
      </c>
      <c r="K58" s="112">
        <v>1.03</v>
      </c>
      <c r="L58" s="44">
        <f t="shared" si="31"/>
        <v>262.65000000000003</v>
      </c>
      <c r="M58" s="45"/>
      <c r="N58" s="45"/>
      <c r="O58" s="46"/>
      <c r="P58" s="46"/>
      <c r="Q58" s="47"/>
      <c r="R58" s="47"/>
      <c r="S58" s="47"/>
      <c r="T58" s="47"/>
      <c r="U58" s="47"/>
      <c r="V58" s="47"/>
      <c r="W58" s="47">
        <f t="shared" si="32"/>
        <v>0</v>
      </c>
      <c r="X58" s="48" t="e">
        <f t="shared" si="33"/>
        <v>#DIV/0!</v>
      </c>
      <c r="Y58" s="49">
        <f t="shared" si="34"/>
        <v>-262.65000000000003</v>
      </c>
      <c r="Z58" s="50"/>
      <c r="AA58" s="51"/>
      <c r="AB58" s="52"/>
      <c r="AC58" s="53"/>
      <c r="AD58" s="54"/>
      <c r="AE58" s="54"/>
      <c r="AF58" s="55">
        <f t="shared" si="6"/>
        <v>0</v>
      </c>
      <c r="AG58" s="37"/>
    </row>
    <row r="59" spans="1:33" s="10" customFormat="1">
      <c r="A59" s="38"/>
      <c r="B59" s="57"/>
      <c r="C59" s="155" t="s">
        <v>268</v>
      </c>
      <c r="D59" s="155" t="s">
        <v>42</v>
      </c>
      <c r="E59" s="40"/>
      <c r="F59" s="40"/>
      <c r="G59" s="41"/>
      <c r="H59" s="155" t="s">
        <v>48</v>
      </c>
      <c r="I59" s="57"/>
      <c r="J59" s="43">
        <v>725</v>
      </c>
      <c r="K59" s="113">
        <v>1.03</v>
      </c>
      <c r="L59" s="44">
        <f t="shared" si="31"/>
        <v>746.75</v>
      </c>
      <c r="M59" s="45"/>
      <c r="N59" s="45"/>
      <c r="O59" s="46"/>
      <c r="P59" s="46"/>
      <c r="Q59" s="47"/>
      <c r="R59" s="47"/>
      <c r="S59" s="47"/>
      <c r="T59" s="47"/>
      <c r="U59" s="47"/>
      <c r="V59" s="47"/>
      <c r="W59" s="47">
        <f t="shared" si="32"/>
        <v>0</v>
      </c>
      <c r="X59" s="48" t="e">
        <f t="shared" si="33"/>
        <v>#DIV/0!</v>
      </c>
      <c r="Y59" s="49">
        <f t="shared" si="34"/>
        <v>-746.75</v>
      </c>
      <c r="Z59" s="50"/>
      <c r="AA59" s="51"/>
      <c r="AB59" s="52"/>
      <c r="AC59" s="53"/>
      <c r="AD59" s="54"/>
      <c r="AE59" s="54"/>
      <c r="AF59" s="55">
        <f t="shared" si="6"/>
        <v>0</v>
      </c>
      <c r="AG59" s="37"/>
    </row>
    <row r="60" spans="1:33" s="10" customFormat="1">
      <c r="A60" s="38"/>
      <c r="B60" s="58"/>
      <c r="C60" s="155" t="s">
        <v>269</v>
      </c>
      <c r="D60" s="155" t="s">
        <v>43</v>
      </c>
      <c r="E60" s="40"/>
      <c r="F60" s="40"/>
      <c r="G60" s="41"/>
      <c r="H60" s="155" t="s">
        <v>48</v>
      </c>
      <c r="I60" s="59"/>
      <c r="J60" s="43">
        <v>1070</v>
      </c>
      <c r="K60" s="112">
        <v>1.03</v>
      </c>
      <c r="L60" s="44">
        <f t="shared" si="31"/>
        <v>1102.1000000000001</v>
      </c>
      <c r="M60" s="45"/>
      <c r="N60" s="45"/>
      <c r="O60" s="46"/>
      <c r="P60" s="46"/>
      <c r="Q60" s="47"/>
      <c r="R60" s="47"/>
      <c r="S60" s="47"/>
      <c r="T60" s="47"/>
      <c r="U60" s="47"/>
      <c r="V60" s="47"/>
      <c r="W60" s="47">
        <f t="shared" si="32"/>
        <v>0</v>
      </c>
      <c r="X60" s="48" t="e">
        <f t="shared" si="33"/>
        <v>#DIV/0!</v>
      </c>
      <c r="Y60" s="49">
        <f t="shared" si="34"/>
        <v>-1102.1000000000001</v>
      </c>
      <c r="Z60" s="50"/>
      <c r="AA60" s="51"/>
      <c r="AB60" s="52"/>
      <c r="AC60" s="53"/>
      <c r="AD60" s="54"/>
      <c r="AE60" s="54"/>
      <c r="AF60" s="55">
        <f t="shared" si="6"/>
        <v>0</v>
      </c>
      <c r="AG60" s="37"/>
    </row>
    <row r="61" spans="1:33" s="10" customFormat="1">
      <c r="A61" s="38"/>
      <c r="B61" s="58"/>
      <c r="C61" s="155" t="s">
        <v>270</v>
      </c>
      <c r="D61" s="155" t="s">
        <v>44</v>
      </c>
      <c r="E61" s="40"/>
      <c r="F61" s="40"/>
      <c r="G61" s="41"/>
      <c r="H61" s="155" t="s">
        <v>48</v>
      </c>
      <c r="I61" s="59"/>
      <c r="J61" s="43">
        <v>1425</v>
      </c>
      <c r="K61" s="112">
        <v>1.03</v>
      </c>
      <c r="L61" s="44">
        <f t="shared" si="31"/>
        <v>1467.75</v>
      </c>
      <c r="M61" s="45"/>
      <c r="N61" s="45"/>
      <c r="O61" s="46"/>
      <c r="P61" s="46"/>
      <c r="Q61" s="47"/>
      <c r="R61" s="47"/>
      <c r="S61" s="47"/>
      <c r="T61" s="47"/>
      <c r="U61" s="47"/>
      <c r="V61" s="47"/>
      <c r="W61" s="47">
        <f t="shared" si="32"/>
        <v>0</v>
      </c>
      <c r="X61" s="48" t="e">
        <f t="shared" si="33"/>
        <v>#DIV/0!</v>
      </c>
      <c r="Y61" s="49">
        <f t="shared" si="34"/>
        <v>-1467.75</v>
      </c>
      <c r="Z61" s="50"/>
      <c r="AA61" s="51"/>
      <c r="AB61" s="52"/>
      <c r="AC61" s="53"/>
      <c r="AD61" s="54"/>
      <c r="AE61" s="54"/>
      <c r="AF61" s="55">
        <f t="shared" si="6"/>
        <v>0</v>
      </c>
      <c r="AG61" s="37"/>
    </row>
    <row r="62" spans="1:33" s="10" customFormat="1">
      <c r="A62" s="38"/>
      <c r="B62" s="58"/>
      <c r="C62" s="155" t="s">
        <v>271</v>
      </c>
      <c r="D62" s="155" t="s">
        <v>45</v>
      </c>
      <c r="E62" s="40"/>
      <c r="F62" s="40"/>
      <c r="G62" s="41"/>
      <c r="H62" s="155" t="s">
        <v>48</v>
      </c>
      <c r="I62" s="59"/>
      <c r="J62" s="43">
        <v>860</v>
      </c>
      <c r="K62" s="112">
        <v>1.03</v>
      </c>
      <c r="L62" s="44">
        <f t="shared" si="31"/>
        <v>885.80000000000007</v>
      </c>
      <c r="M62" s="45"/>
      <c r="N62" s="45"/>
      <c r="O62" s="46"/>
      <c r="P62" s="46"/>
      <c r="Q62" s="47"/>
      <c r="R62" s="47"/>
      <c r="S62" s="47"/>
      <c r="T62" s="47"/>
      <c r="U62" s="47"/>
      <c r="V62" s="47"/>
      <c r="W62" s="47">
        <f t="shared" si="32"/>
        <v>0</v>
      </c>
      <c r="X62" s="48" t="e">
        <f t="shared" si="33"/>
        <v>#DIV/0!</v>
      </c>
      <c r="Y62" s="49">
        <f t="shared" si="34"/>
        <v>-885.80000000000007</v>
      </c>
      <c r="Z62" s="50"/>
      <c r="AA62" s="51"/>
      <c r="AB62" s="52"/>
      <c r="AC62" s="53"/>
      <c r="AD62" s="54"/>
      <c r="AE62" s="54"/>
      <c r="AF62" s="55">
        <f t="shared" si="6"/>
        <v>0</v>
      </c>
      <c r="AG62" s="37"/>
    </row>
    <row r="63" spans="1:33" s="10" customFormat="1">
      <c r="A63" s="38"/>
      <c r="B63" s="58"/>
      <c r="C63" s="155"/>
      <c r="D63" s="155"/>
      <c r="E63" s="40"/>
      <c r="F63" s="40"/>
      <c r="G63" s="41"/>
      <c r="H63" s="41"/>
      <c r="I63" s="59"/>
      <c r="J63" s="43"/>
      <c r="K63" s="112"/>
      <c r="L63" s="44">
        <f>K63*J63</f>
        <v>0</v>
      </c>
      <c r="M63" s="45"/>
      <c r="N63" s="45"/>
      <c r="O63" s="46"/>
      <c r="P63" s="46"/>
      <c r="Q63" s="47"/>
      <c r="R63" s="47"/>
      <c r="S63" s="47"/>
      <c r="T63" s="47"/>
      <c r="U63" s="47"/>
      <c r="V63" s="47"/>
      <c r="W63" s="47"/>
      <c r="X63" s="48"/>
      <c r="Y63" s="49"/>
      <c r="Z63" s="50"/>
      <c r="AA63" s="51"/>
      <c r="AB63" s="52"/>
      <c r="AC63" s="53"/>
      <c r="AD63" s="54"/>
      <c r="AE63" s="54"/>
      <c r="AF63" s="55">
        <f t="shared" si="6"/>
        <v>0</v>
      </c>
      <c r="AG63" s="37"/>
    </row>
    <row r="64" spans="1:33" s="10" customFormat="1">
      <c r="A64" s="38" t="s">
        <v>232</v>
      </c>
      <c r="B64" s="57"/>
      <c r="C64" s="68" t="s">
        <v>237</v>
      </c>
      <c r="D64" s="155" t="s">
        <v>234</v>
      </c>
      <c r="E64" s="40"/>
      <c r="F64" s="40"/>
      <c r="G64" s="41"/>
      <c r="H64" s="155" t="s">
        <v>49</v>
      </c>
      <c r="I64" s="42"/>
      <c r="J64" s="43">
        <v>2505</v>
      </c>
      <c r="K64" s="163">
        <v>0.04</v>
      </c>
      <c r="L64" s="163">
        <f>K64*J64</f>
        <v>100.2</v>
      </c>
      <c r="M64" s="45"/>
      <c r="N64" s="45"/>
      <c r="O64" s="46"/>
      <c r="P64" s="46"/>
      <c r="Q64" s="47"/>
      <c r="R64" s="47"/>
      <c r="S64" s="47"/>
      <c r="T64" s="47"/>
      <c r="U64" s="47"/>
      <c r="V64" s="47"/>
      <c r="W64" s="47">
        <f>SUM(N64:U64)</f>
        <v>0</v>
      </c>
      <c r="X64" s="48" t="e">
        <f>W64/AC64</f>
        <v>#DIV/0!</v>
      </c>
      <c r="Y64" s="49">
        <f>W64-L64</f>
        <v>-100.2</v>
      </c>
      <c r="Z64" s="50"/>
      <c r="AA64" s="51"/>
      <c r="AB64" s="52"/>
      <c r="AC64" s="53"/>
      <c r="AD64" s="54"/>
      <c r="AE64" s="54"/>
      <c r="AF64" s="55">
        <f>AC64+AD64</f>
        <v>0</v>
      </c>
      <c r="AG64" s="37"/>
    </row>
    <row r="65" spans="1:33" s="10" customFormat="1">
      <c r="A65" s="38"/>
      <c r="B65" s="57"/>
      <c r="C65" s="68" t="s">
        <v>237</v>
      </c>
      <c r="D65" s="155" t="s">
        <v>234</v>
      </c>
      <c r="E65" s="40"/>
      <c r="F65" s="40"/>
      <c r="G65" s="41"/>
      <c r="H65" s="155" t="s">
        <v>48</v>
      </c>
      <c r="I65" s="42"/>
      <c r="J65" s="43">
        <v>4590</v>
      </c>
      <c r="K65" s="163">
        <v>0.04</v>
      </c>
      <c r="L65" s="163">
        <f>K65*J65</f>
        <v>183.6</v>
      </c>
      <c r="M65" s="45"/>
      <c r="N65" s="45"/>
      <c r="O65" s="46"/>
      <c r="P65" s="46"/>
      <c r="Q65" s="47"/>
      <c r="R65" s="47"/>
      <c r="S65" s="47"/>
      <c r="T65" s="47"/>
      <c r="U65" s="47"/>
      <c r="V65" s="47"/>
      <c r="W65" s="47">
        <f>SUM(N65:U65)</f>
        <v>0</v>
      </c>
      <c r="X65" s="48" t="e">
        <f>W65/AC65</f>
        <v>#DIV/0!</v>
      </c>
      <c r="Y65" s="49">
        <f>W65-L65</f>
        <v>-183.6</v>
      </c>
      <c r="Z65" s="50"/>
      <c r="AA65" s="51"/>
      <c r="AB65" s="52"/>
      <c r="AC65" s="53"/>
      <c r="AD65" s="54"/>
      <c r="AE65" s="54"/>
      <c r="AF65" s="55">
        <f>AC65+AD65</f>
        <v>0</v>
      </c>
      <c r="AG65" s="37"/>
    </row>
    <row r="66" spans="1:33" s="10" customFormat="1">
      <c r="A66" s="38"/>
      <c r="B66" s="57"/>
      <c r="C66" s="68"/>
      <c r="D66" s="155"/>
      <c r="E66" s="40"/>
      <c r="F66" s="40"/>
      <c r="G66" s="41"/>
      <c r="H66" s="68"/>
      <c r="I66" s="42"/>
      <c r="J66" s="66"/>
      <c r="K66" s="116"/>
      <c r="L66" s="76"/>
      <c r="M66" s="45"/>
      <c r="N66" s="45"/>
      <c r="O66" s="46"/>
      <c r="P66" s="46"/>
      <c r="Q66" s="47"/>
      <c r="R66" s="47"/>
      <c r="S66" s="47"/>
      <c r="T66" s="47"/>
      <c r="U66" s="47"/>
      <c r="V66" s="47"/>
      <c r="W66" s="47"/>
      <c r="X66" s="48"/>
      <c r="Y66" s="49"/>
      <c r="Z66" s="50"/>
      <c r="AA66" s="51"/>
      <c r="AB66" s="52"/>
      <c r="AC66" s="53"/>
      <c r="AD66" s="54"/>
      <c r="AE66" s="54"/>
      <c r="AF66" s="55">
        <f>AC66+AD66</f>
        <v>0</v>
      </c>
      <c r="AG66" s="37"/>
    </row>
    <row r="67" spans="1:33" s="10" customFormat="1">
      <c r="A67" s="38" t="s">
        <v>218</v>
      </c>
      <c r="B67" s="57"/>
      <c r="C67" s="155" t="s">
        <v>272</v>
      </c>
      <c r="D67" s="155" t="s">
        <v>222</v>
      </c>
      <c r="E67" s="40" t="s">
        <v>273</v>
      </c>
      <c r="F67" s="40"/>
      <c r="G67" s="41"/>
      <c r="H67" s="41" t="s">
        <v>231</v>
      </c>
      <c r="I67" s="42"/>
      <c r="J67" s="43">
        <v>7095</v>
      </c>
      <c r="K67" s="115">
        <v>1.03</v>
      </c>
      <c r="L67" s="44">
        <f t="shared" ref="L67" si="35">K67*J67</f>
        <v>7307.85</v>
      </c>
      <c r="M67" s="45"/>
      <c r="N67" s="45"/>
      <c r="O67" s="46"/>
      <c r="P67" s="46"/>
      <c r="Q67" s="47"/>
      <c r="R67" s="47"/>
      <c r="S67" s="67"/>
      <c r="T67" s="47"/>
      <c r="U67" s="47"/>
      <c r="V67" s="47"/>
      <c r="W67" s="47">
        <f t="shared" ref="W67" si="36">SUM(N67:U67)</f>
        <v>0</v>
      </c>
      <c r="X67" s="48" t="e">
        <f t="shared" ref="X67" si="37">W67/AC67</f>
        <v>#DIV/0!</v>
      </c>
      <c r="Y67" s="49">
        <f t="shared" ref="Y67" si="38">W67-L67</f>
        <v>-7307.85</v>
      </c>
      <c r="Z67" s="50"/>
      <c r="AA67" s="51"/>
      <c r="AB67" s="52"/>
      <c r="AC67" s="53"/>
      <c r="AD67" s="54"/>
      <c r="AE67" s="54"/>
      <c r="AF67" s="55">
        <f t="shared" si="6"/>
        <v>0</v>
      </c>
      <c r="AG67" s="56">
        <f t="shared" ref="AG67" si="39">AF67-L67</f>
        <v>-7307.85</v>
      </c>
    </row>
    <row r="68" spans="1:33" s="10" customFormat="1">
      <c r="A68" s="38"/>
      <c r="B68" s="58"/>
      <c r="C68" s="155"/>
      <c r="D68" s="153"/>
      <c r="E68" s="40"/>
      <c r="F68" s="40"/>
      <c r="G68" s="41"/>
      <c r="H68" s="40"/>
      <c r="I68" s="59"/>
      <c r="J68" s="43"/>
      <c r="K68" s="112"/>
      <c r="L68" s="44"/>
      <c r="M68" s="45"/>
      <c r="N68" s="45"/>
      <c r="O68" s="46"/>
      <c r="P68" s="46"/>
      <c r="Q68" s="47"/>
      <c r="R68" s="47"/>
      <c r="S68" s="47"/>
      <c r="T68" s="47"/>
      <c r="U68" s="47"/>
      <c r="V68" s="47"/>
      <c r="W68" s="47"/>
      <c r="X68" s="48"/>
      <c r="Y68" s="49"/>
      <c r="Z68" s="50"/>
      <c r="AA68" s="51"/>
      <c r="AB68" s="52"/>
      <c r="AC68" s="53"/>
      <c r="AD68" s="54"/>
      <c r="AE68" s="54"/>
      <c r="AF68" s="55"/>
      <c r="AG68" s="37"/>
    </row>
    <row r="69" spans="1:33" s="10" customFormat="1">
      <c r="A69" s="38" t="s">
        <v>39</v>
      </c>
      <c r="B69" s="57"/>
      <c r="C69" s="155" t="s">
        <v>182</v>
      </c>
      <c r="D69" s="155" t="s">
        <v>40</v>
      </c>
      <c r="E69" s="40"/>
      <c r="F69" s="40"/>
      <c r="G69" s="41"/>
      <c r="H69" s="41"/>
      <c r="I69" s="42" t="s">
        <v>40</v>
      </c>
      <c r="J69" s="43">
        <v>375</v>
      </c>
      <c r="K69" s="115">
        <v>1.03</v>
      </c>
      <c r="L69" s="44">
        <f t="shared" ref="L69:L81" si="40">K69*J69</f>
        <v>386.25</v>
      </c>
      <c r="M69" s="45"/>
      <c r="N69" s="45"/>
      <c r="O69" s="46"/>
      <c r="P69" s="46"/>
      <c r="Q69" s="47"/>
      <c r="R69" s="47"/>
      <c r="S69" s="67"/>
      <c r="T69" s="47"/>
      <c r="U69" s="47"/>
      <c r="V69" s="47"/>
      <c r="W69" s="47">
        <f t="shared" ref="W69:W74" si="41">SUM(N69:U69)</f>
        <v>0</v>
      </c>
      <c r="X69" s="48" t="e">
        <f t="shared" ref="X69:X74" si="42">W69/AC69</f>
        <v>#DIV/0!</v>
      </c>
      <c r="Y69" s="49">
        <f t="shared" ref="Y69:Y74" si="43">W69-L69</f>
        <v>-386.25</v>
      </c>
      <c r="Z69" s="50"/>
      <c r="AA69" s="51"/>
      <c r="AB69" s="52"/>
      <c r="AC69" s="53"/>
      <c r="AD69" s="54"/>
      <c r="AE69" s="54"/>
      <c r="AF69" s="55">
        <f t="shared" si="6"/>
        <v>0</v>
      </c>
      <c r="AG69" s="37"/>
    </row>
    <row r="70" spans="1:33" s="10" customFormat="1">
      <c r="A70" s="38"/>
      <c r="B70" s="57"/>
      <c r="C70" s="155" t="s">
        <v>182</v>
      </c>
      <c r="D70" s="69" t="s">
        <v>41</v>
      </c>
      <c r="E70" s="70"/>
      <c r="F70" s="70"/>
      <c r="G70" s="71"/>
      <c r="H70" s="68"/>
      <c r="I70" s="42" t="s">
        <v>41</v>
      </c>
      <c r="J70" s="43">
        <v>375</v>
      </c>
      <c r="K70" s="115">
        <v>1.03</v>
      </c>
      <c r="L70" s="44">
        <f t="shared" si="40"/>
        <v>386.25</v>
      </c>
      <c r="M70" s="45"/>
      <c r="N70" s="45"/>
      <c r="O70" s="46"/>
      <c r="P70" s="46"/>
      <c r="Q70" s="47"/>
      <c r="R70" s="47"/>
      <c r="S70" s="67"/>
      <c r="T70" s="47"/>
      <c r="U70" s="47"/>
      <c r="V70" s="47"/>
      <c r="W70" s="47">
        <f t="shared" si="41"/>
        <v>0</v>
      </c>
      <c r="X70" s="48" t="e">
        <f t="shared" si="42"/>
        <v>#DIV/0!</v>
      </c>
      <c r="Y70" s="49">
        <f t="shared" si="43"/>
        <v>-386.25</v>
      </c>
      <c r="Z70" s="50"/>
      <c r="AA70" s="51"/>
      <c r="AB70" s="52"/>
      <c r="AC70" s="53"/>
      <c r="AD70" s="54"/>
      <c r="AE70" s="54"/>
      <c r="AF70" s="55">
        <f t="shared" si="6"/>
        <v>0</v>
      </c>
      <c r="AG70" s="37"/>
    </row>
    <row r="71" spans="1:33" s="10" customFormat="1">
      <c r="A71" s="38"/>
      <c r="B71" s="57"/>
      <c r="C71" s="155" t="s">
        <v>182</v>
      </c>
      <c r="D71" s="155" t="s">
        <v>42</v>
      </c>
      <c r="E71" s="40"/>
      <c r="F71" s="40"/>
      <c r="G71" s="41"/>
      <c r="H71" s="68"/>
      <c r="I71" s="42" t="s">
        <v>42</v>
      </c>
      <c r="J71" s="43">
        <v>1125</v>
      </c>
      <c r="K71" s="115">
        <v>1.03</v>
      </c>
      <c r="L71" s="44">
        <f t="shared" si="40"/>
        <v>1158.75</v>
      </c>
      <c r="M71" s="45"/>
      <c r="N71" s="45"/>
      <c r="O71" s="46"/>
      <c r="P71" s="46"/>
      <c r="Q71" s="63"/>
      <c r="R71" s="63"/>
      <c r="S71" s="72"/>
      <c r="T71" s="63"/>
      <c r="U71" s="47"/>
      <c r="V71" s="47"/>
      <c r="W71" s="47">
        <f t="shared" si="41"/>
        <v>0</v>
      </c>
      <c r="X71" s="48" t="e">
        <f t="shared" si="42"/>
        <v>#DIV/0!</v>
      </c>
      <c r="Y71" s="49">
        <f t="shared" si="43"/>
        <v>-1158.75</v>
      </c>
      <c r="Z71" s="50"/>
      <c r="AA71" s="51"/>
      <c r="AB71" s="52"/>
      <c r="AC71" s="53"/>
      <c r="AD71" s="54"/>
      <c r="AE71" s="54"/>
      <c r="AF71" s="55">
        <f t="shared" si="6"/>
        <v>0</v>
      </c>
      <c r="AG71" s="37"/>
    </row>
    <row r="72" spans="1:33" s="10" customFormat="1">
      <c r="A72" s="38"/>
      <c r="B72" s="57"/>
      <c r="C72" s="155" t="s">
        <v>182</v>
      </c>
      <c r="D72" s="155" t="s">
        <v>43</v>
      </c>
      <c r="E72" s="40"/>
      <c r="F72" s="40"/>
      <c r="G72" s="41"/>
      <c r="H72" s="68"/>
      <c r="I72" s="42" t="s">
        <v>43</v>
      </c>
      <c r="J72" s="43">
        <v>1665</v>
      </c>
      <c r="K72" s="115">
        <v>1.03</v>
      </c>
      <c r="L72" s="44">
        <f t="shared" si="40"/>
        <v>1714.95</v>
      </c>
      <c r="M72" s="45"/>
      <c r="N72" s="45"/>
      <c r="O72" s="46"/>
      <c r="P72" s="46"/>
      <c r="Q72" s="63"/>
      <c r="R72" s="63"/>
      <c r="S72" s="72"/>
      <c r="T72" s="63"/>
      <c r="U72" s="47"/>
      <c r="V72" s="47"/>
      <c r="W72" s="47">
        <f t="shared" si="41"/>
        <v>0</v>
      </c>
      <c r="X72" s="48" t="e">
        <f t="shared" si="42"/>
        <v>#DIV/0!</v>
      </c>
      <c r="Y72" s="49">
        <f t="shared" si="43"/>
        <v>-1714.95</v>
      </c>
      <c r="Z72" s="50"/>
      <c r="AA72" s="51"/>
      <c r="AB72" s="52"/>
      <c r="AC72" s="53"/>
      <c r="AD72" s="54"/>
      <c r="AE72" s="54"/>
      <c r="AF72" s="55">
        <f t="shared" si="6"/>
        <v>0</v>
      </c>
      <c r="AG72" s="37"/>
    </row>
    <row r="73" spans="1:33" s="10" customFormat="1">
      <c r="A73" s="38"/>
      <c r="B73" s="57"/>
      <c r="C73" s="155" t="s">
        <v>182</v>
      </c>
      <c r="D73" s="155" t="s">
        <v>44</v>
      </c>
      <c r="E73" s="40"/>
      <c r="F73" s="40"/>
      <c r="G73" s="41"/>
      <c r="H73" s="68"/>
      <c r="I73" s="42" t="s">
        <v>44</v>
      </c>
      <c r="J73" s="43">
        <v>2220</v>
      </c>
      <c r="K73" s="115">
        <v>1.03</v>
      </c>
      <c r="L73" s="44">
        <f t="shared" si="40"/>
        <v>2286.6</v>
      </c>
      <c r="M73" s="45"/>
      <c r="N73" s="45"/>
      <c r="O73" s="46"/>
      <c r="P73" s="46"/>
      <c r="Q73" s="47"/>
      <c r="R73" s="47"/>
      <c r="S73" s="67"/>
      <c r="T73" s="47"/>
      <c r="U73" s="47"/>
      <c r="V73" s="47"/>
      <c r="W73" s="47">
        <f t="shared" si="41"/>
        <v>0</v>
      </c>
      <c r="X73" s="48" t="e">
        <f t="shared" si="42"/>
        <v>#DIV/0!</v>
      </c>
      <c r="Y73" s="49">
        <f t="shared" si="43"/>
        <v>-2286.6</v>
      </c>
      <c r="Z73" s="50"/>
      <c r="AA73" s="51"/>
      <c r="AB73" s="52"/>
      <c r="AC73" s="53"/>
      <c r="AD73" s="54"/>
      <c r="AE73" s="54"/>
      <c r="AF73" s="55">
        <f t="shared" si="6"/>
        <v>0</v>
      </c>
      <c r="AG73" s="37"/>
    </row>
    <row r="74" spans="1:33" s="10" customFormat="1">
      <c r="A74" s="38"/>
      <c r="B74" s="57"/>
      <c r="C74" s="155" t="s">
        <v>182</v>
      </c>
      <c r="D74" s="155" t="s">
        <v>45</v>
      </c>
      <c r="E74" s="40"/>
      <c r="F74" s="40"/>
      <c r="G74" s="41"/>
      <c r="H74" s="68"/>
      <c r="I74" s="42" t="s">
        <v>45</v>
      </c>
      <c r="J74" s="43">
        <v>1335</v>
      </c>
      <c r="K74" s="115">
        <v>1.03</v>
      </c>
      <c r="L74" s="44">
        <f t="shared" si="40"/>
        <v>1375.05</v>
      </c>
      <c r="M74" s="45"/>
      <c r="N74" s="45"/>
      <c r="O74" s="46"/>
      <c r="P74" s="46"/>
      <c r="Q74" s="47"/>
      <c r="R74" s="47"/>
      <c r="S74" s="67"/>
      <c r="T74" s="47"/>
      <c r="U74" s="47"/>
      <c r="V74" s="47"/>
      <c r="W74" s="47">
        <f t="shared" si="41"/>
        <v>0</v>
      </c>
      <c r="X74" s="48" t="e">
        <f t="shared" si="42"/>
        <v>#DIV/0!</v>
      </c>
      <c r="Y74" s="49">
        <f t="shared" si="43"/>
        <v>-1375.05</v>
      </c>
      <c r="Z74" s="50"/>
      <c r="AA74" s="51"/>
      <c r="AB74" s="52"/>
      <c r="AC74" s="53"/>
      <c r="AD74" s="54"/>
      <c r="AE74" s="54"/>
      <c r="AF74" s="55">
        <f t="shared" si="6"/>
        <v>0</v>
      </c>
      <c r="AG74" s="37"/>
    </row>
    <row r="75" spans="1:33" s="10" customFormat="1">
      <c r="A75" s="38"/>
      <c r="B75" s="58"/>
      <c r="C75" s="155"/>
      <c r="D75" s="155"/>
      <c r="E75" s="40"/>
      <c r="F75" s="40"/>
      <c r="G75" s="41"/>
      <c r="H75" s="41"/>
      <c r="I75" s="59"/>
      <c r="J75" s="43"/>
      <c r="K75" s="112"/>
      <c r="L75" s="44">
        <f t="shared" si="40"/>
        <v>0</v>
      </c>
      <c r="M75" s="45"/>
      <c r="N75" s="45"/>
      <c r="O75" s="46"/>
      <c r="P75" s="46"/>
      <c r="Q75" s="47"/>
      <c r="R75" s="47"/>
      <c r="S75" s="47"/>
      <c r="T75" s="47"/>
      <c r="U75" s="47"/>
      <c r="V75" s="47"/>
      <c r="W75" s="47"/>
      <c r="X75" s="48"/>
      <c r="Y75" s="49"/>
      <c r="Z75" s="50"/>
      <c r="AA75" s="51"/>
      <c r="AB75" s="52"/>
      <c r="AC75" s="53"/>
      <c r="AD75" s="54"/>
      <c r="AE75" s="54"/>
      <c r="AF75" s="55">
        <f t="shared" si="6"/>
        <v>0</v>
      </c>
      <c r="AG75" s="37"/>
    </row>
    <row r="76" spans="1:33" s="10" customFormat="1">
      <c r="A76" s="38" t="s">
        <v>252</v>
      </c>
      <c r="B76" s="57"/>
      <c r="C76" s="68" t="s">
        <v>253</v>
      </c>
      <c r="D76" s="155" t="s">
        <v>274</v>
      </c>
      <c r="E76" s="40"/>
      <c r="F76" s="40"/>
      <c r="G76" s="41"/>
      <c r="H76" s="155" t="s">
        <v>49</v>
      </c>
      <c r="I76" s="42"/>
      <c r="J76" s="43">
        <v>2505</v>
      </c>
      <c r="K76" s="163">
        <v>0.24199999999999999</v>
      </c>
      <c r="L76" s="163">
        <f>K76*J76</f>
        <v>606.21</v>
      </c>
      <c r="M76" s="45"/>
      <c r="N76" s="45"/>
      <c r="O76" s="46"/>
      <c r="P76" s="46"/>
      <c r="Q76" s="47"/>
      <c r="R76" s="47"/>
      <c r="S76" s="47"/>
      <c r="T76" s="47"/>
      <c r="U76" s="47"/>
      <c r="V76" s="47"/>
      <c r="W76" s="47">
        <f>SUM(N76:U76)</f>
        <v>0</v>
      </c>
      <c r="X76" s="48" t="e">
        <f>W76/AC76</f>
        <v>#DIV/0!</v>
      </c>
      <c r="Y76" s="49">
        <f>W76-L76</f>
        <v>-606.21</v>
      </c>
      <c r="Z76" s="50"/>
      <c r="AA76" s="51"/>
      <c r="AB76" s="52"/>
      <c r="AC76" s="53"/>
      <c r="AD76" s="54"/>
      <c r="AE76" s="54"/>
      <c r="AF76" s="55">
        <f>AC76+AD76</f>
        <v>0</v>
      </c>
      <c r="AG76" s="37"/>
    </row>
    <row r="77" spans="1:33" s="10" customFormat="1">
      <c r="A77" s="38"/>
      <c r="B77" s="57"/>
      <c r="C77" s="68" t="s">
        <v>253</v>
      </c>
      <c r="D77" s="155" t="s">
        <v>274</v>
      </c>
      <c r="E77" s="40"/>
      <c r="F77" s="40"/>
      <c r="G77" s="41"/>
      <c r="H77" s="155" t="s">
        <v>48</v>
      </c>
      <c r="I77" s="42"/>
      <c r="J77" s="43">
        <v>4590</v>
      </c>
      <c r="K77" s="163">
        <v>0.24199999999999999</v>
      </c>
      <c r="L77" s="163">
        <f>K77*J77</f>
        <v>1110.78</v>
      </c>
      <c r="M77" s="45"/>
      <c r="N77" s="45"/>
      <c r="O77" s="46"/>
      <c r="P77" s="46"/>
      <c r="Q77" s="47"/>
      <c r="R77" s="47"/>
      <c r="S77" s="47"/>
      <c r="T77" s="47"/>
      <c r="U77" s="47"/>
      <c r="V77" s="47"/>
      <c r="W77" s="47">
        <f>SUM(N77:U77)</f>
        <v>0</v>
      </c>
      <c r="X77" s="48" t="e">
        <f>W77/AC77</f>
        <v>#DIV/0!</v>
      </c>
      <c r="Y77" s="49">
        <f>W77-L77</f>
        <v>-1110.78</v>
      </c>
      <c r="Z77" s="50"/>
      <c r="AA77" s="51"/>
      <c r="AB77" s="52"/>
      <c r="AC77" s="53"/>
      <c r="AD77" s="54"/>
      <c r="AE77" s="54"/>
      <c r="AF77" s="55">
        <f>AC77+AD77</f>
        <v>0</v>
      </c>
      <c r="AG77" s="37"/>
    </row>
    <row r="78" spans="1:33" s="10" customFormat="1">
      <c r="A78" s="38"/>
      <c r="B78" s="57"/>
      <c r="C78" s="68"/>
      <c r="D78" s="155"/>
      <c r="E78" s="40"/>
      <c r="F78" s="40"/>
      <c r="G78" s="41"/>
      <c r="H78" s="68"/>
      <c r="I78" s="42"/>
      <c r="J78" s="66"/>
      <c r="K78" s="116"/>
      <c r="L78" s="76"/>
      <c r="M78" s="45"/>
      <c r="N78" s="45"/>
      <c r="O78" s="46"/>
      <c r="P78" s="46"/>
      <c r="Q78" s="47"/>
      <c r="R78" s="47"/>
      <c r="S78" s="47"/>
      <c r="T78" s="47"/>
      <c r="U78" s="47"/>
      <c r="V78" s="47"/>
      <c r="W78" s="47"/>
      <c r="X78" s="48"/>
      <c r="Y78" s="49"/>
      <c r="Z78" s="50"/>
      <c r="AA78" s="51"/>
      <c r="AB78" s="52"/>
      <c r="AC78" s="53"/>
      <c r="AD78" s="54"/>
      <c r="AE78" s="54"/>
      <c r="AF78" s="55">
        <f>AC78+AD78</f>
        <v>0</v>
      </c>
      <c r="AG78" s="37"/>
    </row>
    <row r="79" spans="1:33" s="10" customFormat="1">
      <c r="A79" s="38" t="s">
        <v>53</v>
      </c>
      <c r="B79" s="57"/>
      <c r="C79" s="68" t="s">
        <v>56</v>
      </c>
      <c r="D79" s="155" t="s">
        <v>52</v>
      </c>
      <c r="E79" s="40"/>
      <c r="F79" s="40"/>
      <c r="G79" s="41"/>
      <c r="H79" s="155" t="s">
        <v>52</v>
      </c>
      <c r="I79" s="42"/>
      <c r="J79" s="66">
        <v>7095</v>
      </c>
      <c r="K79" s="163">
        <v>1.2</v>
      </c>
      <c r="L79" s="163">
        <f>K79*J79</f>
        <v>8514</v>
      </c>
      <c r="M79" s="45"/>
      <c r="N79" s="45"/>
      <c r="O79" s="46"/>
      <c r="P79" s="46"/>
      <c r="Q79" s="47"/>
      <c r="R79" s="47"/>
      <c r="S79" s="47"/>
      <c r="T79" s="47"/>
      <c r="U79" s="47"/>
      <c r="V79" s="47"/>
      <c r="W79" s="47">
        <f>SUM(N79:U79)</f>
        <v>0</v>
      </c>
      <c r="X79" s="48" t="e">
        <f>W79/AC79</f>
        <v>#DIV/0!</v>
      </c>
      <c r="Y79" s="49">
        <f>W79-L79</f>
        <v>-8514</v>
      </c>
      <c r="Z79" s="50"/>
      <c r="AA79" s="51"/>
      <c r="AB79" s="52"/>
      <c r="AC79" s="53"/>
      <c r="AD79" s="54"/>
      <c r="AE79" s="54"/>
      <c r="AF79" s="55">
        <f>AC79+AD79</f>
        <v>0</v>
      </c>
      <c r="AG79" s="37"/>
    </row>
    <row r="80" spans="1:33" s="10" customFormat="1">
      <c r="A80" s="38"/>
      <c r="B80" s="57"/>
      <c r="C80" s="68"/>
      <c r="D80" s="155"/>
      <c r="E80" s="40"/>
      <c r="F80" s="40"/>
      <c r="G80" s="41"/>
      <c r="H80" s="68"/>
      <c r="I80" s="42"/>
      <c r="J80" s="66"/>
      <c r="K80" s="116"/>
      <c r="L80" s="76"/>
      <c r="M80" s="45"/>
      <c r="N80" s="45"/>
      <c r="O80" s="46"/>
      <c r="P80" s="46"/>
      <c r="Q80" s="47"/>
      <c r="R80" s="47"/>
      <c r="S80" s="47"/>
      <c r="T80" s="47"/>
      <c r="U80" s="47"/>
      <c r="V80" s="47"/>
      <c r="W80" s="47"/>
      <c r="X80" s="48"/>
      <c r="Y80" s="49"/>
      <c r="Z80" s="50"/>
      <c r="AA80" s="51"/>
      <c r="AB80" s="52"/>
      <c r="AC80" s="53"/>
      <c r="AD80" s="54"/>
      <c r="AE80" s="54"/>
      <c r="AF80" s="55">
        <f>AC80+AD80</f>
        <v>0</v>
      </c>
      <c r="AG80" s="37"/>
    </row>
    <row r="81" spans="1:33" s="10" customFormat="1">
      <c r="A81" s="38" t="s">
        <v>193</v>
      </c>
      <c r="B81" s="57"/>
      <c r="C81" s="155" t="s">
        <v>194</v>
      </c>
      <c r="D81" s="155"/>
      <c r="E81" s="40"/>
      <c r="F81" s="40"/>
      <c r="G81" s="41"/>
      <c r="H81" s="41"/>
      <c r="I81" s="42"/>
      <c r="J81" s="43">
        <v>7095</v>
      </c>
      <c r="K81" s="115">
        <v>1.05</v>
      </c>
      <c r="L81" s="44">
        <f t="shared" si="40"/>
        <v>7449.75</v>
      </c>
      <c r="M81" s="45"/>
      <c r="N81" s="45"/>
      <c r="O81" s="46"/>
      <c r="P81" s="46"/>
      <c r="Q81" s="47"/>
      <c r="R81" s="47"/>
      <c r="S81" s="67"/>
      <c r="T81" s="47"/>
      <c r="U81" s="47"/>
      <c r="V81" s="47"/>
      <c r="W81" s="47">
        <f>SUM(N81:U81)</f>
        <v>0</v>
      </c>
      <c r="X81" s="48" t="e">
        <f>W81/AC81</f>
        <v>#DIV/0!</v>
      </c>
      <c r="Y81" s="49">
        <f>W81-L81</f>
        <v>-7449.75</v>
      </c>
      <c r="Z81" s="50"/>
      <c r="AA81" s="51"/>
      <c r="AB81" s="52"/>
      <c r="AC81" s="53"/>
      <c r="AD81" s="54"/>
      <c r="AE81" s="54"/>
      <c r="AF81" s="55">
        <f t="shared" si="6"/>
        <v>0</v>
      </c>
      <c r="AG81" s="37"/>
    </row>
    <row r="82" spans="1:33" s="10" customFormat="1">
      <c r="A82" s="38"/>
      <c r="B82" s="57"/>
      <c r="C82" s="68"/>
      <c r="D82" s="155"/>
      <c r="E82" s="40"/>
      <c r="F82" s="40"/>
      <c r="G82" s="41"/>
      <c r="H82" s="68"/>
      <c r="I82" s="42"/>
      <c r="J82" s="66"/>
      <c r="K82" s="114"/>
      <c r="L82" s="73"/>
      <c r="M82" s="45"/>
      <c r="N82" s="45"/>
      <c r="O82" s="46"/>
      <c r="P82" s="46"/>
      <c r="Q82" s="47"/>
      <c r="R82" s="47"/>
      <c r="S82" s="47"/>
      <c r="T82" s="47"/>
      <c r="U82" s="47"/>
      <c r="V82" s="47"/>
      <c r="W82" s="47"/>
      <c r="X82" s="48"/>
      <c r="Y82" s="49"/>
      <c r="Z82" s="50"/>
      <c r="AA82" s="51"/>
      <c r="AB82" s="52"/>
      <c r="AC82" s="53"/>
      <c r="AD82" s="54"/>
      <c r="AE82" s="54"/>
      <c r="AF82" s="55">
        <f t="shared" si="6"/>
        <v>0</v>
      </c>
      <c r="AG82" s="37"/>
    </row>
    <row r="83" spans="1:33" s="10" customFormat="1">
      <c r="A83" s="38" t="s">
        <v>50</v>
      </c>
      <c r="B83" s="57"/>
      <c r="C83" s="68" t="s">
        <v>51</v>
      </c>
      <c r="D83" s="155" t="s">
        <v>52</v>
      </c>
      <c r="E83" s="40"/>
      <c r="F83" s="40"/>
      <c r="G83" s="41"/>
      <c r="H83" s="155" t="s">
        <v>52</v>
      </c>
      <c r="I83" s="42" t="s">
        <v>54</v>
      </c>
      <c r="J83" s="66">
        <v>7095</v>
      </c>
      <c r="K83" s="116">
        <v>1.03</v>
      </c>
      <c r="L83" s="44">
        <f>K83*J83</f>
        <v>7307.85</v>
      </c>
      <c r="M83" s="45"/>
      <c r="N83" s="45"/>
      <c r="O83" s="46"/>
      <c r="P83" s="46"/>
      <c r="Q83" s="47"/>
      <c r="R83" s="47"/>
      <c r="S83" s="47"/>
      <c r="T83" s="47"/>
      <c r="U83" s="47"/>
      <c r="V83" s="47"/>
      <c r="W83" s="47">
        <f>SUM(N83:U83)</f>
        <v>0</v>
      </c>
      <c r="X83" s="48" t="e">
        <f>W83/AC83</f>
        <v>#DIV/0!</v>
      </c>
      <c r="Y83" s="49">
        <f>W83-L83</f>
        <v>-7307.85</v>
      </c>
      <c r="Z83" s="50"/>
      <c r="AA83" s="51"/>
      <c r="AB83" s="52"/>
      <c r="AC83" s="53"/>
      <c r="AD83" s="54"/>
      <c r="AE83" s="54"/>
      <c r="AF83" s="55">
        <f t="shared" ref="AF83:AF100" si="44">AC83+AD83</f>
        <v>0</v>
      </c>
      <c r="AG83" s="37"/>
    </row>
    <row r="84" spans="1:33" s="10" customFormat="1">
      <c r="A84" s="38"/>
      <c r="B84" s="57"/>
      <c r="C84" s="68"/>
      <c r="D84" s="155"/>
      <c r="E84" s="40"/>
      <c r="F84" s="40"/>
      <c r="G84" s="41"/>
      <c r="H84" s="68"/>
      <c r="I84" s="42"/>
      <c r="J84" s="66"/>
      <c r="K84" s="116"/>
      <c r="L84" s="76"/>
      <c r="M84" s="45"/>
      <c r="N84" s="45"/>
      <c r="O84" s="46"/>
      <c r="P84" s="46"/>
      <c r="Q84" s="47"/>
      <c r="R84" s="47"/>
      <c r="S84" s="47"/>
      <c r="T84" s="47"/>
      <c r="U84" s="47"/>
      <c r="V84" s="47"/>
      <c r="W84" s="47"/>
      <c r="X84" s="48"/>
      <c r="Y84" s="49"/>
      <c r="Z84" s="50"/>
      <c r="AA84" s="51"/>
      <c r="AB84" s="52"/>
      <c r="AC84" s="53"/>
      <c r="AD84" s="54"/>
      <c r="AE84" s="54"/>
      <c r="AF84" s="55">
        <f t="shared" si="44"/>
        <v>0</v>
      </c>
      <c r="AG84" s="37"/>
    </row>
    <row r="85" spans="1:33" s="10" customFormat="1">
      <c r="A85" s="38" t="s">
        <v>183</v>
      </c>
      <c r="B85" s="57"/>
      <c r="C85" s="68" t="s">
        <v>217</v>
      </c>
      <c r="D85" s="155" t="s">
        <v>40</v>
      </c>
      <c r="E85" s="40"/>
      <c r="F85" s="40"/>
      <c r="G85" s="41"/>
      <c r="H85" s="68"/>
      <c r="I85" s="42" t="s">
        <v>40</v>
      </c>
      <c r="J85" s="43">
        <v>375</v>
      </c>
      <c r="K85" s="115">
        <v>1.05</v>
      </c>
      <c r="L85" s="44">
        <f t="shared" ref="L85:L90" si="45">K85*J85</f>
        <v>393.75</v>
      </c>
      <c r="M85" s="45"/>
      <c r="N85" s="45"/>
      <c r="O85" s="46"/>
      <c r="P85" s="46"/>
      <c r="Q85" s="47"/>
      <c r="R85" s="47"/>
      <c r="S85" s="67"/>
      <c r="T85" s="47"/>
      <c r="U85" s="47"/>
      <c r="V85" s="47"/>
      <c r="W85" s="47">
        <f t="shared" ref="W85:W90" si="46">SUM(N85:U85)</f>
        <v>0</v>
      </c>
      <c r="X85" s="48" t="e">
        <f t="shared" ref="X85:X90" si="47">W85/AC85</f>
        <v>#DIV/0!</v>
      </c>
      <c r="Y85" s="49">
        <f t="shared" ref="Y85:Y90" si="48">W85-L85</f>
        <v>-393.75</v>
      </c>
      <c r="Z85" s="50"/>
      <c r="AA85" s="51"/>
      <c r="AB85" s="52"/>
      <c r="AC85" s="53"/>
      <c r="AD85" s="54"/>
      <c r="AE85" s="54"/>
      <c r="AF85" s="55">
        <f t="shared" si="44"/>
        <v>0</v>
      </c>
      <c r="AG85" s="37"/>
    </row>
    <row r="86" spans="1:33" s="10" customFormat="1">
      <c r="A86" s="38"/>
      <c r="B86" s="57"/>
      <c r="C86" s="68"/>
      <c r="D86" s="155" t="s">
        <v>41</v>
      </c>
      <c r="E86" s="40"/>
      <c r="F86" s="40"/>
      <c r="G86" s="41"/>
      <c r="H86" s="68"/>
      <c r="I86" s="42" t="s">
        <v>57</v>
      </c>
      <c r="J86" s="43">
        <v>375</v>
      </c>
      <c r="K86" s="115">
        <v>1.05</v>
      </c>
      <c r="L86" s="44">
        <f t="shared" si="45"/>
        <v>393.75</v>
      </c>
      <c r="M86" s="45"/>
      <c r="N86" s="45"/>
      <c r="O86" s="46"/>
      <c r="P86" s="46"/>
      <c r="Q86" s="47"/>
      <c r="R86" s="47"/>
      <c r="S86" s="67"/>
      <c r="T86" s="47"/>
      <c r="U86" s="47"/>
      <c r="V86" s="47"/>
      <c r="W86" s="47">
        <f t="shared" si="46"/>
        <v>0</v>
      </c>
      <c r="X86" s="48" t="e">
        <f t="shared" si="47"/>
        <v>#DIV/0!</v>
      </c>
      <c r="Y86" s="49">
        <f t="shared" si="48"/>
        <v>-393.75</v>
      </c>
      <c r="Z86" s="50"/>
      <c r="AA86" s="51"/>
      <c r="AB86" s="52"/>
      <c r="AC86" s="53"/>
      <c r="AD86" s="54"/>
      <c r="AE86" s="54"/>
      <c r="AF86" s="55">
        <f t="shared" si="44"/>
        <v>0</v>
      </c>
      <c r="AG86" s="37"/>
    </row>
    <row r="87" spans="1:33" s="10" customFormat="1">
      <c r="A87" s="38"/>
      <c r="B87" s="57"/>
      <c r="C87" s="68"/>
      <c r="D87" s="155" t="s">
        <v>42</v>
      </c>
      <c r="E87" s="40"/>
      <c r="F87" s="40"/>
      <c r="G87" s="41"/>
      <c r="H87" s="68"/>
      <c r="I87" s="42" t="s">
        <v>42</v>
      </c>
      <c r="J87" s="43">
        <v>1125</v>
      </c>
      <c r="K87" s="115">
        <v>1.05</v>
      </c>
      <c r="L87" s="44">
        <f t="shared" si="45"/>
        <v>1181.25</v>
      </c>
      <c r="M87" s="45"/>
      <c r="N87" s="45"/>
      <c r="O87" s="46"/>
      <c r="P87" s="46"/>
      <c r="Q87" s="47"/>
      <c r="R87" s="47"/>
      <c r="S87" s="67"/>
      <c r="T87" s="47"/>
      <c r="U87" s="47"/>
      <c r="V87" s="47"/>
      <c r="W87" s="47">
        <f t="shared" si="46"/>
        <v>0</v>
      </c>
      <c r="X87" s="48" t="e">
        <f t="shared" si="47"/>
        <v>#DIV/0!</v>
      </c>
      <c r="Y87" s="49">
        <f t="shared" si="48"/>
        <v>-1181.25</v>
      </c>
      <c r="Z87" s="50"/>
      <c r="AA87" s="51"/>
      <c r="AB87" s="52"/>
      <c r="AC87" s="53"/>
      <c r="AD87" s="54"/>
      <c r="AE87" s="54"/>
      <c r="AF87" s="55">
        <f t="shared" si="44"/>
        <v>0</v>
      </c>
      <c r="AG87" s="37"/>
    </row>
    <row r="88" spans="1:33" s="10" customFormat="1">
      <c r="A88" s="38"/>
      <c r="B88" s="57"/>
      <c r="C88" s="68"/>
      <c r="D88" s="155" t="s">
        <v>43</v>
      </c>
      <c r="E88" s="40"/>
      <c r="F88" s="40"/>
      <c r="G88" s="41"/>
      <c r="H88" s="68"/>
      <c r="I88" s="42" t="s">
        <v>43</v>
      </c>
      <c r="J88" s="43">
        <v>1665</v>
      </c>
      <c r="K88" s="115">
        <v>1.05</v>
      </c>
      <c r="L88" s="44">
        <f t="shared" si="45"/>
        <v>1748.25</v>
      </c>
      <c r="M88" s="45"/>
      <c r="N88" s="45"/>
      <c r="O88" s="46"/>
      <c r="P88" s="46"/>
      <c r="Q88" s="47"/>
      <c r="R88" s="47"/>
      <c r="S88" s="67"/>
      <c r="T88" s="47"/>
      <c r="U88" s="47"/>
      <c r="V88" s="47"/>
      <c r="W88" s="47">
        <f t="shared" si="46"/>
        <v>0</v>
      </c>
      <c r="X88" s="48" t="e">
        <f t="shared" si="47"/>
        <v>#DIV/0!</v>
      </c>
      <c r="Y88" s="49">
        <f t="shared" si="48"/>
        <v>-1748.25</v>
      </c>
      <c r="Z88" s="50"/>
      <c r="AA88" s="51"/>
      <c r="AB88" s="52"/>
      <c r="AC88" s="53"/>
      <c r="AD88" s="54"/>
      <c r="AE88" s="54"/>
      <c r="AF88" s="55">
        <f t="shared" si="44"/>
        <v>0</v>
      </c>
      <c r="AG88" s="37"/>
    </row>
    <row r="89" spans="1:33" s="10" customFormat="1">
      <c r="A89" s="38"/>
      <c r="B89" s="57"/>
      <c r="C89" s="68"/>
      <c r="D89" s="155" t="s">
        <v>44</v>
      </c>
      <c r="E89" s="40"/>
      <c r="F89" s="40"/>
      <c r="G89" s="41"/>
      <c r="H89" s="68"/>
      <c r="I89" s="42" t="s">
        <v>44</v>
      </c>
      <c r="J89" s="43">
        <v>2220</v>
      </c>
      <c r="K89" s="115">
        <v>1.05</v>
      </c>
      <c r="L89" s="44">
        <f t="shared" si="45"/>
        <v>2331</v>
      </c>
      <c r="M89" s="45"/>
      <c r="N89" s="45"/>
      <c r="O89" s="46"/>
      <c r="P89" s="46"/>
      <c r="Q89" s="47"/>
      <c r="R89" s="47"/>
      <c r="S89" s="67"/>
      <c r="T89" s="47"/>
      <c r="U89" s="47"/>
      <c r="V89" s="47"/>
      <c r="W89" s="47">
        <f t="shared" si="46"/>
        <v>0</v>
      </c>
      <c r="X89" s="48" t="e">
        <f t="shared" si="47"/>
        <v>#DIV/0!</v>
      </c>
      <c r="Y89" s="49">
        <f t="shared" si="48"/>
        <v>-2331</v>
      </c>
      <c r="Z89" s="50"/>
      <c r="AA89" s="51"/>
      <c r="AB89" s="52"/>
      <c r="AC89" s="53"/>
      <c r="AD89" s="54"/>
      <c r="AE89" s="54"/>
      <c r="AF89" s="55">
        <f t="shared" si="44"/>
        <v>0</v>
      </c>
      <c r="AG89" s="37"/>
    </row>
    <row r="90" spans="1:33" s="10" customFormat="1">
      <c r="A90" s="38"/>
      <c r="B90" s="57"/>
      <c r="C90" s="68"/>
      <c r="D90" s="155" t="s">
        <v>45</v>
      </c>
      <c r="E90" s="40"/>
      <c r="F90" s="40"/>
      <c r="G90" s="41"/>
      <c r="H90" s="68"/>
      <c r="I90" s="42" t="s">
        <v>45</v>
      </c>
      <c r="J90" s="43">
        <v>1335</v>
      </c>
      <c r="K90" s="115">
        <v>1.05</v>
      </c>
      <c r="L90" s="44">
        <f t="shared" si="45"/>
        <v>1401.75</v>
      </c>
      <c r="M90" s="45"/>
      <c r="N90" s="45"/>
      <c r="O90" s="46"/>
      <c r="P90" s="46"/>
      <c r="Q90" s="47"/>
      <c r="R90" s="47"/>
      <c r="S90" s="67"/>
      <c r="T90" s="47"/>
      <c r="U90" s="47"/>
      <c r="V90" s="47"/>
      <c r="W90" s="47">
        <f t="shared" si="46"/>
        <v>0</v>
      </c>
      <c r="X90" s="48" t="e">
        <f t="shared" si="47"/>
        <v>#DIV/0!</v>
      </c>
      <c r="Y90" s="49">
        <f t="shared" si="48"/>
        <v>-1401.75</v>
      </c>
      <c r="Z90" s="50"/>
      <c r="AA90" s="51"/>
      <c r="AB90" s="52"/>
      <c r="AC90" s="53"/>
      <c r="AD90" s="54"/>
      <c r="AE90" s="54"/>
      <c r="AF90" s="55">
        <f t="shared" si="44"/>
        <v>0</v>
      </c>
      <c r="AG90" s="37"/>
    </row>
    <row r="91" spans="1:33" s="10" customFormat="1">
      <c r="A91" s="38"/>
      <c r="B91" s="57"/>
      <c r="C91" s="68"/>
      <c r="D91" s="155"/>
      <c r="E91" s="40"/>
      <c r="F91" s="40"/>
      <c r="G91" s="41"/>
      <c r="H91" s="68"/>
      <c r="I91" s="42"/>
      <c r="J91" s="43"/>
      <c r="K91" s="115"/>
      <c r="L91" s="44"/>
      <c r="M91" s="45"/>
      <c r="N91" s="45"/>
      <c r="O91" s="46"/>
      <c r="P91" s="46"/>
      <c r="Q91" s="47"/>
      <c r="R91" s="47"/>
      <c r="S91" s="67"/>
      <c r="T91" s="47"/>
      <c r="U91" s="47"/>
      <c r="V91" s="47"/>
      <c r="W91" s="47"/>
      <c r="X91" s="48"/>
      <c r="Y91" s="49"/>
      <c r="Z91" s="50"/>
      <c r="AA91" s="51"/>
      <c r="AB91" s="52"/>
      <c r="AC91" s="53"/>
      <c r="AD91" s="54"/>
      <c r="AE91" s="54"/>
      <c r="AF91" s="55">
        <f t="shared" si="44"/>
        <v>0</v>
      </c>
      <c r="AG91" s="37"/>
    </row>
    <row r="92" spans="1:33" s="10" customFormat="1">
      <c r="A92" s="38" t="s">
        <v>185</v>
      </c>
      <c r="B92" s="57"/>
      <c r="C92" s="68" t="s">
        <v>191</v>
      </c>
      <c r="D92" s="155"/>
      <c r="E92" s="40"/>
      <c r="F92" s="40"/>
      <c r="G92" s="41"/>
      <c r="H92" s="68"/>
      <c r="I92" s="42"/>
      <c r="J92" s="66">
        <v>7095</v>
      </c>
      <c r="K92" s="115">
        <v>1.03</v>
      </c>
      <c r="L92" s="44">
        <f>K92*J92</f>
        <v>7307.85</v>
      </c>
      <c r="M92" s="45"/>
      <c r="N92" s="45"/>
      <c r="O92" s="46"/>
      <c r="P92" s="46"/>
      <c r="Q92" s="47"/>
      <c r="R92" s="47"/>
      <c r="S92" s="67"/>
      <c r="T92" s="47"/>
      <c r="U92" s="47"/>
      <c r="V92" s="47"/>
      <c r="W92" s="47">
        <f>SUM(N92:U92)</f>
        <v>0</v>
      </c>
      <c r="X92" s="48" t="e">
        <f>W92/AC92</f>
        <v>#DIV/0!</v>
      </c>
      <c r="Y92" s="49">
        <f>W92-L92</f>
        <v>-7307.85</v>
      </c>
      <c r="Z92" s="50"/>
      <c r="AA92" s="51"/>
      <c r="AB92" s="52"/>
      <c r="AC92" s="53"/>
      <c r="AD92" s="54"/>
      <c r="AE92" s="54"/>
      <c r="AF92" s="55">
        <f t="shared" si="44"/>
        <v>0</v>
      </c>
      <c r="AG92" s="37"/>
    </row>
    <row r="93" spans="1:33" s="10" customFormat="1">
      <c r="A93" s="38" t="s">
        <v>184</v>
      </c>
      <c r="B93" s="57"/>
      <c r="C93" s="68" t="s">
        <v>192</v>
      </c>
      <c r="D93" s="155"/>
      <c r="E93" s="40"/>
      <c r="F93" s="40"/>
      <c r="G93" s="41"/>
      <c r="H93" s="68"/>
      <c r="I93" s="42"/>
      <c r="J93" s="66">
        <v>7095</v>
      </c>
      <c r="K93" s="115">
        <v>1.03</v>
      </c>
      <c r="L93" s="44">
        <f>K93*J93</f>
        <v>7307.85</v>
      </c>
      <c r="M93" s="45"/>
      <c r="N93" s="45"/>
      <c r="O93" s="46"/>
      <c r="P93" s="46"/>
      <c r="Q93" s="47"/>
      <c r="R93" s="47"/>
      <c r="S93" s="67"/>
      <c r="T93" s="47"/>
      <c r="U93" s="47"/>
      <c r="V93" s="47"/>
      <c r="W93" s="47">
        <f>SUM(N93:U93)</f>
        <v>0</v>
      </c>
      <c r="X93" s="48" t="e">
        <f>W93/AC93</f>
        <v>#DIV/0!</v>
      </c>
      <c r="Y93" s="49">
        <f>W93-L93</f>
        <v>-7307.85</v>
      </c>
      <c r="Z93" s="50"/>
      <c r="AA93" s="51"/>
      <c r="AB93" s="52"/>
      <c r="AC93" s="53"/>
      <c r="AD93" s="54"/>
      <c r="AE93" s="54"/>
      <c r="AF93" s="55">
        <f t="shared" si="44"/>
        <v>0</v>
      </c>
      <c r="AG93" s="37"/>
    </row>
    <row r="94" spans="1:33" s="10" customFormat="1">
      <c r="A94" s="38"/>
      <c r="B94" s="57"/>
      <c r="C94" s="68"/>
      <c r="D94" s="155"/>
      <c r="E94" s="40"/>
      <c r="F94" s="40"/>
      <c r="G94" s="41"/>
      <c r="H94" s="68"/>
      <c r="I94" s="42"/>
      <c r="J94" s="66"/>
      <c r="K94" s="116"/>
      <c r="L94" s="44"/>
      <c r="M94" s="45"/>
      <c r="N94" s="45"/>
      <c r="O94" s="46"/>
      <c r="P94" s="46"/>
      <c r="Q94" s="47"/>
      <c r="R94" s="47"/>
      <c r="S94" s="47"/>
      <c r="T94" s="47"/>
      <c r="U94" s="47"/>
      <c r="V94" s="47"/>
      <c r="W94" s="47"/>
      <c r="X94" s="48"/>
      <c r="Y94" s="49"/>
      <c r="Z94" s="50"/>
      <c r="AA94" s="51"/>
      <c r="AB94" s="52"/>
      <c r="AC94" s="53"/>
      <c r="AD94" s="54"/>
      <c r="AE94" s="54"/>
      <c r="AF94" s="55">
        <f t="shared" si="44"/>
        <v>0</v>
      </c>
      <c r="AG94" s="37"/>
    </row>
    <row r="95" spans="1:33" s="10" customFormat="1">
      <c r="A95" s="38" t="s">
        <v>186</v>
      </c>
      <c r="B95" s="57"/>
      <c r="C95" s="68" t="s">
        <v>187</v>
      </c>
      <c r="D95" s="155" t="s">
        <v>40</v>
      </c>
      <c r="E95" s="40"/>
      <c r="F95" s="40"/>
      <c r="G95" s="41"/>
      <c r="H95" s="68"/>
      <c r="I95" s="42" t="s">
        <v>40</v>
      </c>
      <c r="J95" s="43">
        <v>375</v>
      </c>
      <c r="K95" s="115">
        <v>1.05</v>
      </c>
      <c r="L95" s="44">
        <f t="shared" ref="L95:L100" si="49">J95*K95</f>
        <v>393.75</v>
      </c>
      <c r="M95" s="45"/>
      <c r="N95" s="45"/>
      <c r="O95" s="46"/>
      <c r="P95" s="46"/>
      <c r="Q95" s="47"/>
      <c r="R95" s="47"/>
      <c r="S95" s="47"/>
      <c r="T95" s="47"/>
      <c r="U95" s="47"/>
      <c r="V95" s="47"/>
      <c r="W95" s="47">
        <f t="shared" ref="W95:W100" si="50">SUM(N95:V95)</f>
        <v>0</v>
      </c>
      <c r="X95" s="48" t="e">
        <f t="shared" ref="X95:X100" si="51">W95/AC95</f>
        <v>#DIV/0!</v>
      </c>
      <c r="Y95" s="49">
        <f t="shared" ref="Y95:Y100" si="52">W95-L95</f>
        <v>-393.75</v>
      </c>
      <c r="Z95" s="50"/>
      <c r="AA95" s="51"/>
      <c r="AB95" s="52"/>
      <c r="AC95" s="53"/>
      <c r="AD95" s="54"/>
      <c r="AE95" s="54"/>
      <c r="AF95" s="55">
        <f t="shared" si="44"/>
        <v>0</v>
      </c>
      <c r="AG95" s="37"/>
    </row>
    <row r="96" spans="1:33" s="10" customFormat="1">
      <c r="A96" s="38"/>
      <c r="B96" s="57"/>
      <c r="C96" s="68"/>
      <c r="D96" s="155" t="s">
        <v>41</v>
      </c>
      <c r="E96" s="40"/>
      <c r="F96" s="40"/>
      <c r="G96" s="41"/>
      <c r="H96" s="68"/>
      <c r="I96" s="42" t="s">
        <v>41</v>
      </c>
      <c r="J96" s="43">
        <v>375</v>
      </c>
      <c r="K96" s="115">
        <v>1.05</v>
      </c>
      <c r="L96" s="44">
        <f t="shared" si="49"/>
        <v>393.75</v>
      </c>
      <c r="M96" s="45"/>
      <c r="N96" s="45"/>
      <c r="O96" s="46"/>
      <c r="P96" s="46"/>
      <c r="Q96" s="47"/>
      <c r="R96" s="47"/>
      <c r="S96" s="47"/>
      <c r="T96" s="47"/>
      <c r="U96" s="47"/>
      <c r="V96" s="47"/>
      <c r="W96" s="47">
        <f t="shared" si="50"/>
        <v>0</v>
      </c>
      <c r="X96" s="48" t="e">
        <f t="shared" si="51"/>
        <v>#DIV/0!</v>
      </c>
      <c r="Y96" s="49">
        <f t="shared" si="52"/>
        <v>-393.75</v>
      </c>
      <c r="Z96" s="50"/>
      <c r="AA96" s="51"/>
      <c r="AB96" s="52"/>
      <c r="AC96" s="53"/>
      <c r="AD96" s="54"/>
      <c r="AE96" s="54"/>
      <c r="AF96" s="55">
        <f t="shared" si="44"/>
        <v>0</v>
      </c>
      <c r="AG96" s="37"/>
    </row>
    <row r="97" spans="1:33" s="10" customFormat="1">
      <c r="A97" s="38"/>
      <c r="B97" s="57"/>
      <c r="C97" s="68"/>
      <c r="D97" s="155" t="s">
        <v>42</v>
      </c>
      <c r="E97" s="40"/>
      <c r="F97" s="40"/>
      <c r="G97" s="41"/>
      <c r="H97" s="68"/>
      <c r="I97" s="42" t="s">
        <v>42</v>
      </c>
      <c r="J97" s="43">
        <v>1125</v>
      </c>
      <c r="K97" s="115">
        <v>1.05</v>
      </c>
      <c r="L97" s="44">
        <f t="shared" si="49"/>
        <v>1181.25</v>
      </c>
      <c r="M97" s="45"/>
      <c r="N97" s="45"/>
      <c r="O97" s="46"/>
      <c r="P97" s="46"/>
      <c r="Q97" s="47"/>
      <c r="R97" s="47"/>
      <c r="S97" s="47"/>
      <c r="T97" s="47"/>
      <c r="U97" s="47"/>
      <c r="V97" s="47"/>
      <c r="W97" s="47">
        <f t="shared" si="50"/>
        <v>0</v>
      </c>
      <c r="X97" s="48" t="e">
        <f t="shared" si="51"/>
        <v>#DIV/0!</v>
      </c>
      <c r="Y97" s="49">
        <f t="shared" si="52"/>
        <v>-1181.25</v>
      </c>
      <c r="Z97" s="50"/>
      <c r="AA97" s="51"/>
      <c r="AB97" s="52"/>
      <c r="AC97" s="53"/>
      <c r="AD97" s="54"/>
      <c r="AE97" s="54"/>
      <c r="AF97" s="55">
        <f t="shared" si="44"/>
        <v>0</v>
      </c>
      <c r="AG97" s="37"/>
    </row>
    <row r="98" spans="1:33" s="10" customFormat="1">
      <c r="A98" s="38"/>
      <c r="B98" s="57"/>
      <c r="C98" s="68"/>
      <c r="D98" s="155" t="s">
        <v>43</v>
      </c>
      <c r="E98" s="40"/>
      <c r="F98" s="40"/>
      <c r="G98" s="41"/>
      <c r="H98" s="68"/>
      <c r="I98" s="42" t="s">
        <v>43</v>
      </c>
      <c r="J98" s="43">
        <v>1665</v>
      </c>
      <c r="K98" s="115">
        <v>1.05</v>
      </c>
      <c r="L98" s="44">
        <f t="shared" si="49"/>
        <v>1748.25</v>
      </c>
      <c r="M98" s="45"/>
      <c r="N98" s="45"/>
      <c r="O98" s="46"/>
      <c r="P98" s="46"/>
      <c r="Q98" s="47"/>
      <c r="R98" s="47"/>
      <c r="S98" s="47"/>
      <c r="T98" s="47"/>
      <c r="U98" s="47"/>
      <c r="V98" s="47"/>
      <c r="W98" s="47">
        <f t="shared" si="50"/>
        <v>0</v>
      </c>
      <c r="X98" s="48" t="e">
        <f t="shared" si="51"/>
        <v>#DIV/0!</v>
      </c>
      <c r="Y98" s="49">
        <f t="shared" si="52"/>
        <v>-1748.25</v>
      </c>
      <c r="Z98" s="50"/>
      <c r="AA98" s="51"/>
      <c r="AB98" s="52"/>
      <c r="AC98" s="53"/>
      <c r="AD98" s="54"/>
      <c r="AE98" s="54"/>
      <c r="AF98" s="55">
        <f t="shared" si="44"/>
        <v>0</v>
      </c>
      <c r="AG98" s="37"/>
    </row>
    <row r="99" spans="1:33" s="10" customFormat="1">
      <c r="A99" s="38"/>
      <c r="B99" s="57"/>
      <c r="C99" s="68"/>
      <c r="D99" s="155" t="s">
        <v>44</v>
      </c>
      <c r="E99" s="40"/>
      <c r="F99" s="40"/>
      <c r="G99" s="41"/>
      <c r="H99" s="68"/>
      <c r="I99" s="42" t="s">
        <v>44</v>
      </c>
      <c r="J99" s="43">
        <v>2220</v>
      </c>
      <c r="K99" s="115">
        <v>1.05</v>
      </c>
      <c r="L99" s="44">
        <f t="shared" si="49"/>
        <v>2331</v>
      </c>
      <c r="M99" s="45"/>
      <c r="N99" s="45"/>
      <c r="O99" s="46"/>
      <c r="P99" s="46"/>
      <c r="Q99" s="47"/>
      <c r="R99" s="47"/>
      <c r="S99" s="47"/>
      <c r="T99" s="47"/>
      <c r="U99" s="47"/>
      <c r="V99" s="47"/>
      <c r="W99" s="47">
        <f t="shared" si="50"/>
        <v>0</v>
      </c>
      <c r="X99" s="48" t="e">
        <f t="shared" si="51"/>
        <v>#DIV/0!</v>
      </c>
      <c r="Y99" s="49">
        <f t="shared" si="52"/>
        <v>-2331</v>
      </c>
      <c r="Z99" s="50"/>
      <c r="AA99" s="51"/>
      <c r="AB99" s="52"/>
      <c r="AC99" s="53"/>
      <c r="AD99" s="54"/>
      <c r="AE99" s="54"/>
      <c r="AF99" s="55">
        <f t="shared" si="44"/>
        <v>0</v>
      </c>
      <c r="AG99" s="37"/>
    </row>
    <row r="100" spans="1:33" s="10" customFormat="1">
      <c r="A100" s="38"/>
      <c r="B100" s="57"/>
      <c r="C100" s="68"/>
      <c r="D100" s="155" t="s">
        <v>45</v>
      </c>
      <c r="E100" s="40"/>
      <c r="F100" s="40"/>
      <c r="G100" s="41"/>
      <c r="H100" s="68"/>
      <c r="I100" s="42" t="s">
        <v>45</v>
      </c>
      <c r="J100" s="43">
        <v>1335</v>
      </c>
      <c r="K100" s="115">
        <v>1.05</v>
      </c>
      <c r="L100" s="44">
        <f t="shared" si="49"/>
        <v>1401.75</v>
      </c>
      <c r="M100" s="45"/>
      <c r="N100" s="45"/>
      <c r="O100" s="46"/>
      <c r="P100" s="46"/>
      <c r="Q100" s="47"/>
      <c r="R100" s="47"/>
      <c r="S100" s="47"/>
      <c r="T100" s="47"/>
      <c r="U100" s="47"/>
      <c r="V100" s="47"/>
      <c r="W100" s="47">
        <f t="shared" si="50"/>
        <v>0</v>
      </c>
      <c r="X100" s="48" t="e">
        <f t="shared" si="51"/>
        <v>#DIV/0!</v>
      </c>
      <c r="Y100" s="49">
        <f t="shared" si="52"/>
        <v>-1401.75</v>
      </c>
      <c r="Z100" s="50"/>
      <c r="AA100" s="51"/>
      <c r="AB100" s="52"/>
      <c r="AC100" s="53"/>
      <c r="AD100" s="54"/>
      <c r="AE100" s="54"/>
      <c r="AF100" s="55">
        <f t="shared" si="44"/>
        <v>0</v>
      </c>
      <c r="AG100" s="37"/>
    </row>
    <row r="101" spans="1:33" s="10" customFormat="1" hidden="1">
      <c r="A101" s="38"/>
      <c r="B101" s="82"/>
      <c r="C101" s="83"/>
      <c r="D101" s="81"/>
      <c r="E101" s="81"/>
      <c r="F101" s="81"/>
      <c r="G101" s="81"/>
      <c r="H101" s="81"/>
      <c r="I101" s="42"/>
      <c r="J101" s="95"/>
      <c r="K101" s="120"/>
      <c r="L101" s="92"/>
      <c r="M101" s="85"/>
      <c r="N101" s="85"/>
      <c r="O101" s="86"/>
      <c r="P101" s="86"/>
      <c r="Q101" s="77"/>
      <c r="R101" s="77"/>
      <c r="S101" s="77"/>
      <c r="T101" s="77"/>
      <c r="U101" s="77"/>
      <c r="V101" s="77"/>
      <c r="W101" s="87"/>
      <c r="X101" s="77"/>
      <c r="Y101" s="78"/>
      <c r="Z101" s="62"/>
      <c r="AA101" s="65"/>
      <c r="AB101" s="61"/>
      <c r="AC101" s="96"/>
      <c r="AD101" s="75"/>
      <c r="AE101" s="82"/>
      <c r="AF101" s="93"/>
      <c r="AG101" s="80"/>
    </row>
    <row r="102" spans="1:33" s="10" customFormat="1" hidden="1">
      <c r="A102" s="38"/>
      <c r="B102" s="82"/>
      <c r="C102" s="83"/>
      <c r="D102" s="81"/>
      <c r="E102" s="81"/>
      <c r="F102" s="81"/>
      <c r="G102" s="81"/>
      <c r="H102" s="81"/>
      <c r="I102" s="42"/>
      <c r="J102" s="95"/>
      <c r="K102" s="120"/>
      <c r="L102" s="92"/>
      <c r="M102" s="85"/>
      <c r="N102" s="85"/>
      <c r="O102" s="86"/>
      <c r="P102" s="86"/>
      <c r="Q102" s="77"/>
      <c r="R102" s="77"/>
      <c r="S102" s="77"/>
      <c r="T102" s="77"/>
      <c r="U102" s="77"/>
      <c r="V102" s="77"/>
      <c r="W102" s="87"/>
      <c r="X102" s="77"/>
      <c r="Y102" s="78"/>
      <c r="Z102" s="62"/>
      <c r="AA102" s="65"/>
      <c r="AB102" s="61"/>
      <c r="AC102" s="96"/>
      <c r="AD102" s="75"/>
      <c r="AE102" s="82"/>
      <c r="AF102" s="93"/>
      <c r="AG102" s="80"/>
    </row>
    <row r="103" spans="1:33" s="10" customFormat="1" hidden="1">
      <c r="A103" s="38"/>
      <c r="B103" s="82"/>
      <c r="C103" s="83"/>
      <c r="D103" s="81"/>
      <c r="E103" s="81"/>
      <c r="F103" s="81"/>
      <c r="G103" s="81"/>
      <c r="H103" s="81"/>
      <c r="I103" s="42"/>
      <c r="J103" s="91"/>
      <c r="K103" s="120"/>
      <c r="L103" s="84"/>
      <c r="M103" s="85"/>
      <c r="N103" s="85"/>
      <c r="O103" s="86"/>
      <c r="P103" s="86"/>
      <c r="Q103" s="77"/>
      <c r="R103" s="77"/>
      <c r="S103" s="77"/>
      <c r="T103" s="77"/>
      <c r="U103" s="77"/>
      <c r="V103" s="77"/>
      <c r="W103" s="87"/>
      <c r="X103" s="77"/>
      <c r="Y103" s="78"/>
      <c r="Z103" s="62"/>
      <c r="AA103" s="65"/>
      <c r="AB103" s="61"/>
      <c r="AC103" s="94"/>
      <c r="AD103" s="75"/>
      <c r="AE103" s="82"/>
      <c r="AF103" s="88"/>
      <c r="AG103" s="56"/>
    </row>
    <row r="104" spans="1:33" s="10" customFormat="1" hidden="1">
      <c r="A104" s="38"/>
      <c r="B104" s="82"/>
      <c r="C104" s="83"/>
      <c r="D104" s="81"/>
      <c r="E104" s="81"/>
      <c r="F104" s="81"/>
      <c r="G104" s="81"/>
      <c r="H104" s="81"/>
      <c r="I104" s="42"/>
      <c r="J104" s="91"/>
      <c r="K104" s="120"/>
      <c r="L104" s="84"/>
      <c r="M104" s="85"/>
      <c r="N104" s="85"/>
      <c r="O104" s="86"/>
      <c r="P104" s="86"/>
      <c r="Q104" s="77"/>
      <c r="R104" s="77"/>
      <c r="S104" s="77"/>
      <c r="T104" s="77"/>
      <c r="U104" s="77"/>
      <c r="V104" s="77"/>
      <c r="W104" s="87"/>
      <c r="X104" s="77"/>
      <c r="Y104" s="78"/>
      <c r="Z104" s="62"/>
      <c r="AA104" s="65"/>
      <c r="AB104" s="61"/>
      <c r="AC104" s="94"/>
      <c r="AD104" s="75"/>
      <c r="AE104" s="82"/>
      <c r="AF104" s="88"/>
      <c r="AG104" s="80"/>
    </row>
    <row r="105" spans="1:33" s="10" customFormat="1" hidden="1">
      <c r="A105" s="38"/>
      <c r="B105" s="82"/>
      <c r="C105" s="83"/>
      <c r="D105" s="83"/>
      <c r="E105" s="83"/>
      <c r="F105" s="83"/>
      <c r="G105" s="83"/>
      <c r="H105" s="83"/>
      <c r="I105" s="95"/>
      <c r="J105" s="91"/>
      <c r="K105" s="120"/>
      <c r="L105" s="84"/>
      <c r="M105" s="85"/>
      <c r="N105" s="85"/>
      <c r="O105" s="86"/>
      <c r="P105" s="86"/>
      <c r="Q105" s="77"/>
      <c r="R105" s="77"/>
      <c r="S105" s="77"/>
      <c r="T105" s="77"/>
      <c r="U105" s="77"/>
      <c r="V105" s="77"/>
      <c r="W105" s="87"/>
      <c r="X105" s="77"/>
      <c r="Y105" s="78"/>
      <c r="Z105" s="62"/>
      <c r="AA105" s="65"/>
      <c r="AB105" s="61"/>
      <c r="AC105" s="94"/>
      <c r="AD105" s="75"/>
      <c r="AE105" s="82"/>
      <c r="AF105" s="88"/>
      <c r="AG105" s="56"/>
    </row>
    <row r="106" spans="1:33" s="10" customFormat="1" hidden="1">
      <c r="A106" s="38"/>
      <c r="B106" s="82"/>
      <c r="C106" s="83"/>
      <c r="D106" s="83"/>
      <c r="E106" s="83"/>
      <c r="F106" s="83"/>
      <c r="G106" s="83"/>
      <c r="H106" s="83"/>
      <c r="I106" s="95"/>
      <c r="J106" s="91"/>
      <c r="K106" s="120"/>
      <c r="L106" s="84"/>
      <c r="M106" s="85"/>
      <c r="N106" s="85"/>
      <c r="O106" s="86"/>
      <c r="P106" s="86"/>
      <c r="Q106" s="77"/>
      <c r="R106" s="77"/>
      <c r="S106" s="77"/>
      <c r="T106" s="77"/>
      <c r="U106" s="77"/>
      <c r="V106" s="77"/>
      <c r="W106" s="87"/>
      <c r="X106" s="77"/>
      <c r="Y106" s="78"/>
      <c r="Z106" s="62"/>
      <c r="AA106" s="65"/>
      <c r="AB106" s="61"/>
      <c r="AC106" s="94"/>
      <c r="AD106" s="75"/>
      <c r="AE106" s="82"/>
      <c r="AF106" s="88"/>
      <c r="AG106" s="80"/>
    </row>
    <row r="107" spans="1:33" s="10" customFormat="1" hidden="1">
      <c r="A107" s="38"/>
      <c r="B107" s="82"/>
      <c r="C107" s="83"/>
      <c r="D107" s="83"/>
      <c r="E107" s="83"/>
      <c r="F107" s="83"/>
      <c r="G107" s="83"/>
      <c r="H107" s="83"/>
      <c r="I107" s="95"/>
      <c r="J107" s="91"/>
      <c r="K107" s="120"/>
      <c r="L107" s="84"/>
      <c r="M107" s="85"/>
      <c r="N107" s="85"/>
      <c r="O107" s="86"/>
      <c r="P107" s="86"/>
      <c r="Q107" s="77"/>
      <c r="R107" s="77"/>
      <c r="S107" s="77"/>
      <c r="T107" s="77"/>
      <c r="U107" s="77"/>
      <c r="V107" s="77"/>
      <c r="W107" s="87"/>
      <c r="X107" s="77"/>
      <c r="Y107" s="78"/>
      <c r="Z107" s="62"/>
      <c r="AA107" s="65"/>
      <c r="AB107" s="61"/>
      <c r="AC107" s="94"/>
      <c r="AD107" s="75"/>
      <c r="AE107" s="82"/>
      <c r="AF107" s="88"/>
      <c r="AG107" s="80"/>
    </row>
    <row r="108" spans="1:33" s="10" customFormat="1" hidden="1">
      <c r="A108" s="38"/>
      <c r="B108" s="82"/>
      <c r="C108" s="83"/>
      <c r="D108" s="83"/>
      <c r="E108" s="83"/>
      <c r="F108" s="83"/>
      <c r="G108" s="83"/>
      <c r="H108" s="83"/>
      <c r="I108" s="95"/>
      <c r="J108" s="95"/>
      <c r="K108" s="120"/>
      <c r="L108" s="92"/>
      <c r="M108" s="85"/>
      <c r="N108" s="85"/>
      <c r="O108" s="86"/>
      <c r="P108" s="86"/>
      <c r="Q108" s="77"/>
      <c r="R108" s="77"/>
      <c r="S108" s="77"/>
      <c r="T108" s="77"/>
      <c r="U108" s="77"/>
      <c r="V108" s="77"/>
      <c r="W108" s="87"/>
      <c r="X108" s="77"/>
      <c r="Y108" s="78"/>
      <c r="Z108" s="62"/>
      <c r="AA108" s="65"/>
      <c r="AB108" s="61"/>
      <c r="AC108" s="96"/>
      <c r="AD108" s="75"/>
      <c r="AE108" s="82"/>
      <c r="AF108" s="93"/>
      <c r="AG108" s="80"/>
    </row>
    <row r="109" spans="1:33" s="10" customFormat="1" hidden="1">
      <c r="A109" s="38"/>
      <c r="B109" s="82"/>
      <c r="C109" s="83"/>
      <c r="D109" s="83"/>
      <c r="E109" s="83"/>
      <c r="F109" s="83"/>
      <c r="G109" s="83"/>
      <c r="H109" s="83"/>
      <c r="I109" s="95"/>
      <c r="J109" s="95"/>
      <c r="K109" s="120"/>
      <c r="L109" s="92"/>
      <c r="M109" s="85"/>
      <c r="N109" s="85"/>
      <c r="O109" s="86"/>
      <c r="P109" s="86"/>
      <c r="Q109" s="77"/>
      <c r="R109" s="77"/>
      <c r="S109" s="77"/>
      <c r="T109" s="77"/>
      <c r="U109" s="77"/>
      <c r="V109" s="77"/>
      <c r="W109" s="87"/>
      <c r="X109" s="77"/>
      <c r="Y109" s="78"/>
      <c r="Z109" s="62"/>
      <c r="AA109" s="65"/>
      <c r="AB109" s="61"/>
      <c r="AC109" s="96"/>
      <c r="AD109" s="75"/>
      <c r="AE109" s="82"/>
      <c r="AF109" s="93"/>
      <c r="AG109" s="80"/>
    </row>
    <row r="110" spans="1:33" s="10" customFormat="1" hidden="1">
      <c r="A110" s="38"/>
      <c r="B110" s="82"/>
      <c r="C110" s="83"/>
      <c r="D110" s="83"/>
      <c r="E110" s="83"/>
      <c r="F110" s="83"/>
      <c r="G110" s="83"/>
      <c r="H110" s="83"/>
      <c r="I110" s="95"/>
      <c r="J110" s="95"/>
      <c r="K110" s="120"/>
      <c r="L110" s="92"/>
      <c r="M110" s="85"/>
      <c r="N110" s="85"/>
      <c r="O110" s="86"/>
      <c r="P110" s="86"/>
      <c r="Q110" s="77"/>
      <c r="R110" s="77"/>
      <c r="S110" s="77"/>
      <c r="T110" s="77"/>
      <c r="U110" s="77"/>
      <c r="V110" s="77"/>
      <c r="W110" s="87"/>
      <c r="X110" s="77"/>
      <c r="Y110" s="78"/>
      <c r="Z110" s="62"/>
      <c r="AA110" s="65"/>
      <c r="AB110" s="61"/>
      <c r="AC110" s="96"/>
      <c r="AD110" s="75"/>
      <c r="AE110" s="82"/>
      <c r="AF110" s="93"/>
      <c r="AG110" s="80"/>
    </row>
    <row r="111" spans="1:33" s="10" customFormat="1" hidden="1">
      <c r="A111" s="38"/>
      <c r="B111" s="82"/>
      <c r="C111" s="83"/>
      <c r="D111" s="83"/>
      <c r="E111" s="83"/>
      <c r="F111" s="83"/>
      <c r="G111" s="83"/>
      <c r="H111" s="83"/>
      <c r="I111" s="95"/>
      <c r="J111" s="95"/>
      <c r="K111" s="120"/>
      <c r="L111" s="92"/>
      <c r="M111" s="85"/>
      <c r="N111" s="85"/>
      <c r="O111" s="86"/>
      <c r="P111" s="86"/>
      <c r="Q111" s="77"/>
      <c r="R111" s="77"/>
      <c r="S111" s="77"/>
      <c r="T111" s="77"/>
      <c r="U111" s="77"/>
      <c r="V111" s="77"/>
      <c r="W111" s="87"/>
      <c r="X111" s="77"/>
      <c r="Y111" s="78"/>
      <c r="Z111" s="62"/>
      <c r="AA111" s="65"/>
      <c r="AB111" s="61"/>
      <c r="AC111" s="96"/>
      <c r="AD111" s="75"/>
      <c r="AE111" s="82"/>
      <c r="AF111" s="93"/>
      <c r="AG111" s="80"/>
    </row>
    <row r="112" spans="1:33" s="10" customFormat="1" hidden="1">
      <c r="A112" s="38"/>
      <c r="B112" s="82"/>
      <c r="C112" s="83"/>
      <c r="D112" s="83"/>
      <c r="E112" s="83"/>
      <c r="F112" s="83"/>
      <c r="G112" s="83"/>
      <c r="H112" s="83"/>
      <c r="I112" s="95"/>
      <c r="J112" s="95"/>
      <c r="K112" s="120"/>
      <c r="L112" s="92"/>
      <c r="M112" s="85"/>
      <c r="N112" s="85"/>
      <c r="O112" s="86"/>
      <c r="P112" s="86"/>
      <c r="Q112" s="77"/>
      <c r="R112" s="77"/>
      <c r="S112" s="77"/>
      <c r="T112" s="77"/>
      <c r="U112" s="77"/>
      <c r="V112" s="77"/>
      <c r="W112" s="87"/>
      <c r="X112" s="77"/>
      <c r="Y112" s="78"/>
      <c r="Z112" s="62"/>
      <c r="AA112" s="65"/>
      <c r="AB112" s="61"/>
      <c r="AC112" s="96"/>
      <c r="AD112" s="75"/>
      <c r="AE112" s="82"/>
      <c r="AF112" s="93"/>
      <c r="AG112" s="80"/>
    </row>
    <row r="113" spans="1:33" s="10" customFormat="1" hidden="1">
      <c r="A113" s="38"/>
      <c r="B113" s="82"/>
      <c r="C113" s="83"/>
      <c r="D113" s="83"/>
      <c r="E113" s="83"/>
      <c r="F113" s="83"/>
      <c r="G113" s="83"/>
      <c r="H113" s="83"/>
      <c r="I113" s="95"/>
      <c r="J113" s="95"/>
      <c r="K113" s="120"/>
      <c r="L113" s="92"/>
      <c r="M113" s="85"/>
      <c r="N113" s="85"/>
      <c r="O113" s="86"/>
      <c r="P113" s="86"/>
      <c r="Q113" s="77"/>
      <c r="R113" s="77"/>
      <c r="S113" s="77"/>
      <c r="T113" s="77"/>
      <c r="U113" s="77"/>
      <c r="V113" s="77"/>
      <c r="W113" s="87"/>
      <c r="X113" s="77"/>
      <c r="Y113" s="78"/>
      <c r="Z113" s="62"/>
      <c r="AA113" s="65"/>
      <c r="AB113" s="61"/>
      <c r="AC113" s="96"/>
      <c r="AD113" s="75"/>
      <c r="AE113" s="82"/>
      <c r="AF113" s="93"/>
      <c r="AG113" s="80"/>
    </row>
    <row r="114" spans="1:33" s="10" customFormat="1" hidden="1">
      <c r="A114" s="38"/>
      <c r="B114" s="82"/>
      <c r="C114" s="83"/>
      <c r="D114" s="83"/>
      <c r="E114" s="83"/>
      <c r="F114" s="83"/>
      <c r="G114" s="83"/>
      <c r="H114" s="83"/>
      <c r="I114" s="95"/>
      <c r="J114" s="95"/>
      <c r="K114" s="120"/>
      <c r="L114" s="92"/>
      <c r="M114" s="85"/>
      <c r="N114" s="85"/>
      <c r="O114" s="86"/>
      <c r="P114" s="86"/>
      <c r="Q114" s="77"/>
      <c r="R114" s="77"/>
      <c r="S114" s="77"/>
      <c r="T114" s="77"/>
      <c r="U114" s="77"/>
      <c r="V114" s="77"/>
      <c r="W114" s="87"/>
      <c r="X114" s="77"/>
      <c r="Y114" s="78"/>
      <c r="Z114" s="62"/>
      <c r="AA114" s="65"/>
      <c r="AB114" s="61"/>
      <c r="AC114" s="96"/>
      <c r="AD114" s="75"/>
      <c r="AE114" s="82"/>
      <c r="AF114" s="93"/>
      <c r="AG114" s="80"/>
    </row>
    <row r="115" spans="1:33" s="10" customFormat="1" hidden="1">
      <c r="A115" s="38"/>
      <c r="B115" s="82"/>
      <c r="C115" s="83"/>
      <c r="D115" s="83"/>
      <c r="E115" s="83"/>
      <c r="F115" s="83"/>
      <c r="G115" s="83"/>
      <c r="H115" s="83"/>
      <c r="I115" s="95"/>
      <c r="J115" s="95"/>
      <c r="K115" s="120"/>
      <c r="L115" s="84"/>
      <c r="M115" s="85"/>
      <c r="N115" s="85"/>
      <c r="O115" s="86"/>
      <c r="P115" s="86"/>
      <c r="Q115" s="77"/>
      <c r="R115" s="77"/>
      <c r="S115" s="77"/>
      <c r="T115" s="77"/>
      <c r="U115" s="77"/>
      <c r="V115" s="77"/>
      <c r="W115" s="87"/>
      <c r="X115" s="77"/>
      <c r="Y115" s="78"/>
      <c r="Z115" s="62"/>
      <c r="AA115" s="65"/>
      <c r="AB115" s="61"/>
      <c r="AC115" s="94"/>
      <c r="AD115" s="75"/>
      <c r="AE115" s="82"/>
      <c r="AF115" s="88"/>
      <c r="AG115" s="80"/>
    </row>
    <row r="116" spans="1:33" s="10" customFormat="1" hidden="1">
      <c r="A116" s="38"/>
      <c r="B116" s="82"/>
      <c r="C116" s="83"/>
      <c r="D116" s="83"/>
      <c r="E116" s="83"/>
      <c r="F116" s="83"/>
      <c r="G116" s="83"/>
      <c r="H116" s="83"/>
      <c r="I116" s="95"/>
      <c r="J116" s="95"/>
      <c r="K116" s="120"/>
      <c r="L116" s="84"/>
      <c r="M116" s="85"/>
      <c r="N116" s="85"/>
      <c r="O116" s="86"/>
      <c r="P116" s="86"/>
      <c r="Q116" s="77"/>
      <c r="R116" s="77"/>
      <c r="S116" s="77"/>
      <c r="T116" s="77"/>
      <c r="U116" s="77"/>
      <c r="V116" s="77"/>
      <c r="W116" s="87"/>
      <c r="X116" s="77"/>
      <c r="Y116" s="78"/>
      <c r="Z116" s="62"/>
      <c r="AA116" s="65"/>
      <c r="AB116" s="61"/>
      <c r="AC116" s="94"/>
      <c r="AD116" s="75"/>
      <c r="AE116" s="82"/>
      <c r="AF116" s="88"/>
      <c r="AG116" s="80"/>
    </row>
    <row r="117" spans="1:33" s="10" customFormat="1" hidden="1">
      <c r="A117" s="38"/>
      <c r="B117" s="82"/>
      <c r="C117" s="83"/>
      <c r="D117" s="83"/>
      <c r="E117" s="83"/>
      <c r="F117" s="83"/>
      <c r="G117" s="83"/>
      <c r="H117" s="83"/>
      <c r="I117" s="95"/>
      <c r="J117" s="95"/>
      <c r="K117" s="120"/>
      <c r="L117" s="84"/>
      <c r="M117" s="85"/>
      <c r="N117" s="85"/>
      <c r="O117" s="86"/>
      <c r="P117" s="86"/>
      <c r="Q117" s="77"/>
      <c r="R117" s="77"/>
      <c r="S117" s="77"/>
      <c r="T117" s="77"/>
      <c r="U117" s="77"/>
      <c r="V117" s="77"/>
      <c r="W117" s="87"/>
      <c r="X117" s="77"/>
      <c r="Y117" s="78"/>
      <c r="Z117" s="62"/>
      <c r="AA117" s="65"/>
      <c r="AB117" s="61"/>
      <c r="AC117" s="94"/>
      <c r="AD117" s="75"/>
      <c r="AE117" s="75"/>
      <c r="AF117" s="88"/>
      <c r="AG117" s="80"/>
    </row>
    <row r="118" spans="1:33" s="10" customFormat="1" hidden="1">
      <c r="A118" s="38"/>
      <c r="B118" s="82"/>
      <c r="C118" s="83"/>
      <c r="D118" s="83"/>
      <c r="E118" s="83"/>
      <c r="F118" s="83"/>
      <c r="G118" s="83"/>
      <c r="H118" s="83"/>
      <c r="I118" s="95"/>
      <c r="J118" s="95"/>
      <c r="K118" s="120"/>
      <c r="L118" s="92"/>
      <c r="M118" s="85"/>
      <c r="N118" s="85"/>
      <c r="O118" s="86"/>
      <c r="P118" s="86"/>
      <c r="Q118" s="77"/>
      <c r="R118" s="77"/>
      <c r="S118" s="77"/>
      <c r="T118" s="77"/>
      <c r="U118" s="77"/>
      <c r="V118" s="77"/>
      <c r="W118" s="87"/>
      <c r="X118" s="77"/>
      <c r="Y118" s="78"/>
      <c r="Z118" s="62"/>
      <c r="AA118" s="65"/>
      <c r="AB118" s="61"/>
      <c r="AC118" s="96"/>
      <c r="AD118" s="75"/>
      <c r="AE118" s="75"/>
      <c r="AF118" s="93"/>
      <c r="AG118" s="80"/>
    </row>
    <row r="119" spans="1:33" s="10" customFormat="1" hidden="1">
      <c r="A119" s="38"/>
      <c r="B119" s="82"/>
      <c r="C119" s="83"/>
      <c r="D119" s="83"/>
      <c r="E119" s="83"/>
      <c r="F119" s="83"/>
      <c r="G119" s="83"/>
      <c r="H119" s="83"/>
      <c r="I119" s="95"/>
      <c r="J119" s="95"/>
      <c r="K119" s="120"/>
      <c r="L119" s="92"/>
      <c r="M119" s="85"/>
      <c r="N119" s="85"/>
      <c r="O119" s="86"/>
      <c r="P119" s="86"/>
      <c r="Q119" s="77"/>
      <c r="R119" s="77"/>
      <c r="S119" s="77"/>
      <c r="T119" s="77"/>
      <c r="U119" s="77"/>
      <c r="V119" s="77"/>
      <c r="W119" s="87"/>
      <c r="X119" s="77"/>
      <c r="Y119" s="78"/>
      <c r="Z119" s="62"/>
      <c r="AA119" s="65"/>
      <c r="AB119" s="61"/>
      <c r="AC119" s="96"/>
      <c r="AD119" s="75"/>
      <c r="AE119" s="75"/>
      <c r="AF119" s="93"/>
      <c r="AG119" s="80"/>
    </row>
    <row r="120" spans="1:33" s="10" customFormat="1" hidden="1">
      <c r="A120" s="38"/>
      <c r="B120" s="82"/>
      <c r="C120" s="83"/>
      <c r="D120" s="83"/>
      <c r="E120" s="83"/>
      <c r="F120" s="83"/>
      <c r="G120" s="83"/>
      <c r="H120" s="83"/>
      <c r="I120" s="95"/>
      <c r="J120" s="95"/>
      <c r="K120" s="120"/>
      <c r="L120" s="92"/>
      <c r="M120" s="85"/>
      <c r="N120" s="85"/>
      <c r="O120" s="86"/>
      <c r="P120" s="86"/>
      <c r="Q120" s="77"/>
      <c r="R120" s="77"/>
      <c r="S120" s="77"/>
      <c r="T120" s="77"/>
      <c r="U120" s="77"/>
      <c r="V120" s="77"/>
      <c r="W120" s="87"/>
      <c r="X120" s="77"/>
      <c r="Y120" s="78"/>
      <c r="Z120" s="62"/>
      <c r="AA120" s="65"/>
      <c r="AB120" s="61"/>
      <c r="AC120" s="96"/>
      <c r="AD120" s="75"/>
      <c r="AE120" s="75"/>
      <c r="AF120" s="93"/>
      <c r="AG120" s="80"/>
    </row>
    <row r="121" spans="1:33" s="10" customFormat="1" hidden="1">
      <c r="A121" s="38"/>
      <c r="B121" s="82"/>
      <c r="C121" s="83"/>
      <c r="D121" s="83"/>
      <c r="E121" s="83"/>
      <c r="F121" s="83"/>
      <c r="G121" s="83"/>
      <c r="H121" s="83"/>
      <c r="I121" s="95"/>
      <c r="J121" s="95"/>
      <c r="K121" s="120"/>
      <c r="L121" s="92"/>
      <c r="M121" s="85"/>
      <c r="N121" s="85"/>
      <c r="O121" s="86"/>
      <c r="P121" s="86"/>
      <c r="Q121" s="77"/>
      <c r="R121" s="77"/>
      <c r="S121" s="77"/>
      <c r="T121" s="77"/>
      <c r="U121" s="77"/>
      <c r="V121" s="77"/>
      <c r="W121" s="87"/>
      <c r="X121" s="77"/>
      <c r="Y121" s="78"/>
      <c r="Z121" s="62"/>
      <c r="AA121" s="65"/>
      <c r="AB121" s="61"/>
      <c r="AC121" s="96"/>
      <c r="AD121" s="75"/>
      <c r="AE121" s="75"/>
      <c r="AF121" s="93"/>
      <c r="AG121" s="80"/>
    </row>
    <row r="122" spans="1:33" s="10" customFormat="1" hidden="1">
      <c r="A122" s="38"/>
      <c r="B122" s="82"/>
      <c r="C122" s="83"/>
      <c r="D122" s="83"/>
      <c r="E122" s="83"/>
      <c r="F122" s="83"/>
      <c r="G122" s="83"/>
      <c r="H122" s="83"/>
      <c r="I122" s="95"/>
      <c r="J122" s="95"/>
      <c r="K122" s="120"/>
      <c r="L122" s="92"/>
      <c r="M122" s="85"/>
      <c r="N122" s="85"/>
      <c r="O122" s="86"/>
      <c r="P122" s="86"/>
      <c r="Q122" s="77"/>
      <c r="R122" s="77"/>
      <c r="S122" s="77"/>
      <c r="T122" s="77"/>
      <c r="U122" s="77"/>
      <c r="V122" s="77"/>
      <c r="W122" s="87"/>
      <c r="X122" s="77"/>
      <c r="Y122" s="78"/>
      <c r="Z122" s="62"/>
      <c r="AA122" s="65"/>
      <c r="AB122" s="61"/>
      <c r="AC122" s="96"/>
      <c r="AD122" s="75"/>
      <c r="AE122" s="75"/>
      <c r="AF122" s="93"/>
      <c r="AG122" s="80"/>
    </row>
    <row r="123" spans="1:33" s="10" customFormat="1" hidden="1">
      <c r="A123" s="38"/>
      <c r="B123" s="82"/>
      <c r="C123" s="83"/>
      <c r="D123" s="83"/>
      <c r="E123" s="83"/>
      <c r="F123" s="83"/>
      <c r="G123" s="83"/>
      <c r="H123" s="83"/>
      <c r="I123" s="95"/>
      <c r="J123" s="95"/>
      <c r="K123" s="120"/>
      <c r="L123" s="92"/>
      <c r="M123" s="85"/>
      <c r="N123" s="85"/>
      <c r="O123" s="86"/>
      <c r="P123" s="86"/>
      <c r="Q123" s="77"/>
      <c r="R123" s="77"/>
      <c r="S123" s="77"/>
      <c r="T123" s="77"/>
      <c r="U123" s="77"/>
      <c r="V123" s="77"/>
      <c r="W123" s="87"/>
      <c r="X123" s="77"/>
      <c r="Y123" s="78"/>
      <c r="Z123" s="62"/>
      <c r="AA123" s="65"/>
      <c r="AB123" s="61"/>
      <c r="AC123" s="96"/>
      <c r="AD123" s="75"/>
      <c r="AE123" s="75"/>
      <c r="AF123" s="93"/>
      <c r="AG123" s="80"/>
    </row>
    <row r="124" spans="1:33" s="10" customFormat="1" hidden="1">
      <c r="A124" s="38"/>
      <c r="B124" s="82"/>
      <c r="C124" s="83"/>
      <c r="D124" s="83"/>
      <c r="E124" s="83"/>
      <c r="F124" s="83"/>
      <c r="G124" s="83"/>
      <c r="H124" s="83"/>
      <c r="I124" s="95"/>
      <c r="J124" s="95"/>
      <c r="K124" s="120"/>
      <c r="L124" s="92"/>
      <c r="M124" s="85"/>
      <c r="N124" s="85"/>
      <c r="O124" s="86"/>
      <c r="P124" s="86"/>
      <c r="Q124" s="77"/>
      <c r="R124" s="77"/>
      <c r="S124" s="77"/>
      <c r="T124" s="77"/>
      <c r="U124" s="77"/>
      <c r="V124" s="77"/>
      <c r="W124" s="87"/>
      <c r="X124" s="77"/>
      <c r="Y124" s="78"/>
      <c r="Z124" s="62"/>
      <c r="AA124" s="65"/>
      <c r="AB124" s="61"/>
      <c r="AC124" s="96"/>
      <c r="AD124" s="75"/>
      <c r="AE124" s="75"/>
      <c r="AF124" s="93"/>
      <c r="AG124" s="80"/>
    </row>
    <row r="125" spans="1:33" s="10" customFormat="1">
      <c r="A125" s="97"/>
      <c r="B125" s="97"/>
      <c r="C125" s="98"/>
      <c r="D125" s="98"/>
      <c r="E125" s="98"/>
      <c r="F125" s="98"/>
      <c r="G125" s="98"/>
      <c r="H125" s="98"/>
      <c r="I125" s="98"/>
      <c r="J125" s="98"/>
      <c r="K125" s="121"/>
      <c r="L125" s="17"/>
      <c r="M125" s="17"/>
      <c r="N125" s="17"/>
      <c r="O125" s="80"/>
      <c r="P125" s="80"/>
      <c r="Q125" s="80"/>
      <c r="R125" s="80"/>
      <c r="S125" s="80"/>
      <c r="T125" s="80"/>
      <c r="U125" s="80"/>
      <c r="V125" s="80"/>
      <c r="W125" s="80"/>
      <c r="X125" s="99"/>
      <c r="Y125" s="99"/>
      <c r="Z125" s="12"/>
      <c r="AA125" s="97"/>
      <c r="AB125" s="9"/>
      <c r="AC125" s="9"/>
      <c r="AD125" s="9"/>
      <c r="AE125" s="9"/>
      <c r="AF125" s="9"/>
      <c r="AG125" s="9"/>
    </row>
    <row r="126" spans="1:33" s="10" customFormat="1" ht="16.5" customHeight="1">
      <c r="A126" s="97"/>
      <c r="B126" s="97"/>
      <c r="C126" s="98"/>
      <c r="D126" s="98"/>
      <c r="E126" s="98"/>
      <c r="F126" s="98"/>
      <c r="G126" s="98"/>
      <c r="H126" s="98"/>
      <c r="I126" s="98"/>
      <c r="J126" s="100"/>
      <c r="K126" s="122"/>
      <c r="L126" s="80"/>
      <c r="M126" s="80"/>
      <c r="N126" s="80"/>
      <c r="O126" s="80"/>
      <c r="P126" s="80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</row>
    <row r="127" spans="1:33">
      <c r="C127" s="133"/>
      <c r="D127" s="133"/>
      <c r="E127" s="133"/>
      <c r="F127" s="133"/>
      <c r="G127" s="133"/>
      <c r="H127" s="133"/>
      <c r="I127" s="133"/>
      <c r="J127" s="133"/>
      <c r="K127" s="133"/>
      <c r="L127" s="133"/>
      <c r="M127" s="133"/>
      <c r="N127" s="133"/>
      <c r="O127" s="133"/>
      <c r="P127" s="134"/>
    </row>
  </sheetData>
  <mergeCells count="17">
    <mergeCell ref="W16:X16"/>
    <mergeCell ref="A11:B11"/>
    <mergeCell ref="A12:B12"/>
    <mergeCell ref="A13:B13"/>
    <mergeCell ref="A14:B14"/>
    <mergeCell ref="A15:B15"/>
    <mergeCell ref="D16:H16"/>
    <mergeCell ref="M16:N16"/>
    <mergeCell ref="AB15:AF15"/>
    <mergeCell ref="A1:A2"/>
    <mergeCell ref="B1:B2"/>
    <mergeCell ref="C1:C2"/>
    <mergeCell ref="D1:D2"/>
    <mergeCell ref="N1:N2"/>
    <mergeCell ref="A3:A9"/>
    <mergeCell ref="B3:B9"/>
    <mergeCell ref="C3:C6"/>
  </mergeCells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B5FFE-466E-4E8F-B265-CF909976FAFE}">
  <sheetPr codeName="Sheet6"/>
  <dimension ref="A1:AG204"/>
  <sheetViews>
    <sheetView topLeftCell="A11" workbookViewId="0">
      <selection activeCell="E48" sqref="E48"/>
    </sheetView>
  </sheetViews>
  <sheetFormatPr defaultRowHeight="17"/>
  <cols>
    <col min="2" max="2" width="13.33203125" bestFit="1" customWidth="1"/>
    <col min="3" max="3" width="40.58203125" bestFit="1" customWidth="1"/>
    <col min="4" max="4" width="22" bestFit="1" customWidth="1"/>
    <col min="6" max="6" width="9.83203125" customWidth="1"/>
    <col min="8" max="8" width="13.75" bestFit="1" customWidth="1"/>
    <col min="10" max="10" width="13" bestFit="1" customWidth="1"/>
    <col min="11" max="11" width="9" style="123"/>
  </cols>
  <sheetData>
    <row r="1" spans="1:33" s="10" customFormat="1">
      <c r="A1" s="243" t="s">
        <v>58</v>
      </c>
      <c r="B1" s="243" t="s">
        <v>59</v>
      </c>
      <c r="C1" s="243" t="s">
        <v>60</v>
      </c>
      <c r="D1" s="243" t="s">
        <v>19</v>
      </c>
      <c r="E1" s="127" t="s">
        <v>40</v>
      </c>
      <c r="F1" s="127" t="s">
        <v>41</v>
      </c>
      <c r="G1" s="127" t="s">
        <v>42</v>
      </c>
      <c r="H1" s="127" t="s">
        <v>43</v>
      </c>
      <c r="I1" s="127" t="s">
        <v>44</v>
      </c>
      <c r="J1" s="127" t="s">
        <v>45</v>
      </c>
      <c r="K1" s="127" t="s">
        <v>61</v>
      </c>
      <c r="L1" s="127" t="s">
        <v>62</v>
      </c>
      <c r="M1" s="127" t="s">
        <v>63</v>
      </c>
      <c r="N1" s="243" t="s">
        <v>64</v>
      </c>
      <c r="O1" s="80"/>
      <c r="P1" s="80"/>
      <c r="Q1" s="97"/>
      <c r="R1" s="97"/>
      <c r="S1" s="97"/>
      <c r="T1" s="97"/>
      <c r="U1" s="97"/>
      <c r="V1" s="97"/>
      <c r="W1" s="97"/>
      <c r="X1" s="9"/>
      <c r="Y1" s="9"/>
      <c r="Z1" s="9"/>
      <c r="AA1" s="9"/>
      <c r="AB1" s="9"/>
      <c r="AC1" s="9"/>
      <c r="AD1" s="9"/>
      <c r="AE1" s="9"/>
      <c r="AF1" s="9"/>
      <c r="AG1" s="9"/>
    </row>
    <row r="2" spans="1:33" s="10" customFormat="1">
      <c r="A2" s="244"/>
      <c r="B2" s="244"/>
      <c r="C2" s="244"/>
      <c r="D2" s="244"/>
      <c r="E2" s="127"/>
      <c r="F2" s="127"/>
      <c r="G2" s="127"/>
      <c r="H2" s="127"/>
      <c r="I2" s="127"/>
      <c r="J2" s="127"/>
      <c r="K2" s="127"/>
      <c r="L2" s="127"/>
      <c r="M2" s="127"/>
      <c r="N2" s="244"/>
      <c r="Q2" s="97"/>
      <c r="R2" s="97"/>
      <c r="S2" s="97"/>
      <c r="T2" s="97"/>
      <c r="U2" s="97"/>
      <c r="V2" s="97"/>
      <c r="W2" s="97"/>
      <c r="X2" s="97"/>
      <c r="Y2" s="9"/>
      <c r="Z2" s="9"/>
      <c r="AA2" s="9"/>
      <c r="AB2" s="9"/>
      <c r="AC2" s="9"/>
      <c r="AD2" s="9"/>
      <c r="AE2" s="9"/>
      <c r="AF2" s="9"/>
      <c r="AG2" s="9"/>
    </row>
    <row r="3" spans="1:33" s="10" customFormat="1">
      <c r="A3" s="231"/>
      <c r="B3" s="231" t="s">
        <v>78</v>
      </c>
      <c r="C3" s="255">
        <v>803846</v>
      </c>
      <c r="D3" s="128" t="s">
        <v>32</v>
      </c>
      <c r="E3" s="129">
        <v>85</v>
      </c>
      <c r="F3" s="129">
        <v>85</v>
      </c>
      <c r="G3" s="129">
        <v>275</v>
      </c>
      <c r="H3" s="129">
        <v>415</v>
      </c>
      <c r="I3" s="129">
        <v>550</v>
      </c>
      <c r="J3" s="129">
        <v>330</v>
      </c>
      <c r="K3" s="129"/>
      <c r="L3" s="129"/>
      <c r="M3" s="129"/>
      <c r="N3" s="128">
        <f t="shared" ref="N3:N22" si="0">SUM(E3:M3)</f>
        <v>1740</v>
      </c>
      <c r="Q3" s="97"/>
      <c r="R3" s="97"/>
      <c r="S3" s="97"/>
      <c r="T3" s="97"/>
      <c r="U3" s="97"/>
      <c r="V3" s="97"/>
      <c r="W3" s="97"/>
      <c r="X3" s="97"/>
      <c r="Y3" s="9"/>
      <c r="Z3" s="9"/>
      <c r="AA3" s="9"/>
      <c r="AB3" s="9"/>
      <c r="AC3" s="9"/>
      <c r="AD3" s="9"/>
      <c r="AE3" s="9"/>
      <c r="AF3" s="9"/>
      <c r="AG3" s="9"/>
    </row>
    <row r="4" spans="1:33" s="10" customFormat="1" ht="16.5" customHeight="1">
      <c r="A4" s="218"/>
      <c r="B4" s="218"/>
      <c r="C4" s="256"/>
      <c r="D4" s="128" t="s">
        <v>74</v>
      </c>
      <c r="E4" s="129">
        <v>75</v>
      </c>
      <c r="F4" s="129">
        <v>75</v>
      </c>
      <c r="G4" s="129">
        <v>245</v>
      </c>
      <c r="H4" s="129">
        <v>365</v>
      </c>
      <c r="I4" s="129">
        <v>490</v>
      </c>
      <c r="J4" s="129">
        <v>295</v>
      </c>
      <c r="K4" s="129"/>
      <c r="L4" s="129"/>
      <c r="M4" s="129"/>
      <c r="N4" s="128">
        <f t="shared" si="0"/>
        <v>1545</v>
      </c>
      <c r="Q4" s="97"/>
      <c r="R4" s="97"/>
      <c r="S4" s="97"/>
      <c r="T4" s="97"/>
      <c r="U4" s="97"/>
      <c r="V4" s="97"/>
      <c r="W4" s="97"/>
      <c r="X4" s="97"/>
      <c r="Y4" s="9"/>
      <c r="Z4" s="9"/>
      <c r="AA4" s="9"/>
      <c r="AB4" s="9"/>
      <c r="AC4" s="9"/>
      <c r="AD4" s="9"/>
      <c r="AE4" s="9"/>
      <c r="AF4" s="9"/>
      <c r="AG4" s="9"/>
    </row>
    <row r="5" spans="1:33" s="10" customFormat="1">
      <c r="A5" s="218"/>
      <c r="B5" s="218"/>
      <c r="C5" s="256"/>
      <c r="D5" s="128" t="s">
        <v>68</v>
      </c>
      <c r="E5" s="129">
        <v>65</v>
      </c>
      <c r="F5" s="129">
        <v>65</v>
      </c>
      <c r="G5" s="129">
        <v>215</v>
      </c>
      <c r="H5" s="129">
        <v>320</v>
      </c>
      <c r="I5" s="129">
        <v>430</v>
      </c>
      <c r="J5" s="129">
        <v>255</v>
      </c>
      <c r="K5" s="129"/>
      <c r="L5" s="129"/>
      <c r="M5" s="129"/>
      <c r="N5" s="128">
        <f t="shared" si="0"/>
        <v>1350</v>
      </c>
      <c r="Q5" s="97"/>
      <c r="R5" s="97"/>
      <c r="S5" s="97"/>
      <c r="T5" s="97"/>
      <c r="U5" s="97"/>
      <c r="V5" s="97"/>
      <c r="W5" s="97"/>
      <c r="X5" s="97"/>
      <c r="Y5" s="9"/>
      <c r="Z5" s="9"/>
      <c r="AA5" s="9"/>
      <c r="AB5" s="9"/>
      <c r="AC5" s="9"/>
      <c r="AD5" s="9"/>
      <c r="AE5" s="9"/>
      <c r="AF5" s="9"/>
      <c r="AG5" s="9"/>
    </row>
    <row r="6" spans="1:33" s="10" customFormat="1" ht="16.5" customHeight="1">
      <c r="A6" s="218"/>
      <c r="B6" s="218"/>
      <c r="C6" s="256"/>
      <c r="D6" s="128" t="s">
        <v>67</v>
      </c>
      <c r="E6" s="129">
        <v>50</v>
      </c>
      <c r="F6" s="129">
        <v>50</v>
      </c>
      <c r="G6" s="129">
        <v>155</v>
      </c>
      <c r="H6" s="129">
        <v>230</v>
      </c>
      <c r="I6" s="129">
        <v>305</v>
      </c>
      <c r="J6" s="129">
        <v>185</v>
      </c>
      <c r="K6" s="129"/>
      <c r="L6" s="129"/>
      <c r="M6" s="129"/>
      <c r="N6" s="128">
        <f t="shared" si="0"/>
        <v>975</v>
      </c>
      <c r="Q6" s="97"/>
      <c r="R6" s="97"/>
      <c r="S6" s="97"/>
      <c r="T6" s="97"/>
      <c r="U6" s="97"/>
      <c r="V6" s="97"/>
      <c r="W6" s="97"/>
      <c r="X6" s="97"/>
      <c r="Y6" s="9"/>
      <c r="Z6" s="9"/>
      <c r="AA6" s="9"/>
      <c r="AB6" s="9"/>
      <c r="AC6" s="9"/>
      <c r="AD6" s="9"/>
      <c r="AE6" s="9"/>
      <c r="AF6" s="9"/>
      <c r="AG6" s="9"/>
    </row>
    <row r="7" spans="1:33" s="10" customFormat="1">
      <c r="A7" s="218"/>
      <c r="B7" s="218"/>
      <c r="C7" s="256"/>
      <c r="D7" s="128" t="s">
        <v>79</v>
      </c>
      <c r="E7" s="129">
        <v>50</v>
      </c>
      <c r="F7" s="129">
        <v>50</v>
      </c>
      <c r="G7" s="129">
        <v>155</v>
      </c>
      <c r="H7" s="129">
        <v>230</v>
      </c>
      <c r="I7" s="129">
        <v>305</v>
      </c>
      <c r="J7" s="129">
        <v>185</v>
      </c>
      <c r="K7" s="129"/>
      <c r="L7" s="129"/>
      <c r="M7" s="129"/>
      <c r="N7" s="128">
        <f t="shared" si="0"/>
        <v>975</v>
      </c>
      <c r="Q7" s="97"/>
      <c r="R7" s="97"/>
      <c r="S7" s="97"/>
      <c r="T7" s="97"/>
      <c r="U7" s="97"/>
      <c r="V7" s="97"/>
      <c r="W7" s="97"/>
      <c r="X7" s="97"/>
      <c r="Y7" s="9"/>
      <c r="Z7" s="9"/>
      <c r="AA7" s="9"/>
      <c r="AB7" s="9"/>
      <c r="AC7" s="9"/>
      <c r="AD7" s="9"/>
      <c r="AE7" s="9"/>
      <c r="AF7" s="9"/>
      <c r="AG7" s="9"/>
    </row>
    <row r="8" spans="1:33" s="10" customFormat="1" ht="16.5" customHeight="1">
      <c r="A8" s="218"/>
      <c r="B8" s="218"/>
      <c r="C8" s="257"/>
      <c r="D8" s="128" t="s">
        <v>69</v>
      </c>
      <c r="E8" s="129">
        <v>50</v>
      </c>
      <c r="F8" s="129">
        <v>50</v>
      </c>
      <c r="G8" s="129">
        <v>120</v>
      </c>
      <c r="H8" s="129">
        <v>185</v>
      </c>
      <c r="I8" s="129">
        <v>245</v>
      </c>
      <c r="J8" s="129">
        <v>145</v>
      </c>
      <c r="K8" s="129"/>
      <c r="L8" s="129"/>
      <c r="M8" s="129"/>
      <c r="N8" s="128">
        <f t="shared" si="0"/>
        <v>795</v>
      </c>
      <c r="Q8" s="97"/>
      <c r="R8" s="97"/>
      <c r="S8" s="97"/>
      <c r="T8" s="97"/>
      <c r="U8" s="97"/>
      <c r="V8" s="97"/>
      <c r="W8" s="97"/>
      <c r="X8" s="97"/>
      <c r="Y8" s="9"/>
      <c r="Z8" s="9"/>
      <c r="AA8" s="9"/>
      <c r="AB8" s="9"/>
      <c r="AC8" s="9"/>
      <c r="AD8" s="9"/>
      <c r="AE8" s="9"/>
      <c r="AF8" s="9"/>
      <c r="AG8" s="9"/>
    </row>
    <row r="9" spans="1:33" s="10" customFormat="1" ht="16.5" customHeight="1">
      <c r="A9" s="218"/>
      <c r="B9" s="218"/>
      <c r="C9" s="131">
        <v>803856</v>
      </c>
      <c r="D9" s="128" t="s">
        <v>80</v>
      </c>
      <c r="E9" s="129">
        <v>93</v>
      </c>
      <c r="F9" s="129">
        <v>93</v>
      </c>
      <c r="G9" s="129">
        <v>305</v>
      </c>
      <c r="H9" s="129">
        <v>454</v>
      </c>
      <c r="I9" s="129">
        <v>610</v>
      </c>
      <c r="J9" s="129">
        <v>367</v>
      </c>
      <c r="K9" s="129"/>
      <c r="L9" s="129"/>
      <c r="M9" s="129"/>
      <c r="N9" s="128">
        <f t="shared" si="0"/>
        <v>1922</v>
      </c>
      <c r="Q9" s="97"/>
      <c r="R9" s="97"/>
      <c r="S9" s="97"/>
      <c r="T9" s="97"/>
      <c r="U9" s="97"/>
      <c r="V9" s="97"/>
      <c r="W9" s="97"/>
      <c r="X9" s="97"/>
      <c r="Y9" s="9"/>
      <c r="Z9" s="9"/>
      <c r="AA9" s="9"/>
      <c r="AB9" s="9"/>
      <c r="AC9" s="9"/>
      <c r="AD9" s="9"/>
      <c r="AE9" s="9"/>
      <c r="AF9" s="9"/>
      <c r="AG9" s="9"/>
    </row>
    <row r="10" spans="1:33" s="10" customFormat="1">
      <c r="A10" s="218"/>
      <c r="B10" s="218"/>
      <c r="C10" s="128">
        <v>803862</v>
      </c>
      <c r="D10" s="128" t="s">
        <v>70</v>
      </c>
      <c r="E10" s="129">
        <v>65</v>
      </c>
      <c r="F10" s="129">
        <v>65</v>
      </c>
      <c r="G10" s="129">
        <v>215</v>
      </c>
      <c r="H10" s="129">
        <v>320</v>
      </c>
      <c r="I10" s="129">
        <v>430</v>
      </c>
      <c r="J10" s="129">
        <v>255</v>
      </c>
      <c r="K10" s="129"/>
      <c r="L10" s="129"/>
      <c r="M10" s="129"/>
      <c r="N10" s="128">
        <f t="shared" si="0"/>
        <v>1350</v>
      </c>
      <c r="Q10" s="97"/>
      <c r="R10" s="97"/>
      <c r="S10" s="97"/>
      <c r="T10" s="97"/>
      <c r="U10" s="97"/>
      <c r="V10" s="97"/>
      <c r="W10" s="97"/>
      <c r="X10" s="97"/>
      <c r="Y10" s="9"/>
      <c r="Z10" s="9"/>
      <c r="AA10" s="9"/>
      <c r="AB10" s="9"/>
      <c r="AC10" s="9"/>
      <c r="AD10" s="9"/>
      <c r="AE10" s="9"/>
      <c r="AF10" s="9"/>
      <c r="AG10" s="9"/>
    </row>
    <row r="11" spans="1:33" s="10" customFormat="1" ht="16.5" customHeight="1">
      <c r="A11" s="218"/>
      <c r="B11" s="218"/>
      <c r="C11" s="131">
        <v>803874</v>
      </c>
      <c r="D11" s="128" t="s">
        <v>71</v>
      </c>
      <c r="E11" s="129">
        <v>50</v>
      </c>
      <c r="F11" s="129">
        <v>50</v>
      </c>
      <c r="G11" s="129">
        <v>155</v>
      </c>
      <c r="H11" s="129">
        <v>230</v>
      </c>
      <c r="I11" s="129">
        <v>305</v>
      </c>
      <c r="J11" s="129">
        <v>185</v>
      </c>
      <c r="K11" s="129"/>
      <c r="L11" s="129"/>
      <c r="M11" s="129"/>
      <c r="N11" s="128">
        <f t="shared" si="0"/>
        <v>975</v>
      </c>
      <c r="Q11" s="97"/>
      <c r="R11" s="97"/>
      <c r="S11" s="97"/>
      <c r="T11" s="97"/>
      <c r="U11" s="97"/>
      <c r="V11" s="97"/>
      <c r="W11" s="97"/>
      <c r="X11" s="97"/>
      <c r="Y11" s="9"/>
      <c r="Z11" s="9"/>
      <c r="AA11" s="9"/>
      <c r="AB11" s="9"/>
      <c r="AC11" s="9"/>
      <c r="AD11" s="9"/>
      <c r="AE11" s="9"/>
      <c r="AF11" s="9"/>
      <c r="AG11" s="9"/>
    </row>
    <row r="12" spans="1:33" s="10" customFormat="1">
      <c r="A12" s="218"/>
      <c r="B12" s="218"/>
      <c r="C12" s="128">
        <v>803868</v>
      </c>
      <c r="D12" s="128" t="s">
        <v>101</v>
      </c>
      <c r="E12" s="129">
        <v>50</v>
      </c>
      <c r="F12" s="129">
        <v>50</v>
      </c>
      <c r="G12" s="129">
        <v>105</v>
      </c>
      <c r="H12" s="129">
        <v>155</v>
      </c>
      <c r="I12" s="129">
        <v>205</v>
      </c>
      <c r="J12" s="129">
        <v>125</v>
      </c>
      <c r="K12" s="129"/>
      <c r="L12" s="129"/>
      <c r="M12" s="129"/>
      <c r="N12" s="128">
        <f t="shared" si="0"/>
        <v>690</v>
      </c>
      <c r="Q12" s="97"/>
      <c r="R12" s="97"/>
      <c r="S12" s="97"/>
      <c r="T12" s="97"/>
      <c r="U12" s="97"/>
      <c r="V12" s="97"/>
      <c r="W12" s="97"/>
      <c r="X12" s="97"/>
      <c r="Y12" s="9"/>
      <c r="Z12" s="9"/>
      <c r="AA12" s="9"/>
      <c r="AB12" s="9"/>
      <c r="AC12" s="9"/>
      <c r="AD12" s="9"/>
      <c r="AE12" s="9"/>
      <c r="AF12" s="9"/>
      <c r="AG12" s="9"/>
    </row>
    <row r="13" spans="1:33" s="10" customFormat="1">
      <c r="A13" s="218"/>
      <c r="B13" s="218"/>
      <c r="C13" s="255">
        <v>902363</v>
      </c>
      <c r="D13" s="128" t="s">
        <v>32</v>
      </c>
      <c r="E13" s="129"/>
      <c r="F13" s="129"/>
      <c r="G13" s="129"/>
      <c r="H13" s="129"/>
      <c r="I13" s="129"/>
      <c r="J13" s="129"/>
      <c r="K13" s="129">
        <v>330</v>
      </c>
      <c r="L13" s="129">
        <v>415</v>
      </c>
      <c r="M13" s="129">
        <v>275</v>
      </c>
      <c r="N13" s="128">
        <f t="shared" si="0"/>
        <v>1020</v>
      </c>
      <c r="Q13" s="97"/>
      <c r="R13" s="97"/>
      <c r="S13" s="97"/>
      <c r="T13" s="97"/>
      <c r="U13" s="97"/>
      <c r="V13" s="97"/>
      <c r="W13" s="97"/>
      <c r="X13" s="97"/>
      <c r="Y13" s="9"/>
      <c r="Z13" s="9"/>
      <c r="AA13" s="9"/>
      <c r="AB13" s="9"/>
      <c r="AC13" s="9"/>
      <c r="AD13" s="9"/>
      <c r="AE13" s="9"/>
      <c r="AF13" s="9"/>
      <c r="AG13" s="9"/>
    </row>
    <row r="14" spans="1:33" s="10" customFormat="1" ht="16.5" customHeight="1">
      <c r="A14" s="218"/>
      <c r="B14" s="218"/>
      <c r="C14" s="256"/>
      <c r="D14" s="128" t="s">
        <v>74</v>
      </c>
      <c r="E14" s="129"/>
      <c r="F14" s="129"/>
      <c r="G14" s="129"/>
      <c r="H14" s="129"/>
      <c r="I14" s="129"/>
      <c r="J14" s="129"/>
      <c r="K14" s="129">
        <v>295</v>
      </c>
      <c r="L14" s="129">
        <v>365</v>
      </c>
      <c r="M14" s="129">
        <v>245</v>
      </c>
      <c r="N14" s="128">
        <f t="shared" si="0"/>
        <v>905</v>
      </c>
      <c r="Q14" s="97"/>
      <c r="R14" s="97"/>
      <c r="S14" s="97"/>
      <c r="T14" s="97"/>
      <c r="U14" s="97"/>
      <c r="V14" s="97"/>
      <c r="W14" s="97"/>
      <c r="X14" s="97"/>
      <c r="Y14" s="9"/>
      <c r="Z14" s="9"/>
      <c r="AA14" s="9"/>
      <c r="AB14" s="9"/>
      <c r="AC14" s="9"/>
      <c r="AD14" s="9"/>
      <c r="AE14" s="9"/>
      <c r="AF14" s="9"/>
      <c r="AG14" s="9"/>
    </row>
    <row r="15" spans="1:33" s="10" customFormat="1">
      <c r="A15" s="218"/>
      <c r="B15" s="218"/>
      <c r="C15" s="256"/>
      <c r="D15" s="128" t="s">
        <v>68</v>
      </c>
      <c r="E15" s="129"/>
      <c r="F15" s="129"/>
      <c r="G15" s="129"/>
      <c r="H15" s="129"/>
      <c r="I15" s="129"/>
      <c r="J15" s="129"/>
      <c r="K15" s="129">
        <v>255</v>
      </c>
      <c r="L15" s="129">
        <v>320</v>
      </c>
      <c r="M15" s="129">
        <v>215</v>
      </c>
      <c r="N15" s="128">
        <f t="shared" si="0"/>
        <v>790</v>
      </c>
      <c r="Q15" s="97"/>
      <c r="R15" s="97"/>
      <c r="S15" s="97"/>
      <c r="T15" s="97"/>
      <c r="U15" s="97"/>
      <c r="V15" s="97"/>
      <c r="W15" s="97"/>
      <c r="X15" s="97"/>
      <c r="Y15" s="9"/>
      <c r="Z15" s="9"/>
      <c r="AA15" s="9"/>
      <c r="AB15" s="9"/>
      <c r="AC15" s="9"/>
      <c r="AD15" s="9"/>
      <c r="AE15" s="9"/>
      <c r="AF15" s="9"/>
      <c r="AG15" s="9"/>
    </row>
    <row r="16" spans="1:33" s="10" customFormat="1" ht="16.5" customHeight="1">
      <c r="A16" s="218"/>
      <c r="B16" s="218"/>
      <c r="C16" s="256"/>
      <c r="D16" s="128" t="s">
        <v>67</v>
      </c>
      <c r="E16" s="129"/>
      <c r="F16" s="129"/>
      <c r="G16" s="129"/>
      <c r="H16" s="129"/>
      <c r="I16" s="129"/>
      <c r="J16" s="129"/>
      <c r="K16" s="129">
        <v>185</v>
      </c>
      <c r="L16" s="129">
        <v>230</v>
      </c>
      <c r="M16" s="129">
        <v>185</v>
      </c>
      <c r="N16" s="128">
        <f t="shared" si="0"/>
        <v>600</v>
      </c>
      <c r="Q16" s="97"/>
      <c r="R16" s="97"/>
      <c r="S16" s="97"/>
      <c r="T16" s="97"/>
      <c r="U16" s="97"/>
      <c r="V16" s="97"/>
      <c r="W16" s="97"/>
      <c r="X16" s="97"/>
      <c r="Y16" s="9"/>
      <c r="Z16" s="9"/>
      <c r="AA16" s="9"/>
      <c r="AB16" s="9"/>
      <c r="AC16" s="9"/>
      <c r="AD16" s="9"/>
      <c r="AE16" s="9"/>
      <c r="AF16" s="9"/>
      <c r="AG16" s="9"/>
    </row>
    <row r="17" spans="1:33" s="10" customFormat="1">
      <c r="A17" s="218"/>
      <c r="B17" s="218"/>
      <c r="C17" s="256"/>
      <c r="D17" s="128" t="s">
        <v>79</v>
      </c>
      <c r="E17" s="129"/>
      <c r="F17" s="129"/>
      <c r="G17" s="129"/>
      <c r="H17" s="129"/>
      <c r="I17" s="129"/>
      <c r="J17" s="129"/>
      <c r="K17" s="129">
        <v>185</v>
      </c>
      <c r="L17" s="129">
        <v>230</v>
      </c>
      <c r="M17" s="129">
        <v>185</v>
      </c>
      <c r="N17" s="128">
        <f t="shared" si="0"/>
        <v>600</v>
      </c>
      <c r="Q17" s="97"/>
      <c r="R17" s="97"/>
      <c r="S17" s="97"/>
      <c r="T17" s="97"/>
      <c r="U17" s="97"/>
      <c r="V17" s="97"/>
      <c r="W17" s="97"/>
      <c r="X17" s="97"/>
      <c r="Y17" s="9"/>
      <c r="Z17" s="9"/>
      <c r="AA17" s="9"/>
      <c r="AB17" s="9"/>
      <c r="AC17" s="9"/>
      <c r="AD17" s="9"/>
      <c r="AE17" s="9"/>
      <c r="AF17" s="9"/>
      <c r="AG17" s="9"/>
    </row>
    <row r="18" spans="1:33" s="10" customFormat="1" ht="16.5" customHeight="1">
      <c r="A18" s="218"/>
      <c r="B18" s="218"/>
      <c r="C18" s="257"/>
      <c r="D18" s="128" t="s">
        <v>69</v>
      </c>
      <c r="E18" s="129"/>
      <c r="F18" s="129"/>
      <c r="G18" s="129"/>
      <c r="H18" s="129"/>
      <c r="I18" s="129"/>
      <c r="J18" s="129"/>
      <c r="K18" s="129">
        <v>185</v>
      </c>
      <c r="L18" s="129">
        <v>230</v>
      </c>
      <c r="M18" s="129">
        <v>185</v>
      </c>
      <c r="N18" s="128">
        <f t="shared" si="0"/>
        <v>600</v>
      </c>
      <c r="Q18" s="97"/>
      <c r="R18" s="97"/>
      <c r="S18" s="97"/>
      <c r="T18" s="97"/>
      <c r="U18" s="97"/>
      <c r="V18" s="97"/>
      <c r="W18" s="97"/>
      <c r="X18" s="97"/>
      <c r="Y18" s="9"/>
      <c r="Z18" s="9"/>
      <c r="AA18" s="9"/>
      <c r="AB18" s="9"/>
      <c r="AC18" s="9"/>
      <c r="AD18" s="9"/>
      <c r="AE18" s="9"/>
      <c r="AF18" s="9"/>
      <c r="AG18" s="9"/>
    </row>
    <row r="19" spans="1:33" s="10" customFormat="1" ht="16.5" customHeight="1">
      <c r="A19" s="218"/>
      <c r="B19" s="218"/>
      <c r="C19" s="131">
        <v>902371</v>
      </c>
      <c r="D19" s="128" t="s">
        <v>80</v>
      </c>
      <c r="E19" s="129"/>
      <c r="F19" s="129"/>
      <c r="G19" s="129"/>
      <c r="H19" s="129"/>
      <c r="I19" s="129"/>
      <c r="J19" s="129"/>
      <c r="K19" s="129">
        <v>367</v>
      </c>
      <c r="L19" s="129">
        <v>454</v>
      </c>
      <c r="M19" s="129">
        <v>305</v>
      </c>
      <c r="N19" s="128">
        <f t="shared" si="0"/>
        <v>1126</v>
      </c>
      <c r="Q19" s="97"/>
      <c r="R19" s="97"/>
      <c r="S19" s="97"/>
      <c r="T19" s="97"/>
      <c r="U19" s="97"/>
      <c r="V19" s="97"/>
      <c r="W19" s="97"/>
      <c r="X19" s="97"/>
      <c r="Y19" s="9"/>
      <c r="Z19" s="9"/>
      <c r="AA19" s="9"/>
      <c r="AB19" s="9"/>
      <c r="AC19" s="9"/>
      <c r="AD19" s="9"/>
      <c r="AE19" s="9"/>
      <c r="AF19" s="9"/>
      <c r="AG19" s="9"/>
    </row>
    <row r="20" spans="1:33" s="10" customFormat="1">
      <c r="A20" s="218"/>
      <c r="B20" s="218"/>
      <c r="C20" s="128">
        <v>902374</v>
      </c>
      <c r="D20" s="128" t="s">
        <v>70</v>
      </c>
      <c r="E20" s="129"/>
      <c r="F20" s="129"/>
      <c r="G20" s="129"/>
      <c r="H20" s="129"/>
      <c r="I20" s="129"/>
      <c r="J20" s="129"/>
      <c r="K20" s="129">
        <v>255</v>
      </c>
      <c r="L20" s="129">
        <v>320</v>
      </c>
      <c r="M20" s="129">
        <v>215</v>
      </c>
      <c r="N20" s="128">
        <f t="shared" si="0"/>
        <v>790</v>
      </c>
      <c r="Q20" s="97"/>
      <c r="R20" s="97"/>
      <c r="S20" s="97"/>
      <c r="T20" s="97"/>
      <c r="U20" s="97"/>
      <c r="V20" s="97"/>
      <c r="W20" s="97"/>
      <c r="X20" s="97"/>
      <c r="Y20" s="9"/>
      <c r="Z20" s="9"/>
      <c r="AA20" s="9"/>
      <c r="AB20" s="9"/>
      <c r="AC20" s="9"/>
      <c r="AD20" s="9"/>
      <c r="AE20" s="9"/>
      <c r="AF20" s="9"/>
      <c r="AG20" s="9"/>
    </row>
    <row r="21" spans="1:33" s="10" customFormat="1" ht="16.5" customHeight="1">
      <c r="A21" s="218"/>
      <c r="B21" s="218"/>
      <c r="C21" s="128">
        <v>902382</v>
      </c>
      <c r="D21" s="128" t="s">
        <v>71</v>
      </c>
      <c r="E21" s="129"/>
      <c r="F21" s="129"/>
      <c r="G21" s="129"/>
      <c r="H21" s="129"/>
      <c r="I21" s="129"/>
      <c r="J21" s="129"/>
      <c r="K21" s="129">
        <v>185</v>
      </c>
      <c r="L21" s="129">
        <v>230</v>
      </c>
      <c r="M21" s="129">
        <v>185</v>
      </c>
      <c r="N21" s="128">
        <f t="shared" si="0"/>
        <v>600</v>
      </c>
      <c r="Q21" s="97"/>
      <c r="R21" s="97"/>
      <c r="S21" s="97"/>
      <c r="T21" s="97"/>
      <c r="U21" s="97"/>
      <c r="V21" s="97"/>
      <c r="W21" s="97"/>
      <c r="X21" s="97"/>
      <c r="Y21" s="9"/>
      <c r="Z21" s="9"/>
      <c r="AA21" s="9"/>
      <c r="AB21" s="9"/>
      <c r="AC21" s="9"/>
      <c r="AD21" s="9"/>
      <c r="AE21" s="9"/>
      <c r="AF21" s="9"/>
      <c r="AG21" s="9"/>
    </row>
    <row r="22" spans="1:33" s="10" customFormat="1">
      <c r="A22" s="219"/>
      <c r="B22" s="219"/>
      <c r="C22" s="128">
        <v>902379</v>
      </c>
      <c r="D22" s="128" t="s">
        <v>101</v>
      </c>
      <c r="E22" s="129"/>
      <c r="F22" s="129"/>
      <c r="G22" s="129"/>
      <c r="H22" s="129"/>
      <c r="I22" s="129"/>
      <c r="J22" s="129"/>
      <c r="K22" s="129">
        <v>185</v>
      </c>
      <c r="L22" s="129">
        <v>230</v>
      </c>
      <c r="M22" s="129">
        <v>185</v>
      </c>
      <c r="N22" s="128">
        <f t="shared" si="0"/>
        <v>600</v>
      </c>
      <c r="Q22" s="97"/>
      <c r="R22" s="97"/>
      <c r="S22" s="97"/>
      <c r="T22" s="97"/>
      <c r="U22" s="97"/>
      <c r="V22" s="97"/>
      <c r="W22" s="97"/>
      <c r="X22" s="97"/>
      <c r="Y22" s="9"/>
      <c r="Z22" s="9"/>
      <c r="AA22" s="9"/>
      <c r="AB22" s="9"/>
      <c r="AC22" s="9"/>
      <c r="AD22" s="9"/>
      <c r="AE22" s="9"/>
      <c r="AF22" s="9"/>
      <c r="AG22" s="9"/>
    </row>
    <row r="23" spans="1:33" s="10" customFormat="1">
      <c r="A23" s="9"/>
      <c r="B23" s="9"/>
      <c r="C23" s="9"/>
      <c r="D23" s="128" t="s">
        <v>96</v>
      </c>
      <c r="E23" s="128">
        <f>SUM(E3:E22)</f>
        <v>633</v>
      </c>
      <c r="F23" s="128">
        <f t="shared" ref="F23:N23" si="1">SUM(F3:F22)</f>
        <v>633</v>
      </c>
      <c r="G23" s="128">
        <f t="shared" si="1"/>
        <v>1945</v>
      </c>
      <c r="H23" s="128">
        <f t="shared" si="1"/>
        <v>2904</v>
      </c>
      <c r="I23" s="128">
        <f t="shared" si="1"/>
        <v>3875</v>
      </c>
      <c r="J23" s="128">
        <f t="shared" si="1"/>
        <v>2327</v>
      </c>
      <c r="K23" s="128">
        <f t="shared" si="1"/>
        <v>2427</v>
      </c>
      <c r="L23" s="128">
        <f t="shared" si="1"/>
        <v>3024</v>
      </c>
      <c r="M23" s="128">
        <f t="shared" si="1"/>
        <v>2180</v>
      </c>
      <c r="N23" s="128">
        <f t="shared" si="1"/>
        <v>19948</v>
      </c>
      <c r="O23" s="103"/>
      <c r="P23" s="103"/>
      <c r="Q23" s="101"/>
      <c r="R23" s="101"/>
      <c r="S23" s="101"/>
      <c r="T23" s="101"/>
      <c r="U23" s="101"/>
      <c r="V23" s="101"/>
      <c r="W23" s="101"/>
      <c r="X23" s="101"/>
      <c r="Y23" s="102"/>
      <c r="Z23" s="9"/>
      <c r="AA23" s="9"/>
      <c r="AB23" s="9"/>
      <c r="AC23" s="9"/>
      <c r="AD23" s="9"/>
      <c r="AE23" s="9"/>
      <c r="AF23" s="9"/>
      <c r="AG23" s="9"/>
    </row>
    <row r="24" spans="1:33" s="10" customFormat="1" ht="19.5" customHeight="1">
      <c r="A24" s="246" t="s">
        <v>0</v>
      </c>
      <c r="B24" s="246"/>
      <c r="C24" s="1" t="s">
        <v>114</v>
      </c>
      <c r="D24" s="1">
        <v>803846</v>
      </c>
      <c r="E24" s="1">
        <v>803856</v>
      </c>
      <c r="F24" s="1">
        <v>803862</v>
      </c>
      <c r="G24" s="1">
        <v>803874</v>
      </c>
      <c r="H24" s="1">
        <v>803868</v>
      </c>
      <c r="I24" s="1">
        <v>902363</v>
      </c>
      <c r="J24" s="2">
        <v>902371</v>
      </c>
      <c r="K24" s="2">
        <v>902374</v>
      </c>
      <c r="L24" s="2">
        <v>902382</v>
      </c>
      <c r="M24" s="2">
        <v>902379</v>
      </c>
      <c r="N24" s="2"/>
      <c r="O24" s="2"/>
      <c r="P24" s="2"/>
      <c r="Q24" s="2"/>
      <c r="R24" s="2"/>
      <c r="S24" s="4"/>
      <c r="T24" s="4"/>
      <c r="U24" s="4"/>
      <c r="V24" s="4"/>
      <c r="W24" s="4"/>
      <c r="X24" s="4"/>
      <c r="Y24" s="5"/>
      <c r="Z24" s="6"/>
      <c r="AA24" s="7"/>
      <c r="AB24" s="8"/>
      <c r="AC24" s="8"/>
      <c r="AD24" s="8"/>
      <c r="AE24" s="8"/>
      <c r="AF24" s="9"/>
      <c r="AG24" s="9"/>
    </row>
    <row r="25" spans="1:33" s="10" customFormat="1" ht="20.25" customHeight="1">
      <c r="A25" s="246" t="s">
        <v>1</v>
      </c>
      <c r="B25" s="246"/>
      <c r="C25" s="8" t="s">
        <v>199</v>
      </c>
      <c r="D25" s="8"/>
      <c r="E25" s="8"/>
      <c r="F25" s="8"/>
      <c r="G25" s="8"/>
      <c r="H25" s="8"/>
      <c r="I25" s="8"/>
      <c r="J25" s="8"/>
      <c r="K25" s="105"/>
      <c r="L25" s="11"/>
      <c r="M25" s="11"/>
      <c r="N25" s="11"/>
      <c r="O25" s="3"/>
      <c r="P25" s="3"/>
      <c r="Q25" s="3"/>
      <c r="R25" s="3"/>
      <c r="S25" s="3"/>
      <c r="T25" s="3"/>
      <c r="U25" s="3"/>
      <c r="V25" s="3"/>
      <c r="W25" s="3"/>
      <c r="X25" s="4"/>
      <c r="Y25" s="4"/>
      <c r="Z25" s="12"/>
      <c r="AA25" s="13"/>
      <c r="AB25" s="14"/>
      <c r="AC25" s="14"/>
      <c r="AD25" s="9"/>
      <c r="AE25" s="9"/>
      <c r="AF25" s="9"/>
      <c r="AG25" s="9"/>
    </row>
    <row r="26" spans="1:33" s="10" customFormat="1">
      <c r="A26" s="246" t="s">
        <v>2</v>
      </c>
      <c r="B26" s="246"/>
      <c r="C26" s="15">
        <f>N23</f>
        <v>19948</v>
      </c>
      <c r="D26" s="16"/>
      <c r="E26" s="16"/>
      <c r="F26" s="16"/>
      <c r="G26" s="16"/>
      <c r="H26" s="16"/>
      <c r="I26" s="16"/>
      <c r="J26" s="16"/>
      <c r="K26" s="106"/>
      <c r="L26" s="17"/>
      <c r="M26" s="17"/>
      <c r="N26" s="17"/>
      <c r="O26" s="18" t="s">
        <v>100</v>
      </c>
      <c r="P26" s="18" t="s">
        <v>100</v>
      </c>
      <c r="Q26" s="18" t="s">
        <v>100</v>
      </c>
      <c r="R26" s="18" t="s">
        <v>100</v>
      </c>
      <c r="S26" s="18" t="s">
        <v>100</v>
      </c>
      <c r="T26" s="18" t="s">
        <v>100</v>
      </c>
      <c r="U26" s="18" t="s">
        <v>100</v>
      </c>
      <c r="V26" s="18" t="s">
        <v>100</v>
      </c>
      <c r="W26" s="19"/>
      <c r="X26" s="19"/>
      <c r="Y26" s="12"/>
      <c r="Z26" s="13"/>
      <c r="AA26" s="20"/>
      <c r="AB26" s="20"/>
      <c r="AC26" s="8"/>
      <c r="AD26" s="8"/>
      <c r="AE26" s="8"/>
      <c r="AF26" s="9"/>
      <c r="AG26" s="9"/>
    </row>
    <row r="27" spans="1:33" s="10" customFormat="1">
      <c r="A27" s="246" t="s">
        <v>3</v>
      </c>
      <c r="B27" s="246"/>
      <c r="C27" s="21" t="s">
        <v>4</v>
      </c>
      <c r="D27" s="13"/>
      <c r="E27" s="13"/>
      <c r="F27" s="13"/>
      <c r="G27" s="13"/>
      <c r="H27" s="13"/>
      <c r="I27" s="13"/>
      <c r="J27" s="13"/>
      <c r="K27" s="107"/>
      <c r="L27" s="17"/>
      <c r="M27" s="17"/>
      <c r="N27" s="17"/>
      <c r="O27" s="18" t="s">
        <v>5</v>
      </c>
      <c r="P27" s="18" t="s">
        <v>6</v>
      </c>
      <c r="Q27" s="18" t="s">
        <v>7</v>
      </c>
      <c r="R27" s="18" t="s">
        <v>6</v>
      </c>
      <c r="S27" s="18" t="s">
        <v>7</v>
      </c>
      <c r="T27" s="18" t="s">
        <v>8</v>
      </c>
      <c r="U27" s="18" t="s">
        <v>9</v>
      </c>
      <c r="V27" s="18" t="s">
        <v>10</v>
      </c>
      <c r="W27" s="19"/>
      <c r="X27" s="19"/>
      <c r="Y27" s="12"/>
      <c r="Z27" s="13"/>
      <c r="AA27" s="20"/>
      <c r="AB27" s="20"/>
      <c r="AC27" s="8"/>
      <c r="AD27" s="8"/>
      <c r="AE27" s="8"/>
      <c r="AF27" s="9"/>
      <c r="AG27" s="9"/>
    </row>
    <row r="28" spans="1:33" s="10" customFormat="1">
      <c r="A28" s="247" t="s">
        <v>11</v>
      </c>
      <c r="B28" s="247"/>
      <c r="C28" s="21" t="s">
        <v>46</v>
      </c>
      <c r="D28" s="13"/>
      <c r="E28" s="13"/>
      <c r="F28" s="13"/>
      <c r="G28" s="13"/>
      <c r="H28" s="13"/>
      <c r="I28" s="13"/>
      <c r="J28" s="13"/>
      <c r="K28" s="108"/>
      <c r="L28" s="17"/>
      <c r="M28" s="17"/>
      <c r="N28" s="17"/>
      <c r="O28" s="22" t="s">
        <v>12</v>
      </c>
      <c r="P28" s="22" t="s">
        <v>12</v>
      </c>
      <c r="Q28" s="22" t="s">
        <v>12</v>
      </c>
      <c r="R28" s="22" t="s">
        <v>12</v>
      </c>
      <c r="S28" s="22" t="s">
        <v>13</v>
      </c>
      <c r="T28" s="22" t="s">
        <v>12</v>
      </c>
      <c r="U28" s="22" t="s">
        <v>14</v>
      </c>
      <c r="V28" s="22" t="s">
        <v>15</v>
      </c>
      <c r="W28" s="23"/>
      <c r="X28" s="23"/>
      <c r="Y28" s="12"/>
      <c r="Z28" s="24"/>
      <c r="AA28" s="20"/>
      <c r="AB28" s="240" t="s">
        <v>16</v>
      </c>
      <c r="AC28" s="241"/>
      <c r="AD28" s="241"/>
      <c r="AE28" s="241"/>
      <c r="AF28" s="242"/>
      <c r="AG28" s="9"/>
    </row>
    <row r="29" spans="1:33" s="10" customFormat="1">
      <c r="A29" s="25" t="s">
        <v>17</v>
      </c>
      <c r="B29" s="25" t="s">
        <v>18</v>
      </c>
      <c r="C29" s="26" t="s">
        <v>19</v>
      </c>
      <c r="D29" s="254" t="s">
        <v>20</v>
      </c>
      <c r="E29" s="241"/>
      <c r="F29" s="241"/>
      <c r="G29" s="241"/>
      <c r="H29" s="242"/>
      <c r="I29" s="27" t="s">
        <v>21</v>
      </c>
      <c r="J29" s="28" t="s">
        <v>22</v>
      </c>
      <c r="K29" s="109" t="s">
        <v>23</v>
      </c>
      <c r="L29" s="28" t="s">
        <v>2</v>
      </c>
      <c r="M29" s="248" t="s">
        <v>24</v>
      </c>
      <c r="N29" s="249"/>
      <c r="O29" s="29"/>
      <c r="P29" s="29"/>
      <c r="Q29" s="30"/>
      <c r="R29" s="30"/>
      <c r="S29" s="30"/>
      <c r="T29" s="30"/>
      <c r="U29" s="30"/>
      <c r="V29" s="30"/>
      <c r="W29" s="250" t="s">
        <v>25</v>
      </c>
      <c r="X29" s="249"/>
      <c r="Y29" s="31" t="s">
        <v>26</v>
      </c>
      <c r="Z29" s="32" t="s">
        <v>27</v>
      </c>
      <c r="AA29" s="33" t="s">
        <v>28</v>
      </c>
      <c r="AB29" s="34" t="s">
        <v>24</v>
      </c>
      <c r="AC29" s="35" t="s">
        <v>29</v>
      </c>
      <c r="AD29" s="36"/>
      <c r="AE29" s="36"/>
      <c r="AF29" s="36" t="s">
        <v>30</v>
      </c>
      <c r="AG29" s="37"/>
    </row>
    <row r="30" spans="1:33" s="10" customFormat="1">
      <c r="A30" s="38" t="s">
        <v>31</v>
      </c>
      <c r="B30" s="39" t="s">
        <v>158</v>
      </c>
      <c r="C30" s="155" t="s">
        <v>280</v>
      </c>
      <c r="D30" s="155" t="s">
        <v>32</v>
      </c>
      <c r="E30" s="40" t="s">
        <v>164</v>
      </c>
      <c r="F30" s="40" t="s">
        <v>238</v>
      </c>
      <c r="G30" s="41"/>
      <c r="H30" s="155" t="s">
        <v>32</v>
      </c>
      <c r="I30" s="42" t="s">
        <v>168</v>
      </c>
      <c r="J30" s="43">
        <v>1740</v>
      </c>
      <c r="K30" s="169">
        <v>0.54600000000000004</v>
      </c>
      <c r="L30" s="163">
        <f t="shared" ref="L30:L55" si="2">K30*J30</f>
        <v>950.04000000000008</v>
      </c>
      <c r="M30" s="45"/>
      <c r="N30" s="45"/>
      <c r="O30" s="46"/>
      <c r="P30" s="46"/>
      <c r="Q30" s="47"/>
      <c r="R30" s="47"/>
      <c r="S30" s="47"/>
      <c r="T30" s="47"/>
      <c r="U30" s="47"/>
      <c r="V30" s="47"/>
      <c r="W30" s="47">
        <f t="shared" ref="W30:W55" si="3">SUM(N30:U30)</f>
        <v>0</v>
      </c>
      <c r="X30" s="48" t="e">
        <f t="shared" ref="X30:X55" si="4">W30/AC30</f>
        <v>#DIV/0!</v>
      </c>
      <c r="Y30" s="49">
        <f t="shared" ref="Y30:Y55" si="5">W30-L30</f>
        <v>-950.04000000000008</v>
      </c>
      <c r="Z30" s="50"/>
      <c r="AA30" s="51"/>
      <c r="AB30" s="52"/>
      <c r="AC30" s="53"/>
      <c r="AD30" s="54"/>
      <c r="AE30" s="54"/>
      <c r="AF30" s="55">
        <f>AC30+AD30</f>
        <v>0</v>
      </c>
      <c r="AG30" s="37"/>
    </row>
    <row r="31" spans="1:33" s="10" customFormat="1">
      <c r="A31" s="38"/>
      <c r="B31" s="39"/>
      <c r="C31" s="155" t="s">
        <v>280</v>
      </c>
      <c r="D31" s="155" t="s">
        <v>74</v>
      </c>
      <c r="E31" s="40" t="s">
        <v>164</v>
      </c>
      <c r="F31" s="40" t="s">
        <v>238</v>
      </c>
      <c r="G31" s="41"/>
      <c r="H31" s="155" t="s">
        <v>74</v>
      </c>
      <c r="I31" s="42" t="s">
        <v>168</v>
      </c>
      <c r="J31" s="43">
        <v>1545</v>
      </c>
      <c r="K31" s="169">
        <v>0.54600000000000004</v>
      </c>
      <c r="L31" s="163">
        <f t="shared" ref="L31:L32" si="6">K31*J31</f>
        <v>843.57</v>
      </c>
      <c r="M31" s="45"/>
      <c r="N31" s="45"/>
      <c r="O31" s="46"/>
      <c r="P31" s="46"/>
      <c r="Q31" s="47"/>
      <c r="R31" s="47"/>
      <c r="S31" s="47"/>
      <c r="T31" s="47"/>
      <c r="U31" s="47"/>
      <c r="V31" s="47"/>
      <c r="W31" s="47">
        <f t="shared" ref="W31:W32" si="7">SUM(N31:U31)</f>
        <v>0</v>
      </c>
      <c r="X31" s="48" t="e">
        <f t="shared" ref="X31:X32" si="8">W31/AC31</f>
        <v>#DIV/0!</v>
      </c>
      <c r="Y31" s="49">
        <f t="shared" ref="Y31:Y32" si="9">W31-L31</f>
        <v>-843.57</v>
      </c>
      <c r="Z31" s="50"/>
      <c r="AA31" s="51"/>
      <c r="AB31" s="52"/>
      <c r="AC31" s="53"/>
      <c r="AD31" s="54"/>
      <c r="AE31" s="54"/>
      <c r="AF31" s="55">
        <f t="shared" ref="AF31:AF32" si="10">AC31+AD31</f>
        <v>0</v>
      </c>
      <c r="AG31" s="37"/>
    </row>
    <row r="32" spans="1:33" s="10" customFormat="1">
      <c r="A32" s="38"/>
      <c r="B32" s="39"/>
      <c r="C32" s="155" t="s">
        <v>280</v>
      </c>
      <c r="D32" s="155" t="s">
        <v>68</v>
      </c>
      <c r="E32" s="40" t="s">
        <v>164</v>
      </c>
      <c r="F32" s="40" t="s">
        <v>238</v>
      </c>
      <c r="G32" s="41"/>
      <c r="H32" s="155" t="s">
        <v>68</v>
      </c>
      <c r="I32" s="42" t="s">
        <v>168</v>
      </c>
      <c r="J32" s="43">
        <v>1350</v>
      </c>
      <c r="K32" s="169">
        <v>0.54600000000000004</v>
      </c>
      <c r="L32" s="163">
        <f t="shared" si="6"/>
        <v>737.1</v>
      </c>
      <c r="M32" s="45"/>
      <c r="N32" s="45"/>
      <c r="O32" s="46"/>
      <c r="P32" s="46"/>
      <c r="Q32" s="47"/>
      <c r="R32" s="47"/>
      <c r="S32" s="47"/>
      <c r="T32" s="47"/>
      <c r="U32" s="47"/>
      <c r="V32" s="47"/>
      <c r="W32" s="47">
        <f t="shared" si="7"/>
        <v>0</v>
      </c>
      <c r="X32" s="48" t="e">
        <f t="shared" si="8"/>
        <v>#DIV/0!</v>
      </c>
      <c r="Y32" s="49">
        <f t="shared" si="9"/>
        <v>-737.1</v>
      </c>
      <c r="Z32" s="50"/>
      <c r="AA32" s="51"/>
      <c r="AB32" s="52"/>
      <c r="AC32" s="53"/>
      <c r="AD32" s="54"/>
      <c r="AE32" s="54"/>
      <c r="AF32" s="55">
        <f t="shared" si="10"/>
        <v>0</v>
      </c>
      <c r="AG32" s="37"/>
    </row>
    <row r="33" spans="1:33" s="10" customFormat="1">
      <c r="A33" s="38"/>
      <c r="B33" s="39"/>
      <c r="C33" s="155" t="s">
        <v>280</v>
      </c>
      <c r="D33" s="155" t="s">
        <v>67</v>
      </c>
      <c r="E33" s="40" t="s">
        <v>164</v>
      </c>
      <c r="F33" s="40" t="s">
        <v>238</v>
      </c>
      <c r="G33" s="41"/>
      <c r="H33" s="155" t="s">
        <v>67</v>
      </c>
      <c r="I33" s="42" t="s">
        <v>168</v>
      </c>
      <c r="J33" s="43">
        <v>975</v>
      </c>
      <c r="K33" s="169">
        <v>0.54600000000000004</v>
      </c>
      <c r="L33" s="163">
        <f t="shared" si="2"/>
        <v>532.35</v>
      </c>
      <c r="M33" s="45"/>
      <c r="N33" s="45"/>
      <c r="O33" s="46"/>
      <c r="P33" s="46"/>
      <c r="Q33" s="47"/>
      <c r="R33" s="47"/>
      <c r="S33" s="47"/>
      <c r="T33" s="47"/>
      <c r="U33" s="47"/>
      <c r="V33" s="47"/>
      <c r="W33" s="47">
        <f t="shared" si="3"/>
        <v>0</v>
      </c>
      <c r="X33" s="48" t="e">
        <f t="shared" si="4"/>
        <v>#DIV/0!</v>
      </c>
      <c r="Y33" s="49">
        <f t="shared" si="5"/>
        <v>-532.35</v>
      </c>
      <c r="Z33" s="50"/>
      <c r="AA33" s="51"/>
      <c r="AB33" s="52"/>
      <c r="AC33" s="53"/>
      <c r="AD33" s="54"/>
      <c r="AE33" s="54"/>
      <c r="AF33" s="55">
        <f t="shared" ref="AF33:AF153" si="11">AC33+AD33</f>
        <v>0</v>
      </c>
      <c r="AG33" s="37"/>
    </row>
    <row r="34" spans="1:33" s="10" customFormat="1">
      <c r="A34" s="38"/>
      <c r="B34" s="39"/>
      <c r="C34" s="155" t="s">
        <v>280</v>
      </c>
      <c r="D34" s="155" t="s">
        <v>79</v>
      </c>
      <c r="E34" s="40" t="s">
        <v>164</v>
      </c>
      <c r="F34" s="40" t="s">
        <v>238</v>
      </c>
      <c r="G34" s="41"/>
      <c r="H34" s="155" t="s">
        <v>79</v>
      </c>
      <c r="I34" s="42" t="s">
        <v>168</v>
      </c>
      <c r="J34" s="43">
        <v>975</v>
      </c>
      <c r="K34" s="169">
        <v>0.54600000000000004</v>
      </c>
      <c r="L34" s="163">
        <f t="shared" si="2"/>
        <v>532.35</v>
      </c>
      <c r="M34" s="45"/>
      <c r="N34" s="45"/>
      <c r="O34" s="46"/>
      <c r="P34" s="46"/>
      <c r="Q34" s="47"/>
      <c r="R34" s="47"/>
      <c r="S34" s="47"/>
      <c r="T34" s="47"/>
      <c r="U34" s="47"/>
      <c r="V34" s="47"/>
      <c r="W34" s="47">
        <f t="shared" si="3"/>
        <v>0</v>
      </c>
      <c r="X34" s="48" t="e">
        <f t="shared" si="4"/>
        <v>#DIV/0!</v>
      </c>
      <c r="Y34" s="49">
        <f t="shared" si="5"/>
        <v>-532.35</v>
      </c>
      <c r="Z34" s="50"/>
      <c r="AA34" s="51"/>
      <c r="AB34" s="52"/>
      <c r="AC34" s="53"/>
      <c r="AD34" s="54"/>
      <c r="AE34" s="54"/>
      <c r="AF34" s="55">
        <f t="shared" si="11"/>
        <v>0</v>
      </c>
      <c r="AG34" s="37"/>
    </row>
    <row r="35" spans="1:33" s="10" customFormat="1">
      <c r="A35" s="38"/>
      <c r="B35" s="39"/>
      <c r="C35" s="155" t="s">
        <v>280</v>
      </c>
      <c r="D35" s="155" t="s">
        <v>69</v>
      </c>
      <c r="E35" s="40" t="s">
        <v>164</v>
      </c>
      <c r="F35" s="40" t="s">
        <v>238</v>
      </c>
      <c r="G35" s="41"/>
      <c r="H35" s="155" t="s">
        <v>69</v>
      </c>
      <c r="I35" s="42" t="s">
        <v>168</v>
      </c>
      <c r="J35" s="43">
        <v>795</v>
      </c>
      <c r="K35" s="169">
        <v>0.54600000000000004</v>
      </c>
      <c r="L35" s="163">
        <f t="shared" si="2"/>
        <v>434.07000000000005</v>
      </c>
      <c r="M35" s="45"/>
      <c r="N35" s="45"/>
      <c r="O35" s="46"/>
      <c r="P35" s="46"/>
      <c r="Q35" s="47"/>
      <c r="R35" s="47"/>
      <c r="S35" s="47"/>
      <c r="T35" s="47"/>
      <c r="U35" s="47"/>
      <c r="V35" s="47"/>
      <c r="W35" s="47">
        <f t="shared" si="3"/>
        <v>0</v>
      </c>
      <c r="X35" s="48" t="e">
        <f t="shared" si="4"/>
        <v>#DIV/0!</v>
      </c>
      <c r="Y35" s="49">
        <f t="shared" si="5"/>
        <v>-434.07000000000005</v>
      </c>
      <c r="Z35" s="50"/>
      <c r="AA35" s="51"/>
      <c r="AB35" s="52"/>
      <c r="AC35" s="53"/>
      <c r="AD35" s="54"/>
      <c r="AE35" s="54"/>
      <c r="AF35" s="55">
        <f t="shared" si="11"/>
        <v>0</v>
      </c>
      <c r="AG35" s="37"/>
    </row>
    <row r="36" spans="1:33" s="10" customFormat="1">
      <c r="A36" s="38" t="s">
        <v>47</v>
      </c>
      <c r="B36" s="39" t="s">
        <v>158</v>
      </c>
      <c r="C36" s="155" t="s">
        <v>280</v>
      </c>
      <c r="D36" s="155" t="s">
        <v>80</v>
      </c>
      <c r="E36" s="40" t="s">
        <v>164</v>
      </c>
      <c r="F36" s="40" t="s">
        <v>238</v>
      </c>
      <c r="G36" s="41"/>
      <c r="H36" s="155" t="s">
        <v>80</v>
      </c>
      <c r="I36" s="42" t="s">
        <v>168</v>
      </c>
      <c r="J36" s="43">
        <v>1922</v>
      </c>
      <c r="K36" s="174">
        <v>0.86199999999999999</v>
      </c>
      <c r="L36" s="163">
        <f t="shared" ref="L36:L38" si="12">K36*J36</f>
        <v>1656.7639999999999</v>
      </c>
      <c r="M36" s="45"/>
      <c r="N36" s="45"/>
      <c r="O36" s="46"/>
      <c r="P36" s="46"/>
      <c r="Q36" s="47"/>
      <c r="R36" s="47"/>
      <c r="S36" s="47"/>
      <c r="T36" s="47"/>
      <c r="U36" s="47"/>
      <c r="V36" s="47"/>
      <c r="W36" s="47">
        <f t="shared" ref="W36:W38" si="13">SUM(N36:U36)</f>
        <v>0</v>
      </c>
      <c r="X36" s="48" t="e">
        <f t="shared" ref="X36:X38" si="14">W36/AC36</f>
        <v>#DIV/0!</v>
      </c>
      <c r="Y36" s="49">
        <f t="shared" ref="Y36:Y38" si="15">W36-L36</f>
        <v>-1656.7639999999999</v>
      </c>
      <c r="Z36" s="50"/>
      <c r="AA36" s="51"/>
      <c r="AB36" s="52"/>
      <c r="AC36" s="53"/>
      <c r="AD36" s="54"/>
      <c r="AE36" s="54"/>
      <c r="AF36" s="55">
        <f t="shared" ref="AF36:AF38" si="16">AC36+AD36</f>
        <v>0</v>
      </c>
      <c r="AG36" s="37"/>
    </row>
    <row r="37" spans="1:33" s="10" customFormat="1">
      <c r="A37" s="38"/>
      <c r="B37" s="39"/>
      <c r="C37" s="155" t="s">
        <v>280</v>
      </c>
      <c r="D37" s="155" t="s">
        <v>80</v>
      </c>
      <c r="E37" s="40" t="s">
        <v>164</v>
      </c>
      <c r="F37" s="40" t="s">
        <v>238</v>
      </c>
      <c r="G37" s="41"/>
      <c r="H37" s="155" t="s">
        <v>79</v>
      </c>
      <c r="I37" s="42" t="s">
        <v>168</v>
      </c>
      <c r="J37" s="43">
        <v>1922</v>
      </c>
      <c r="K37" s="169">
        <v>2.47E-2</v>
      </c>
      <c r="L37" s="163">
        <f t="shared" ref="L37" si="17">K37*J37</f>
        <v>47.473399999999998</v>
      </c>
      <c r="M37" s="45"/>
      <c r="N37" s="45"/>
      <c r="O37" s="46"/>
      <c r="P37" s="46"/>
      <c r="Q37" s="47"/>
      <c r="R37" s="47"/>
      <c r="S37" s="47"/>
      <c r="T37" s="47"/>
      <c r="U37" s="47"/>
      <c r="V37" s="47"/>
      <c r="W37" s="47">
        <f t="shared" ref="W37" si="18">SUM(N37:U37)</f>
        <v>0</v>
      </c>
      <c r="X37" s="48" t="e">
        <f t="shared" ref="X37" si="19">W37/AC37</f>
        <v>#DIV/0!</v>
      </c>
      <c r="Y37" s="49">
        <f t="shared" ref="Y37" si="20">W37-L37</f>
        <v>-47.473399999999998</v>
      </c>
      <c r="Z37" s="50"/>
      <c r="AA37" s="51"/>
      <c r="AB37" s="52"/>
      <c r="AC37" s="53"/>
      <c r="AD37" s="54"/>
      <c r="AE37" s="54"/>
      <c r="AF37" s="55">
        <f t="shared" ref="AF37" si="21">AC37+AD37</f>
        <v>0</v>
      </c>
      <c r="AG37" s="37"/>
    </row>
    <row r="38" spans="1:33" s="10" customFormat="1">
      <c r="A38" s="38"/>
      <c r="B38" s="39"/>
      <c r="C38" s="155" t="s">
        <v>280</v>
      </c>
      <c r="D38" s="155" t="s">
        <v>70</v>
      </c>
      <c r="E38" s="40" t="s">
        <v>164</v>
      </c>
      <c r="F38" s="40" t="s">
        <v>238</v>
      </c>
      <c r="G38" s="41"/>
      <c r="H38" s="155" t="s">
        <v>70</v>
      </c>
      <c r="I38" s="42" t="s">
        <v>168</v>
      </c>
      <c r="J38" s="43">
        <v>1350</v>
      </c>
      <c r="K38" s="169">
        <v>0.54600000000000004</v>
      </c>
      <c r="L38" s="163">
        <f t="shared" si="12"/>
        <v>737.1</v>
      </c>
      <c r="M38" s="45"/>
      <c r="N38" s="45"/>
      <c r="O38" s="46"/>
      <c r="P38" s="46"/>
      <c r="Q38" s="47"/>
      <c r="R38" s="47"/>
      <c r="S38" s="47"/>
      <c r="T38" s="47"/>
      <c r="U38" s="47"/>
      <c r="V38" s="47"/>
      <c r="W38" s="47">
        <f t="shared" si="13"/>
        <v>0</v>
      </c>
      <c r="X38" s="48" t="e">
        <f t="shared" si="14"/>
        <v>#DIV/0!</v>
      </c>
      <c r="Y38" s="49">
        <f t="shared" si="15"/>
        <v>-737.1</v>
      </c>
      <c r="Z38" s="50"/>
      <c r="AA38" s="51"/>
      <c r="AB38" s="52"/>
      <c r="AC38" s="53"/>
      <c r="AD38" s="54"/>
      <c r="AE38" s="54"/>
      <c r="AF38" s="55">
        <f t="shared" si="16"/>
        <v>0</v>
      </c>
      <c r="AG38" s="37"/>
    </row>
    <row r="39" spans="1:33" s="10" customFormat="1">
      <c r="A39" s="38"/>
      <c r="B39" s="39"/>
      <c r="C39" s="155" t="s">
        <v>280</v>
      </c>
      <c r="D39" s="155" t="s">
        <v>71</v>
      </c>
      <c r="E39" s="40" t="s">
        <v>164</v>
      </c>
      <c r="F39" s="40" t="s">
        <v>238</v>
      </c>
      <c r="G39" s="41"/>
      <c r="H39" s="155" t="s">
        <v>71</v>
      </c>
      <c r="I39" s="42" t="s">
        <v>168</v>
      </c>
      <c r="J39" s="43">
        <v>975</v>
      </c>
      <c r="K39" s="169">
        <v>0.54600000000000004</v>
      </c>
      <c r="L39" s="163">
        <f t="shared" si="2"/>
        <v>532.35</v>
      </c>
      <c r="M39" s="45"/>
      <c r="N39" s="45"/>
      <c r="O39" s="46"/>
      <c r="P39" s="46"/>
      <c r="Q39" s="47"/>
      <c r="R39" s="47"/>
      <c r="S39" s="47"/>
      <c r="T39" s="47"/>
      <c r="U39" s="47"/>
      <c r="V39" s="47"/>
      <c r="W39" s="47">
        <f t="shared" si="3"/>
        <v>0</v>
      </c>
      <c r="X39" s="48" t="e">
        <f t="shared" si="4"/>
        <v>#DIV/0!</v>
      </c>
      <c r="Y39" s="49">
        <f t="shared" si="5"/>
        <v>-532.35</v>
      </c>
      <c r="Z39" s="50"/>
      <c r="AA39" s="51"/>
      <c r="AB39" s="52"/>
      <c r="AC39" s="53"/>
      <c r="AD39" s="54"/>
      <c r="AE39" s="54"/>
      <c r="AF39" s="55">
        <f t="shared" si="11"/>
        <v>0</v>
      </c>
      <c r="AG39" s="37"/>
    </row>
    <row r="40" spans="1:33" s="10" customFormat="1">
      <c r="A40" s="38"/>
      <c r="B40" s="39"/>
      <c r="C40" s="155" t="s">
        <v>280</v>
      </c>
      <c r="D40" s="155" t="s">
        <v>257</v>
      </c>
      <c r="E40" s="40" t="s">
        <v>164</v>
      </c>
      <c r="F40" s="40" t="s">
        <v>238</v>
      </c>
      <c r="G40" s="41"/>
      <c r="H40" s="155" t="s">
        <v>257</v>
      </c>
      <c r="I40" s="42" t="s">
        <v>168</v>
      </c>
      <c r="J40" s="43">
        <v>690</v>
      </c>
      <c r="K40" s="169">
        <v>0.54600000000000004</v>
      </c>
      <c r="L40" s="163">
        <f t="shared" si="2"/>
        <v>376.74</v>
      </c>
      <c r="M40" s="45"/>
      <c r="N40" s="45"/>
      <c r="O40" s="46"/>
      <c r="P40" s="46"/>
      <c r="Q40" s="47"/>
      <c r="R40" s="47"/>
      <c r="S40" s="47"/>
      <c r="T40" s="47"/>
      <c r="U40" s="47"/>
      <c r="V40" s="47"/>
      <c r="W40" s="47">
        <f t="shared" si="3"/>
        <v>0</v>
      </c>
      <c r="X40" s="48" t="e">
        <f t="shared" si="4"/>
        <v>#DIV/0!</v>
      </c>
      <c r="Y40" s="49">
        <f t="shared" si="5"/>
        <v>-376.74</v>
      </c>
      <c r="Z40" s="50"/>
      <c r="AA40" s="51"/>
      <c r="AB40" s="52"/>
      <c r="AC40" s="53"/>
      <c r="AD40" s="54"/>
      <c r="AE40" s="54"/>
      <c r="AF40" s="55">
        <f t="shared" si="11"/>
        <v>0</v>
      </c>
      <c r="AG40" s="37"/>
    </row>
    <row r="41" spans="1:33" s="10" customFormat="1">
      <c r="A41" s="38" t="s">
        <v>31</v>
      </c>
      <c r="B41" s="39" t="s">
        <v>158</v>
      </c>
      <c r="C41" s="155" t="s">
        <v>280</v>
      </c>
      <c r="D41" s="155" t="s">
        <v>32</v>
      </c>
      <c r="E41" s="40" t="s">
        <v>164</v>
      </c>
      <c r="F41" s="40" t="s">
        <v>239</v>
      </c>
      <c r="G41" s="41"/>
      <c r="H41" s="155" t="s">
        <v>32</v>
      </c>
      <c r="I41" s="42" t="s">
        <v>168</v>
      </c>
      <c r="J41" s="43">
        <v>1020</v>
      </c>
      <c r="K41" s="163">
        <v>0.71399999999999997</v>
      </c>
      <c r="L41" s="163">
        <f t="shared" ref="L41:L53" si="22">K41*J41</f>
        <v>728.28</v>
      </c>
      <c r="M41" s="45"/>
      <c r="N41" s="45"/>
      <c r="O41" s="46"/>
      <c r="P41" s="46"/>
      <c r="Q41" s="47"/>
      <c r="R41" s="47"/>
      <c r="S41" s="47"/>
      <c r="T41" s="47"/>
      <c r="U41" s="47"/>
      <c r="V41" s="47"/>
      <c r="W41" s="47">
        <f t="shared" ref="W41:W53" si="23">SUM(N41:U41)</f>
        <v>0</v>
      </c>
      <c r="X41" s="48" t="e">
        <f t="shared" ref="X41:X53" si="24">W41/AC41</f>
        <v>#DIV/0!</v>
      </c>
      <c r="Y41" s="49">
        <f t="shared" ref="Y41:Y53" si="25">W41-L41</f>
        <v>-728.28</v>
      </c>
      <c r="Z41" s="50"/>
      <c r="AA41" s="51"/>
      <c r="AB41" s="52"/>
      <c r="AC41" s="53"/>
      <c r="AD41" s="54"/>
      <c r="AE41" s="54"/>
      <c r="AF41" s="55">
        <f>AC41+AD41</f>
        <v>0</v>
      </c>
      <c r="AG41" s="37"/>
    </row>
    <row r="42" spans="1:33" s="10" customFormat="1">
      <c r="A42" s="38"/>
      <c r="B42" s="39"/>
      <c r="C42" s="155" t="s">
        <v>280</v>
      </c>
      <c r="D42" s="155" t="s">
        <v>74</v>
      </c>
      <c r="E42" s="40" t="s">
        <v>164</v>
      </c>
      <c r="F42" s="40" t="s">
        <v>239</v>
      </c>
      <c r="G42" s="41"/>
      <c r="H42" s="155" t="s">
        <v>74</v>
      </c>
      <c r="I42" s="42" t="s">
        <v>168</v>
      </c>
      <c r="J42" s="43">
        <v>905</v>
      </c>
      <c r="K42" s="163">
        <v>0.71399999999999997</v>
      </c>
      <c r="L42" s="163">
        <f t="shared" si="22"/>
        <v>646.16999999999996</v>
      </c>
      <c r="M42" s="45"/>
      <c r="N42" s="45"/>
      <c r="O42" s="46"/>
      <c r="P42" s="46"/>
      <c r="Q42" s="47"/>
      <c r="R42" s="47"/>
      <c r="S42" s="47"/>
      <c r="T42" s="47"/>
      <c r="U42" s="47"/>
      <c r="V42" s="47"/>
      <c r="W42" s="47">
        <f t="shared" si="23"/>
        <v>0</v>
      </c>
      <c r="X42" s="48" t="e">
        <f t="shared" si="24"/>
        <v>#DIV/0!</v>
      </c>
      <c r="Y42" s="49">
        <f t="shared" si="25"/>
        <v>-646.16999999999996</v>
      </c>
      <c r="Z42" s="50"/>
      <c r="AA42" s="51"/>
      <c r="AB42" s="52"/>
      <c r="AC42" s="53"/>
      <c r="AD42" s="54"/>
      <c r="AE42" s="54"/>
      <c r="AF42" s="55">
        <f t="shared" ref="AF42:AF53" si="26">AC42+AD42</f>
        <v>0</v>
      </c>
      <c r="AG42" s="37"/>
    </row>
    <row r="43" spans="1:33" s="10" customFormat="1">
      <c r="A43" s="38"/>
      <c r="B43" s="39"/>
      <c r="C43" s="155" t="s">
        <v>280</v>
      </c>
      <c r="D43" s="155" t="s">
        <v>68</v>
      </c>
      <c r="E43" s="40" t="s">
        <v>164</v>
      </c>
      <c r="F43" s="40" t="s">
        <v>239</v>
      </c>
      <c r="G43" s="41"/>
      <c r="H43" s="155" t="s">
        <v>68</v>
      </c>
      <c r="I43" s="42" t="s">
        <v>168</v>
      </c>
      <c r="J43" s="43">
        <v>790</v>
      </c>
      <c r="K43" s="163">
        <v>0.71399999999999997</v>
      </c>
      <c r="L43" s="163">
        <f t="shared" si="22"/>
        <v>564.05999999999995</v>
      </c>
      <c r="M43" s="45"/>
      <c r="N43" s="45"/>
      <c r="O43" s="46"/>
      <c r="P43" s="46"/>
      <c r="Q43" s="47"/>
      <c r="R43" s="47"/>
      <c r="S43" s="47"/>
      <c r="T43" s="47"/>
      <c r="U43" s="47"/>
      <c r="V43" s="47"/>
      <c r="W43" s="47">
        <f t="shared" si="23"/>
        <v>0</v>
      </c>
      <c r="X43" s="48" t="e">
        <f t="shared" si="24"/>
        <v>#DIV/0!</v>
      </c>
      <c r="Y43" s="49">
        <f t="shared" si="25"/>
        <v>-564.05999999999995</v>
      </c>
      <c r="Z43" s="50"/>
      <c r="AA43" s="51"/>
      <c r="AB43" s="52"/>
      <c r="AC43" s="53"/>
      <c r="AD43" s="54"/>
      <c r="AE43" s="54"/>
      <c r="AF43" s="55">
        <f t="shared" si="26"/>
        <v>0</v>
      </c>
      <c r="AG43" s="37"/>
    </row>
    <row r="44" spans="1:33" s="10" customFormat="1">
      <c r="A44" s="38"/>
      <c r="B44" s="39"/>
      <c r="C44" s="155" t="s">
        <v>280</v>
      </c>
      <c r="D44" s="155" t="s">
        <v>67</v>
      </c>
      <c r="E44" s="40" t="s">
        <v>164</v>
      </c>
      <c r="F44" s="40" t="s">
        <v>239</v>
      </c>
      <c r="G44" s="41"/>
      <c r="H44" s="155" t="s">
        <v>67</v>
      </c>
      <c r="I44" s="42" t="s">
        <v>168</v>
      </c>
      <c r="J44" s="43">
        <v>600</v>
      </c>
      <c r="K44" s="163">
        <v>0.71399999999999997</v>
      </c>
      <c r="L44" s="163">
        <f t="shared" si="22"/>
        <v>428.4</v>
      </c>
      <c r="M44" s="45"/>
      <c r="N44" s="45"/>
      <c r="O44" s="46"/>
      <c r="P44" s="46"/>
      <c r="Q44" s="47"/>
      <c r="R44" s="47"/>
      <c r="S44" s="47"/>
      <c r="T44" s="47"/>
      <c r="U44" s="47"/>
      <c r="V44" s="47"/>
      <c r="W44" s="47">
        <f t="shared" si="23"/>
        <v>0</v>
      </c>
      <c r="X44" s="48" t="e">
        <f t="shared" si="24"/>
        <v>#DIV/0!</v>
      </c>
      <c r="Y44" s="49">
        <f t="shared" si="25"/>
        <v>-428.4</v>
      </c>
      <c r="Z44" s="50"/>
      <c r="AA44" s="51"/>
      <c r="AB44" s="52"/>
      <c r="AC44" s="53"/>
      <c r="AD44" s="54"/>
      <c r="AE44" s="54"/>
      <c r="AF44" s="55">
        <f t="shared" si="26"/>
        <v>0</v>
      </c>
      <c r="AG44" s="37"/>
    </row>
    <row r="45" spans="1:33" s="10" customFormat="1">
      <c r="A45" s="38"/>
      <c r="B45" s="39"/>
      <c r="C45" s="155" t="s">
        <v>280</v>
      </c>
      <c r="D45" s="155" t="s">
        <v>79</v>
      </c>
      <c r="E45" s="40" t="s">
        <v>164</v>
      </c>
      <c r="F45" s="40" t="s">
        <v>239</v>
      </c>
      <c r="G45" s="41"/>
      <c r="H45" s="155" t="s">
        <v>79</v>
      </c>
      <c r="I45" s="42" t="s">
        <v>168</v>
      </c>
      <c r="J45" s="43">
        <v>600</v>
      </c>
      <c r="K45" s="163">
        <v>0.71399999999999997</v>
      </c>
      <c r="L45" s="163">
        <f t="shared" si="22"/>
        <v>428.4</v>
      </c>
      <c r="M45" s="45"/>
      <c r="N45" s="45"/>
      <c r="O45" s="46"/>
      <c r="P45" s="46"/>
      <c r="Q45" s="47"/>
      <c r="R45" s="47"/>
      <c r="S45" s="47"/>
      <c r="T45" s="47"/>
      <c r="U45" s="47"/>
      <c r="V45" s="47"/>
      <c r="W45" s="47">
        <f t="shared" si="23"/>
        <v>0</v>
      </c>
      <c r="X45" s="48" t="e">
        <f t="shared" si="24"/>
        <v>#DIV/0!</v>
      </c>
      <c r="Y45" s="49">
        <f t="shared" si="25"/>
        <v>-428.4</v>
      </c>
      <c r="Z45" s="50"/>
      <c r="AA45" s="51"/>
      <c r="AB45" s="52"/>
      <c r="AC45" s="53"/>
      <c r="AD45" s="54"/>
      <c r="AE45" s="54"/>
      <c r="AF45" s="55">
        <f t="shared" si="26"/>
        <v>0</v>
      </c>
      <c r="AG45" s="37"/>
    </row>
    <row r="46" spans="1:33" s="10" customFormat="1">
      <c r="A46" s="38"/>
      <c r="B46" s="39"/>
      <c r="C46" s="155" t="s">
        <v>280</v>
      </c>
      <c r="D46" s="155" t="s">
        <v>69</v>
      </c>
      <c r="E46" s="40" t="s">
        <v>164</v>
      </c>
      <c r="F46" s="40" t="s">
        <v>239</v>
      </c>
      <c r="G46" s="41"/>
      <c r="H46" s="155" t="s">
        <v>69</v>
      </c>
      <c r="I46" s="42" t="s">
        <v>168</v>
      </c>
      <c r="J46" s="43">
        <v>600</v>
      </c>
      <c r="K46" s="163">
        <v>0.71399999999999997</v>
      </c>
      <c r="L46" s="163">
        <f t="shared" si="22"/>
        <v>428.4</v>
      </c>
      <c r="M46" s="45"/>
      <c r="N46" s="45"/>
      <c r="O46" s="46"/>
      <c r="P46" s="46"/>
      <c r="Q46" s="47"/>
      <c r="R46" s="47"/>
      <c r="S46" s="47"/>
      <c r="T46" s="47"/>
      <c r="U46" s="47"/>
      <c r="V46" s="47"/>
      <c r="W46" s="47">
        <f t="shared" si="23"/>
        <v>0</v>
      </c>
      <c r="X46" s="48" t="e">
        <f t="shared" si="24"/>
        <v>#DIV/0!</v>
      </c>
      <c r="Y46" s="49">
        <f t="shared" si="25"/>
        <v>-428.4</v>
      </c>
      <c r="Z46" s="50"/>
      <c r="AA46" s="51"/>
      <c r="AB46" s="52"/>
      <c r="AC46" s="53"/>
      <c r="AD46" s="54"/>
      <c r="AE46" s="54"/>
      <c r="AF46" s="55">
        <f t="shared" si="26"/>
        <v>0</v>
      </c>
      <c r="AG46" s="37"/>
    </row>
    <row r="47" spans="1:33" s="10" customFormat="1">
      <c r="A47" s="38" t="s">
        <v>47</v>
      </c>
      <c r="B47" s="39" t="s">
        <v>158</v>
      </c>
      <c r="C47" s="155" t="s">
        <v>280</v>
      </c>
      <c r="D47" s="155" t="s">
        <v>80</v>
      </c>
      <c r="E47" s="40" t="s">
        <v>164</v>
      </c>
      <c r="F47" s="40" t="s">
        <v>239</v>
      </c>
      <c r="G47" s="41"/>
      <c r="H47" s="155" t="s">
        <v>80</v>
      </c>
      <c r="I47" s="42" t="s">
        <v>168</v>
      </c>
      <c r="J47" s="43">
        <v>1126</v>
      </c>
      <c r="K47" s="173">
        <v>1.724</v>
      </c>
      <c r="L47" s="163">
        <f t="shared" si="22"/>
        <v>1941.2239999999999</v>
      </c>
      <c r="M47" s="45"/>
      <c r="N47" s="45"/>
      <c r="O47" s="46"/>
      <c r="P47" s="46"/>
      <c r="Q47" s="47"/>
      <c r="R47" s="47"/>
      <c r="S47" s="47"/>
      <c r="T47" s="47"/>
      <c r="U47" s="47"/>
      <c r="V47" s="47"/>
      <c r="W47" s="47">
        <f t="shared" si="23"/>
        <v>0</v>
      </c>
      <c r="X47" s="48" t="e">
        <f t="shared" si="24"/>
        <v>#DIV/0!</v>
      </c>
      <c r="Y47" s="49">
        <f t="shared" si="25"/>
        <v>-1941.2239999999999</v>
      </c>
      <c r="Z47" s="50"/>
      <c r="AA47" s="51"/>
      <c r="AB47" s="52"/>
      <c r="AC47" s="53"/>
      <c r="AD47" s="54"/>
      <c r="AE47" s="54"/>
      <c r="AF47" s="55">
        <f t="shared" si="26"/>
        <v>0</v>
      </c>
      <c r="AG47" s="37"/>
    </row>
    <row r="48" spans="1:33" s="10" customFormat="1">
      <c r="A48" s="38"/>
      <c r="B48" s="39"/>
      <c r="C48" s="155" t="s">
        <v>280</v>
      </c>
      <c r="D48" s="155" t="s">
        <v>80</v>
      </c>
      <c r="E48" s="40" t="s">
        <v>164</v>
      </c>
      <c r="F48" s="40" t="s">
        <v>239</v>
      </c>
      <c r="G48" s="41"/>
      <c r="H48" s="155" t="s">
        <v>79</v>
      </c>
      <c r="I48" s="42" t="s">
        <v>168</v>
      </c>
      <c r="J48" s="43">
        <v>1126</v>
      </c>
      <c r="K48" s="169">
        <v>2.6700000000000002E-2</v>
      </c>
      <c r="L48" s="163">
        <f t="shared" si="22"/>
        <v>30.064200000000003</v>
      </c>
      <c r="M48" s="45"/>
      <c r="N48" s="45"/>
      <c r="O48" s="46"/>
      <c r="P48" s="46"/>
      <c r="Q48" s="47"/>
      <c r="R48" s="47"/>
      <c r="S48" s="47"/>
      <c r="T48" s="47"/>
      <c r="U48" s="47"/>
      <c r="V48" s="47"/>
      <c r="W48" s="47">
        <f t="shared" si="23"/>
        <v>0</v>
      </c>
      <c r="X48" s="48" t="e">
        <f t="shared" si="24"/>
        <v>#DIV/0!</v>
      </c>
      <c r="Y48" s="49">
        <f t="shared" si="25"/>
        <v>-30.064200000000003</v>
      </c>
      <c r="Z48" s="50"/>
      <c r="AA48" s="51"/>
      <c r="AB48" s="52"/>
      <c r="AC48" s="53"/>
      <c r="AD48" s="54"/>
      <c r="AE48" s="54"/>
      <c r="AF48" s="55">
        <f t="shared" si="26"/>
        <v>0</v>
      </c>
      <c r="AG48" s="37"/>
    </row>
    <row r="49" spans="1:33" s="10" customFormat="1">
      <c r="A49" s="38"/>
      <c r="B49" s="39"/>
      <c r="C49" s="155" t="s">
        <v>280</v>
      </c>
      <c r="D49" s="155" t="s">
        <v>70</v>
      </c>
      <c r="E49" s="40" t="s">
        <v>164</v>
      </c>
      <c r="F49" s="40" t="s">
        <v>239</v>
      </c>
      <c r="G49" s="41"/>
      <c r="H49" s="155" t="s">
        <v>70</v>
      </c>
      <c r="I49" s="42" t="s">
        <v>168</v>
      </c>
      <c r="J49" s="43">
        <v>790</v>
      </c>
      <c r="K49" s="163">
        <v>0.71399999999999997</v>
      </c>
      <c r="L49" s="163">
        <f t="shared" si="22"/>
        <v>564.05999999999995</v>
      </c>
      <c r="M49" s="45"/>
      <c r="N49" s="45"/>
      <c r="O49" s="46"/>
      <c r="P49" s="46"/>
      <c r="Q49" s="47"/>
      <c r="R49" s="47"/>
      <c r="S49" s="47"/>
      <c r="T49" s="47"/>
      <c r="U49" s="47"/>
      <c r="V49" s="47"/>
      <c r="W49" s="47">
        <f t="shared" si="23"/>
        <v>0</v>
      </c>
      <c r="X49" s="48" t="e">
        <f t="shared" si="24"/>
        <v>#DIV/0!</v>
      </c>
      <c r="Y49" s="49">
        <f t="shared" si="25"/>
        <v>-564.05999999999995</v>
      </c>
      <c r="Z49" s="50"/>
      <c r="AA49" s="51"/>
      <c r="AB49" s="52"/>
      <c r="AC49" s="53"/>
      <c r="AD49" s="54"/>
      <c r="AE49" s="54"/>
      <c r="AF49" s="55">
        <f t="shared" si="26"/>
        <v>0</v>
      </c>
      <c r="AG49" s="37"/>
    </row>
    <row r="50" spans="1:33" s="10" customFormat="1">
      <c r="A50" s="38"/>
      <c r="B50" s="39"/>
      <c r="C50" s="155" t="s">
        <v>280</v>
      </c>
      <c r="D50" s="155" t="s">
        <v>71</v>
      </c>
      <c r="E50" s="40" t="s">
        <v>164</v>
      </c>
      <c r="F50" s="40" t="s">
        <v>239</v>
      </c>
      <c r="G50" s="41"/>
      <c r="H50" s="155" t="s">
        <v>71</v>
      </c>
      <c r="I50" s="42" t="s">
        <v>168</v>
      </c>
      <c r="J50" s="43">
        <v>600</v>
      </c>
      <c r="K50" s="163">
        <v>0.71399999999999997</v>
      </c>
      <c r="L50" s="163">
        <f t="shared" si="22"/>
        <v>428.4</v>
      </c>
      <c r="M50" s="45"/>
      <c r="N50" s="45"/>
      <c r="O50" s="46"/>
      <c r="P50" s="46"/>
      <c r="Q50" s="47"/>
      <c r="R50" s="47"/>
      <c r="S50" s="47"/>
      <c r="T50" s="47"/>
      <c r="U50" s="47"/>
      <c r="V50" s="47"/>
      <c r="W50" s="47">
        <f t="shared" si="23"/>
        <v>0</v>
      </c>
      <c r="X50" s="48" t="e">
        <f t="shared" si="24"/>
        <v>#DIV/0!</v>
      </c>
      <c r="Y50" s="49">
        <f t="shared" si="25"/>
        <v>-428.4</v>
      </c>
      <c r="Z50" s="50"/>
      <c r="AA50" s="51"/>
      <c r="AB50" s="52"/>
      <c r="AC50" s="53"/>
      <c r="AD50" s="54"/>
      <c r="AE50" s="54"/>
      <c r="AF50" s="55">
        <f t="shared" si="26"/>
        <v>0</v>
      </c>
      <c r="AG50" s="37"/>
    </row>
    <row r="51" spans="1:33" s="10" customFormat="1">
      <c r="A51" s="38"/>
      <c r="B51" s="39"/>
      <c r="C51" s="155" t="s">
        <v>280</v>
      </c>
      <c r="D51" s="155" t="s">
        <v>257</v>
      </c>
      <c r="E51" s="40" t="s">
        <v>164</v>
      </c>
      <c r="F51" s="40" t="s">
        <v>239</v>
      </c>
      <c r="G51" s="41"/>
      <c r="H51" s="155" t="s">
        <v>257</v>
      </c>
      <c r="I51" s="42" t="s">
        <v>168</v>
      </c>
      <c r="J51" s="43">
        <v>600</v>
      </c>
      <c r="K51" s="163">
        <v>0.71399999999999997</v>
      </c>
      <c r="L51" s="163">
        <f t="shared" si="22"/>
        <v>428.4</v>
      </c>
      <c r="M51" s="45"/>
      <c r="N51" s="45"/>
      <c r="O51" s="46"/>
      <c r="P51" s="46"/>
      <c r="Q51" s="47"/>
      <c r="R51" s="47"/>
      <c r="S51" s="47"/>
      <c r="T51" s="47"/>
      <c r="U51" s="47"/>
      <c r="V51" s="47"/>
      <c r="W51" s="47">
        <f t="shared" si="23"/>
        <v>0</v>
      </c>
      <c r="X51" s="48" t="e">
        <f t="shared" si="24"/>
        <v>#DIV/0!</v>
      </c>
      <c r="Y51" s="49">
        <f t="shared" si="25"/>
        <v>-428.4</v>
      </c>
      <c r="Z51" s="50"/>
      <c r="AA51" s="51"/>
      <c r="AB51" s="52"/>
      <c r="AC51" s="53"/>
      <c r="AD51" s="54"/>
      <c r="AE51" s="54"/>
      <c r="AF51" s="55">
        <f t="shared" si="26"/>
        <v>0</v>
      </c>
      <c r="AG51" s="37"/>
    </row>
    <row r="52" spans="1:33" s="10" customFormat="1">
      <c r="A52" s="38" t="s">
        <v>33</v>
      </c>
      <c r="B52" s="39" t="s">
        <v>166</v>
      </c>
      <c r="C52" s="155" t="s">
        <v>167</v>
      </c>
      <c r="D52" s="155"/>
      <c r="E52" s="40" t="s">
        <v>165</v>
      </c>
      <c r="F52" s="40" t="s">
        <v>238</v>
      </c>
      <c r="G52" s="41"/>
      <c r="H52" s="155" t="s">
        <v>49</v>
      </c>
      <c r="I52" s="42" t="s">
        <v>168</v>
      </c>
      <c r="J52" s="43">
        <v>4065</v>
      </c>
      <c r="K52" s="169">
        <v>0.104</v>
      </c>
      <c r="L52" s="163">
        <f t="shared" si="22"/>
        <v>422.76</v>
      </c>
      <c r="M52" s="45"/>
      <c r="N52" s="45"/>
      <c r="O52" s="46"/>
      <c r="P52" s="46"/>
      <c r="Q52" s="47"/>
      <c r="R52" s="47"/>
      <c r="S52" s="47"/>
      <c r="T52" s="47"/>
      <c r="U52" s="47"/>
      <c r="V52" s="47"/>
      <c r="W52" s="47">
        <f t="shared" si="23"/>
        <v>0</v>
      </c>
      <c r="X52" s="48" t="e">
        <f t="shared" si="24"/>
        <v>#DIV/0!</v>
      </c>
      <c r="Y52" s="49">
        <f t="shared" si="25"/>
        <v>-422.76</v>
      </c>
      <c r="Z52" s="50"/>
      <c r="AA52" s="51"/>
      <c r="AB52" s="52"/>
      <c r="AC52" s="53"/>
      <c r="AD52" s="54"/>
      <c r="AE52" s="54"/>
      <c r="AF52" s="55">
        <f t="shared" si="26"/>
        <v>0</v>
      </c>
      <c r="AG52" s="37"/>
    </row>
    <row r="53" spans="1:33" s="10" customFormat="1">
      <c r="A53" s="38"/>
      <c r="B53" s="39"/>
      <c r="C53" s="155"/>
      <c r="D53" s="155"/>
      <c r="E53" s="40" t="s">
        <v>165</v>
      </c>
      <c r="F53" s="40" t="s">
        <v>238</v>
      </c>
      <c r="G53" s="41"/>
      <c r="H53" s="155" t="s">
        <v>48</v>
      </c>
      <c r="I53" s="42" t="s">
        <v>168</v>
      </c>
      <c r="J53" s="43">
        <v>8252</v>
      </c>
      <c r="K53" s="169">
        <v>0.104</v>
      </c>
      <c r="L53" s="163">
        <f t="shared" si="22"/>
        <v>858.20799999999997</v>
      </c>
      <c r="M53" s="45"/>
      <c r="N53" s="45"/>
      <c r="O53" s="46"/>
      <c r="P53" s="46"/>
      <c r="Q53" s="47"/>
      <c r="R53" s="47"/>
      <c r="S53" s="47"/>
      <c r="T53" s="47"/>
      <c r="U53" s="47"/>
      <c r="V53" s="47"/>
      <c r="W53" s="47">
        <f t="shared" si="23"/>
        <v>0</v>
      </c>
      <c r="X53" s="48" t="e">
        <f t="shared" si="24"/>
        <v>#DIV/0!</v>
      </c>
      <c r="Y53" s="49">
        <f t="shared" si="25"/>
        <v>-858.20799999999997</v>
      </c>
      <c r="Z53" s="50"/>
      <c r="AA53" s="51"/>
      <c r="AB53" s="52"/>
      <c r="AC53" s="53"/>
      <c r="AD53" s="54"/>
      <c r="AE53" s="54"/>
      <c r="AF53" s="55">
        <f t="shared" si="26"/>
        <v>0</v>
      </c>
      <c r="AG53" s="37"/>
    </row>
    <row r="54" spans="1:33" s="10" customFormat="1">
      <c r="A54" s="38" t="s">
        <v>33</v>
      </c>
      <c r="B54" s="39" t="s">
        <v>166</v>
      </c>
      <c r="C54" s="155" t="s">
        <v>167</v>
      </c>
      <c r="D54" s="155"/>
      <c r="E54" s="40" t="s">
        <v>165</v>
      </c>
      <c r="F54" s="40" t="s">
        <v>239</v>
      </c>
      <c r="G54" s="41"/>
      <c r="H54" s="155" t="s">
        <v>49</v>
      </c>
      <c r="I54" s="42" t="s">
        <v>168</v>
      </c>
      <c r="J54" s="43">
        <v>2410</v>
      </c>
      <c r="K54" s="169">
        <v>0.14899999999999999</v>
      </c>
      <c r="L54" s="163">
        <f t="shared" si="2"/>
        <v>359.09</v>
      </c>
      <c r="M54" s="45"/>
      <c r="N54" s="45"/>
      <c r="O54" s="46"/>
      <c r="P54" s="46"/>
      <c r="Q54" s="47"/>
      <c r="R54" s="47"/>
      <c r="S54" s="47"/>
      <c r="T54" s="47"/>
      <c r="U54" s="47"/>
      <c r="V54" s="47"/>
      <c r="W54" s="47">
        <f t="shared" si="3"/>
        <v>0</v>
      </c>
      <c r="X54" s="48" t="e">
        <f t="shared" si="4"/>
        <v>#DIV/0!</v>
      </c>
      <c r="Y54" s="49">
        <f t="shared" si="5"/>
        <v>-359.09</v>
      </c>
      <c r="Z54" s="50"/>
      <c r="AA54" s="51"/>
      <c r="AB54" s="52"/>
      <c r="AC54" s="53"/>
      <c r="AD54" s="54"/>
      <c r="AE54" s="54"/>
      <c r="AF54" s="55">
        <f t="shared" si="11"/>
        <v>0</v>
      </c>
      <c r="AG54" s="37"/>
    </row>
    <row r="55" spans="1:33" s="10" customFormat="1">
      <c r="A55" s="38"/>
      <c r="B55" s="39"/>
      <c r="C55" s="155"/>
      <c r="D55" s="155"/>
      <c r="E55" s="40" t="s">
        <v>165</v>
      </c>
      <c r="F55" s="40" t="s">
        <v>239</v>
      </c>
      <c r="G55" s="41"/>
      <c r="H55" s="155" t="s">
        <v>48</v>
      </c>
      <c r="I55" s="42" t="s">
        <v>168</v>
      </c>
      <c r="J55" s="43">
        <v>5221</v>
      </c>
      <c r="K55" s="169">
        <v>0.14899999999999999</v>
      </c>
      <c r="L55" s="163">
        <f t="shared" si="2"/>
        <v>777.92899999999997</v>
      </c>
      <c r="M55" s="45"/>
      <c r="N55" s="45"/>
      <c r="O55" s="46"/>
      <c r="P55" s="46"/>
      <c r="Q55" s="47"/>
      <c r="R55" s="47"/>
      <c r="S55" s="47"/>
      <c r="T55" s="47"/>
      <c r="U55" s="47"/>
      <c r="V55" s="47"/>
      <c r="W55" s="47">
        <f t="shared" si="3"/>
        <v>0</v>
      </c>
      <c r="X55" s="48" t="e">
        <f t="shared" si="4"/>
        <v>#DIV/0!</v>
      </c>
      <c r="Y55" s="49">
        <f t="shared" si="5"/>
        <v>-777.92899999999997</v>
      </c>
      <c r="Z55" s="50"/>
      <c r="AA55" s="51"/>
      <c r="AB55" s="52"/>
      <c r="AC55" s="53"/>
      <c r="AD55" s="54"/>
      <c r="AE55" s="54"/>
      <c r="AF55" s="55">
        <f t="shared" si="11"/>
        <v>0</v>
      </c>
      <c r="AG55" s="37"/>
    </row>
    <row r="56" spans="1:33" s="10" customFormat="1">
      <c r="A56" s="38"/>
      <c r="B56" s="57"/>
      <c r="C56" s="155"/>
      <c r="D56" s="155"/>
      <c r="E56" s="40"/>
      <c r="F56" s="40"/>
      <c r="G56" s="41"/>
      <c r="H56" s="41"/>
      <c r="I56" s="42"/>
      <c r="J56" s="43"/>
      <c r="K56" s="110"/>
      <c r="L56" s="44"/>
      <c r="M56" s="45"/>
      <c r="N56" s="45"/>
      <c r="O56" s="46"/>
      <c r="P56" s="46"/>
      <c r="Q56" s="47"/>
      <c r="R56" s="47"/>
      <c r="S56" s="47"/>
      <c r="T56" s="47"/>
      <c r="U56" s="47"/>
      <c r="V56" s="47"/>
      <c r="W56" s="47"/>
      <c r="X56" s="48"/>
      <c r="Y56" s="49"/>
      <c r="Z56" s="50"/>
      <c r="AA56" s="51"/>
      <c r="AB56" s="52"/>
      <c r="AC56" s="53"/>
      <c r="AD56" s="54"/>
      <c r="AE56" s="54"/>
      <c r="AF56" s="55">
        <f t="shared" si="11"/>
        <v>0</v>
      </c>
      <c r="AG56" s="37"/>
    </row>
    <row r="57" spans="1:33" s="10" customFormat="1">
      <c r="A57" s="38" t="s">
        <v>34</v>
      </c>
      <c r="B57" s="57"/>
      <c r="C57" s="155" t="s">
        <v>36</v>
      </c>
      <c r="D57" s="155" t="s">
        <v>32</v>
      </c>
      <c r="E57" s="40"/>
      <c r="F57" s="40" t="s">
        <v>238</v>
      </c>
      <c r="G57" s="41"/>
      <c r="H57" s="155" t="s">
        <v>32</v>
      </c>
      <c r="I57" s="42"/>
      <c r="J57" s="43">
        <v>1740</v>
      </c>
      <c r="K57" s="152">
        <v>85</v>
      </c>
      <c r="L57" s="166">
        <f>K57*J57/5000</f>
        <v>29.58</v>
      </c>
      <c r="M57" s="45"/>
      <c r="N57" s="45"/>
      <c r="O57" s="46"/>
      <c r="P57" s="46"/>
      <c r="Q57" s="47"/>
      <c r="R57" s="47"/>
      <c r="S57" s="47"/>
      <c r="T57" s="47"/>
      <c r="U57" s="47"/>
      <c r="V57" s="47"/>
      <c r="W57" s="47">
        <f>SUM(N57:U57)</f>
        <v>0</v>
      </c>
      <c r="X57" s="48" t="e">
        <f>W57/AC57</f>
        <v>#DIV/0!</v>
      </c>
      <c r="Y57" s="49">
        <f>W57-L57</f>
        <v>-29.58</v>
      </c>
      <c r="Z57" s="50"/>
      <c r="AA57" s="51"/>
      <c r="AB57" s="52"/>
      <c r="AC57" s="53"/>
      <c r="AD57" s="54"/>
      <c r="AE57" s="54"/>
      <c r="AF57" s="55">
        <f t="shared" si="11"/>
        <v>0</v>
      </c>
      <c r="AG57" s="37"/>
    </row>
    <row r="58" spans="1:33" s="10" customFormat="1">
      <c r="A58" s="38"/>
      <c r="B58" s="57"/>
      <c r="C58" s="155" t="s">
        <v>35</v>
      </c>
      <c r="D58" s="155" t="s">
        <v>32</v>
      </c>
      <c r="E58" s="40"/>
      <c r="F58" s="40" t="s">
        <v>238</v>
      </c>
      <c r="G58" s="41"/>
      <c r="H58" s="155" t="s">
        <v>32</v>
      </c>
      <c r="I58" s="42"/>
      <c r="J58" s="43">
        <v>1545</v>
      </c>
      <c r="K58" s="152">
        <v>145</v>
      </c>
      <c r="L58" s="166">
        <f t="shared" ref="L58:L76" si="27">K58*J58/5000</f>
        <v>44.805</v>
      </c>
      <c r="M58" s="45"/>
      <c r="N58" s="45"/>
      <c r="O58" s="46"/>
      <c r="P58" s="46"/>
      <c r="Q58" s="47"/>
      <c r="R58" s="47"/>
      <c r="S58" s="47"/>
      <c r="T58" s="47"/>
      <c r="U58" s="47"/>
      <c r="V58" s="47"/>
      <c r="W58" s="47">
        <f t="shared" ref="W58:W76" si="28">SUM(N58:U58)</f>
        <v>0</v>
      </c>
      <c r="X58" s="48" t="e">
        <f t="shared" ref="X58:X76" si="29">W58/AC58</f>
        <v>#DIV/0!</v>
      </c>
      <c r="Y58" s="49">
        <f t="shared" ref="Y58:Y76" si="30">W58-L58</f>
        <v>-44.805</v>
      </c>
      <c r="Z58" s="50"/>
      <c r="AA58" s="51"/>
      <c r="AB58" s="52"/>
      <c r="AC58" s="53"/>
      <c r="AD58" s="54"/>
      <c r="AE58" s="54"/>
      <c r="AF58" s="55">
        <f t="shared" si="11"/>
        <v>0</v>
      </c>
      <c r="AG58" s="37"/>
    </row>
    <row r="59" spans="1:33" s="10" customFormat="1">
      <c r="A59" s="38"/>
      <c r="B59" s="57"/>
      <c r="C59" s="155" t="s">
        <v>36</v>
      </c>
      <c r="D59" s="155" t="s">
        <v>74</v>
      </c>
      <c r="E59" s="40"/>
      <c r="F59" s="40" t="s">
        <v>238</v>
      </c>
      <c r="G59" s="41"/>
      <c r="H59" s="155" t="s">
        <v>74</v>
      </c>
      <c r="I59" s="57"/>
      <c r="J59" s="43">
        <v>1350</v>
      </c>
      <c r="K59" s="152">
        <v>85</v>
      </c>
      <c r="L59" s="166">
        <f t="shared" ref="L59:L67" si="31">K59*J59/5000</f>
        <v>22.95</v>
      </c>
      <c r="M59" s="45"/>
      <c r="N59" s="45"/>
      <c r="O59" s="46"/>
      <c r="P59" s="46"/>
      <c r="Q59" s="47"/>
      <c r="R59" s="47"/>
      <c r="S59" s="47"/>
      <c r="T59" s="47"/>
      <c r="U59" s="47"/>
      <c r="V59" s="47"/>
      <c r="W59" s="47">
        <f t="shared" ref="W59:W67" si="32">SUM(N59:U59)</f>
        <v>0</v>
      </c>
      <c r="X59" s="48" t="e">
        <f t="shared" ref="X59:X67" si="33">W59/AC59</f>
        <v>#DIV/0!</v>
      </c>
      <c r="Y59" s="49">
        <f t="shared" ref="Y59:Y67" si="34">W59-L59</f>
        <v>-22.95</v>
      </c>
      <c r="Z59" s="50"/>
      <c r="AA59" s="51"/>
      <c r="AB59" s="52"/>
      <c r="AC59" s="53"/>
      <c r="AD59" s="54"/>
      <c r="AE59" s="54"/>
      <c r="AF59" s="55">
        <f t="shared" ref="AF59:AF67" si="35">AC59+AD59</f>
        <v>0</v>
      </c>
      <c r="AG59" s="37"/>
    </row>
    <row r="60" spans="1:33" s="10" customFormat="1">
      <c r="A60" s="38"/>
      <c r="B60" s="58"/>
      <c r="C60" s="155" t="s">
        <v>35</v>
      </c>
      <c r="D60" s="155" t="s">
        <v>74</v>
      </c>
      <c r="E60" s="40"/>
      <c r="F60" s="40" t="s">
        <v>238</v>
      </c>
      <c r="G60" s="41"/>
      <c r="H60" s="155" t="s">
        <v>74</v>
      </c>
      <c r="I60" s="59"/>
      <c r="J60" s="43">
        <v>975</v>
      </c>
      <c r="K60" s="152">
        <v>145</v>
      </c>
      <c r="L60" s="166">
        <f t="shared" si="31"/>
        <v>28.274999999999999</v>
      </c>
      <c r="M60" s="45"/>
      <c r="N60" s="45"/>
      <c r="O60" s="46"/>
      <c r="P60" s="46"/>
      <c r="Q60" s="47"/>
      <c r="R60" s="47"/>
      <c r="S60" s="47"/>
      <c r="T60" s="47"/>
      <c r="U60" s="47"/>
      <c r="V60" s="47"/>
      <c r="W60" s="47">
        <f t="shared" si="32"/>
        <v>0</v>
      </c>
      <c r="X60" s="48" t="e">
        <f t="shared" si="33"/>
        <v>#DIV/0!</v>
      </c>
      <c r="Y60" s="49">
        <f t="shared" si="34"/>
        <v>-28.274999999999999</v>
      </c>
      <c r="Z60" s="50"/>
      <c r="AA60" s="51"/>
      <c r="AB60" s="52"/>
      <c r="AC60" s="53"/>
      <c r="AD60" s="54"/>
      <c r="AE60" s="54"/>
      <c r="AF60" s="55">
        <f t="shared" si="35"/>
        <v>0</v>
      </c>
      <c r="AG60" s="37"/>
    </row>
    <row r="61" spans="1:33" s="10" customFormat="1">
      <c r="A61" s="38"/>
      <c r="B61" s="57"/>
      <c r="C61" s="155" t="s">
        <v>36</v>
      </c>
      <c r="D61" s="155" t="s">
        <v>68</v>
      </c>
      <c r="E61" s="40"/>
      <c r="F61" s="40" t="s">
        <v>238</v>
      </c>
      <c r="G61" s="41"/>
      <c r="H61" s="155" t="s">
        <v>68</v>
      </c>
      <c r="I61" s="57"/>
      <c r="J61" s="43">
        <v>975</v>
      </c>
      <c r="K61" s="152">
        <v>85</v>
      </c>
      <c r="L61" s="166">
        <f t="shared" ref="L61:L64" si="36">K61*J61/5000</f>
        <v>16.574999999999999</v>
      </c>
      <c r="M61" s="45"/>
      <c r="N61" s="45"/>
      <c r="O61" s="46"/>
      <c r="P61" s="46"/>
      <c r="Q61" s="47"/>
      <c r="R61" s="47"/>
      <c r="S61" s="47"/>
      <c r="T61" s="47"/>
      <c r="U61" s="47"/>
      <c r="V61" s="47"/>
      <c r="W61" s="47">
        <f t="shared" ref="W61:W64" si="37">SUM(N61:U61)</f>
        <v>0</v>
      </c>
      <c r="X61" s="48" t="e">
        <f t="shared" ref="X61:X64" si="38">W61/AC61</f>
        <v>#DIV/0!</v>
      </c>
      <c r="Y61" s="49">
        <f t="shared" ref="Y61:Y64" si="39">W61-L61</f>
        <v>-16.574999999999999</v>
      </c>
      <c r="Z61" s="50"/>
      <c r="AA61" s="51"/>
      <c r="AB61" s="52"/>
      <c r="AC61" s="53"/>
      <c r="AD61" s="54"/>
      <c r="AE61" s="54"/>
      <c r="AF61" s="55">
        <f t="shared" ref="AF61:AF64" si="40">AC61+AD61</f>
        <v>0</v>
      </c>
      <c r="AG61" s="37"/>
    </row>
    <row r="62" spans="1:33" s="10" customFormat="1">
      <c r="A62" s="38"/>
      <c r="B62" s="58"/>
      <c r="C62" s="155" t="s">
        <v>35</v>
      </c>
      <c r="D62" s="155" t="s">
        <v>68</v>
      </c>
      <c r="E62" s="40"/>
      <c r="F62" s="40" t="s">
        <v>238</v>
      </c>
      <c r="G62" s="41"/>
      <c r="H62" s="155" t="s">
        <v>68</v>
      </c>
      <c r="I62" s="59"/>
      <c r="J62" s="43">
        <v>795</v>
      </c>
      <c r="K62" s="152">
        <v>145</v>
      </c>
      <c r="L62" s="166">
        <f t="shared" si="36"/>
        <v>23.055</v>
      </c>
      <c r="M62" s="45"/>
      <c r="N62" s="45"/>
      <c r="O62" s="46"/>
      <c r="P62" s="46"/>
      <c r="Q62" s="47"/>
      <c r="R62" s="47"/>
      <c r="S62" s="47"/>
      <c r="T62" s="47"/>
      <c r="U62" s="47"/>
      <c r="V62" s="47"/>
      <c r="W62" s="47">
        <f t="shared" si="37"/>
        <v>0</v>
      </c>
      <c r="X62" s="48" t="e">
        <f t="shared" si="38"/>
        <v>#DIV/0!</v>
      </c>
      <c r="Y62" s="49">
        <f t="shared" si="39"/>
        <v>-23.055</v>
      </c>
      <c r="Z62" s="50"/>
      <c r="AA62" s="51"/>
      <c r="AB62" s="52"/>
      <c r="AC62" s="53"/>
      <c r="AD62" s="54"/>
      <c r="AE62" s="54"/>
      <c r="AF62" s="55">
        <f t="shared" si="40"/>
        <v>0</v>
      </c>
      <c r="AG62" s="37"/>
    </row>
    <row r="63" spans="1:33" s="10" customFormat="1">
      <c r="A63" s="38"/>
      <c r="B63" s="57"/>
      <c r="C63" s="155" t="s">
        <v>36</v>
      </c>
      <c r="D63" s="155" t="s">
        <v>67</v>
      </c>
      <c r="E63" s="40"/>
      <c r="F63" s="40" t="s">
        <v>238</v>
      </c>
      <c r="G63" s="41"/>
      <c r="H63" s="155" t="s">
        <v>67</v>
      </c>
      <c r="I63" s="57"/>
      <c r="J63" s="43">
        <v>1922</v>
      </c>
      <c r="K63" s="152">
        <v>85</v>
      </c>
      <c r="L63" s="166">
        <f t="shared" si="36"/>
        <v>32.673999999999999</v>
      </c>
      <c r="M63" s="45"/>
      <c r="N63" s="45"/>
      <c r="O63" s="46"/>
      <c r="P63" s="46"/>
      <c r="Q63" s="47"/>
      <c r="R63" s="47"/>
      <c r="S63" s="47"/>
      <c r="T63" s="47"/>
      <c r="U63" s="47"/>
      <c r="V63" s="47"/>
      <c r="W63" s="47">
        <f t="shared" si="37"/>
        <v>0</v>
      </c>
      <c r="X63" s="48" t="e">
        <f t="shared" si="38"/>
        <v>#DIV/0!</v>
      </c>
      <c r="Y63" s="49">
        <f t="shared" si="39"/>
        <v>-32.673999999999999</v>
      </c>
      <c r="Z63" s="50"/>
      <c r="AA63" s="51"/>
      <c r="AB63" s="52"/>
      <c r="AC63" s="53"/>
      <c r="AD63" s="54"/>
      <c r="AE63" s="54"/>
      <c r="AF63" s="55">
        <f t="shared" si="40"/>
        <v>0</v>
      </c>
      <c r="AG63" s="37"/>
    </row>
    <row r="64" spans="1:33" s="10" customFormat="1">
      <c r="A64" s="38"/>
      <c r="B64" s="58"/>
      <c r="C64" s="155" t="s">
        <v>35</v>
      </c>
      <c r="D64" s="155" t="s">
        <v>67</v>
      </c>
      <c r="E64" s="40"/>
      <c r="F64" s="40" t="s">
        <v>238</v>
      </c>
      <c r="G64" s="41"/>
      <c r="H64" s="155" t="s">
        <v>67</v>
      </c>
      <c r="I64" s="59"/>
      <c r="J64" s="43">
        <v>1350</v>
      </c>
      <c r="K64" s="152">
        <v>145</v>
      </c>
      <c r="L64" s="166">
        <f t="shared" si="36"/>
        <v>39.15</v>
      </c>
      <c r="M64" s="45"/>
      <c r="N64" s="45"/>
      <c r="O64" s="46"/>
      <c r="P64" s="46"/>
      <c r="Q64" s="47"/>
      <c r="R64" s="47"/>
      <c r="S64" s="47"/>
      <c r="T64" s="47"/>
      <c r="U64" s="47"/>
      <c r="V64" s="47"/>
      <c r="W64" s="47">
        <f t="shared" si="37"/>
        <v>0</v>
      </c>
      <c r="X64" s="48" t="e">
        <f t="shared" si="38"/>
        <v>#DIV/0!</v>
      </c>
      <c r="Y64" s="49">
        <f t="shared" si="39"/>
        <v>-39.15</v>
      </c>
      <c r="Z64" s="50"/>
      <c r="AA64" s="51"/>
      <c r="AB64" s="52"/>
      <c r="AC64" s="53"/>
      <c r="AD64" s="54"/>
      <c r="AE64" s="54"/>
      <c r="AF64" s="55">
        <f t="shared" si="40"/>
        <v>0</v>
      </c>
      <c r="AG64" s="37"/>
    </row>
    <row r="65" spans="1:33" s="10" customFormat="1">
      <c r="A65" s="38"/>
      <c r="B65" s="57"/>
      <c r="C65" s="155" t="s">
        <v>36</v>
      </c>
      <c r="D65" s="155" t="s">
        <v>79</v>
      </c>
      <c r="E65" s="40"/>
      <c r="F65" s="40" t="s">
        <v>238</v>
      </c>
      <c r="G65" s="41"/>
      <c r="H65" s="155" t="s">
        <v>79</v>
      </c>
      <c r="I65" s="57"/>
      <c r="J65" s="43">
        <v>975</v>
      </c>
      <c r="K65" s="152">
        <v>85</v>
      </c>
      <c r="L65" s="166">
        <f t="shared" si="31"/>
        <v>16.574999999999999</v>
      </c>
      <c r="M65" s="45"/>
      <c r="N65" s="45"/>
      <c r="O65" s="46"/>
      <c r="P65" s="46"/>
      <c r="Q65" s="47"/>
      <c r="R65" s="47"/>
      <c r="S65" s="47"/>
      <c r="T65" s="47"/>
      <c r="U65" s="47"/>
      <c r="V65" s="47"/>
      <c r="W65" s="47">
        <f t="shared" si="32"/>
        <v>0</v>
      </c>
      <c r="X65" s="48" t="e">
        <f t="shared" si="33"/>
        <v>#DIV/0!</v>
      </c>
      <c r="Y65" s="49">
        <f t="shared" si="34"/>
        <v>-16.574999999999999</v>
      </c>
      <c r="Z65" s="50"/>
      <c r="AA65" s="51"/>
      <c r="AB65" s="52"/>
      <c r="AC65" s="53"/>
      <c r="AD65" s="54"/>
      <c r="AE65" s="54"/>
      <c r="AF65" s="55">
        <f t="shared" si="35"/>
        <v>0</v>
      </c>
      <c r="AG65" s="37"/>
    </row>
    <row r="66" spans="1:33" s="10" customFormat="1">
      <c r="A66" s="38"/>
      <c r="B66" s="58"/>
      <c r="C66" s="155" t="s">
        <v>35</v>
      </c>
      <c r="D66" s="155" t="s">
        <v>79</v>
      </c>
      <c r="E66" s="40"/>
      <c r="F66" s="40" t="s">
        <v>238</v>
      </c>
      <c r="G66" s="41"/>
      <c r="H66" s="155" t="s">
        <v>79</v>
      </c>
      <c r="I66" s="59"/>
      <c r="J66" s="43">
        <v>795</v>
      </c>
      <c r="K66" s="152">
        <v>145</v>
      </c>
      <c r="L66" s="166">
        <f t="shared" si="31"/>
        <v>23.055</v>
      </c>
      <c r="M66" s="45"/>
      <c r="N66" s="45"/>
      <c r="O66" s="46"/>
      <c r="P66" s="46"/>
      <c r="Q66" s="47"/>
      <c r="R66" s="47"/>
      <c r="S66" s="47"/>
      <c r="T66" s="47"/>
      <c r="U66" s="47"/>
      <c r="V66" s="47"/>
      <c r="W66" s="47">
        <f t="shared" si="32"/>
        <v>0</v>
      </c>
      <c r="X66" s="48" t="e">
        <f t="shared" si="33"/>
        <v>#DIV/0!</v>
      </c>
      <c r="Y66" s="49">
        <f t="shared" si="34"/>
        <v>-23.055</v>
      </c>
      <c r="Z66" s="50"/>
      <c r="AA66" s="51"/>
      <c r="AB66" s="52"/>
      <c r="AC66" s="53"/>
      <c r="AD66" s="54"/>
      <c r="AE66" s="54"/>
      <c r="AF66" s="55">
        <f t="shared" si="35"/>
        <v>0</v>
      </c>
      <c r="AG66" s="37"/>
    </row>
    <row r="67" spans="1:33" s="10" customFormat="1">
      <c r="A67" s="38"/>
      <c r="B67" s="57"/>
      <c r="C67" s="155" t="s">
        <v>36</v>
      </c>
      <c r="D67" s="155" t="s">
        <v>69</v>
      </c>
      <c r="E67" s="40"/>
      <c r="F67" s="40" t="s">
        <v>238</v>
      </c>
      <c r="G67" s="41"/>
      <c r="H67" s="155" t="s">
        <v>69</v>
      </c>
      <c r="I67" s="57"/>
      <c r="J67" s="43">
        <v>1922</v>
      </c>
      <c r="K67" s="152">
        <v>85</v>
      </c>
      <c r="L67" s="166">
        <f t="shared" si="31"/>
        <v>32.673999999999999</v>
      </c>
      <c r="M67" s="45"/>
      <c r="N67" s="45"/>
      <c r="O67" s="46"/>
      <c r="P67" s="46"/>
      <c r="Q67" s="47"/>
      <c r="R67" s="47"/>
      <c r="S67" s="47"/>
      <c r="T67" s="47"/>
      <c r="U67" s="47"/>
      <c r="V67" s="47"/>
      <c r="W67" s="47">
        <f t="shared" si="32"/>
        <v>0</v>
      </c>
      <c r="X67" s="48" t="e">
        <f t="shared" si="33"/>
        <v>#DIV/0!</v>
      </c>
      <c r="Y67" s="49">
        <f t="shared" si="34"/>
        <v>-32.673999999999999</v>
      </c>
      <c r="Z67" s="50"/>
      <c r="AA67" s="51"/>
      <c r="AB67" s="52"/>
      <c r="AC67" s="53"/>
      <c r="AD67" s="54"/>
      <c r="AE67" s="54"/>
      <c r="AF67" s="55">
        <f t="shared" si="35"/>
        <v>0</v>
      </c>
      <c r="AG67" s="37"/>
    </row>
    <row r="68" spans="1:33" s="10" customFormat="1">
      <c r="A68" s="38"/>
      <c r="B68" s="58"/>
      <c r="C68" s="155" t="s">
        <v>35</v>
      </c>
      <c r="D68" s="155" t="s">
        <v>69</v>
      </c>
      <c r="E68" s="40"/>
      <c r="F68" s="40" t="s">
        <v>238</v>
      </c>
      <c r="G68" s="41"/>
      <c r="H68" s="155" t="s">
        <v>69</v>
      </c>
      <c r="I68" s="59"/>
      <c r="J68" s="43">
        <v>1350</v>
      </c>
      <c r="K68" s="152">
        <v>145</v>
      </c>
      <c r="L68" s="166">
        <f t="shared" si="27"/>
        <v>39.15</v>
      </c>
      <c r="M68" s="45"/>
      <c r="N68" s="45"/>
      <c r="O68" s="46"/>
      <c r="P68" s="46"/>
      <c r="Q68" s="47"/>
      <c r="R68" s="47"/>
      <c r="S68" s="47"/>
      <c r="T68" s="47"/>
      <c r="U68" s="47"/>
      <c r="V68" s="47"/>
      <c r="W68" s="47">
        <f t="shared" si="28"/>
        <v>0</v>
      </c>
      <c r="X68" s="48" t="e">
        <f t="shared" si="29"/>
        <v>#DIV/0!</v>
      </c>
      <c r="Y68" s="49">
        <f t="shared" si="30"/>
        <v>-39.15</v>
      </c>
      <c r="Z68" s="50"/>
      <c r="AA68" s="51"/>
      <c r="AB68" s="52"/>
      <c r="AC68" s="53"/>
      <c r="AD68" s="54"/>
      <c r="AE68" s="54"/>
      <c r="AF68" s="55">
        <f t="shared" si="11"/>
        <v>0</v>
      </c>
      <c r="AG68" s="37"/>
    </row>
    <row r="69" spans="1:33" s="10" customFormat="1">
      <c r="A69" s="38"/>
      <c r="B69" s="57"/>
      <c r="C69" s="155" t="s">
        <v>36</v>
      </c>
      <c r="D69" s="155" t="s">
        <v>80</v>
      </c>
      <c r="E69" s="40"/>
      <c r="F69" s="40" t="s">
        <v>238</v>
      </c>
      <c r="G69" s="41"/>
      <c r="H69" s="155" t="s">
        <v>263</v>
      </c>
      <c r="I69" s="57"/>
      <c r="J69" s="43">
        <v>975</v>
      </c>
      <c r="K69" s="152">
        <v>85</v>
      </c>
      <c r="L69" s="166">
        <f t="shared" si="27"/>
        <v>16.574999999999999</v>
      </c>
      <c r="M69" s="45"/>
      <c r="N69" s="45"/>
      <c r="O69" s="46"/>
      <c r="P69" s="46"/>
      <c r="Q69" s="47"/>
      <c r="R69" s="47"/>
      <c r="S69" s="47"/>
      <c r="T69" s="47"/>
      <c r="U69" s="47"/>
      <c r="V69" s="47"/>
      <c r="W69" s="47">
        <f t="shared" si="28"/>
        <v>0</v>
      </c>
      <c r="X69" s="48" t="e">
        <f t="shared" si="29"/>
        <v>#DIV/0!</v>
      </c>
      <c r="Y69" s="49">
        <f t="shared" si="30"/>
        <v>-16.574999999999999</v>
      </c>
      <c r="Z69" s="50"/>
      <c r="AA69" s="51"/>
      <c r="AB69" s="52"/>
      <c r="AC69" s="53"/>
      <c r="AD69" s="54"/>
      <c r="AE69" s="54"/>
      <c r="AF69" s="55">
        <f t="shared" si="11"/>
        <v>0</v>
      </c>
      <c r="AG69" s="37"/>
    </row>
    <row r="70" spans="1:33" s="10" customFormat="1">
      <c r="A70" s="38"/>
      <c r="B70" s="58"/>
      <c r="C70" s="155" t="s">
        <v>35</v>
      </c>
      <c r="D70" s="155" t="s">
        <v>80</v>
      </c>
      <c r="E70" s="40"/>
      <c r="F70" s="40" t="s">
        <v>238</v>
      </c>
      <c r="G70" s="41"/>
      <c r="H70" s="155" t="s">
        <v>263</v>
      </c>
      <c r="I70" s="59"/>
      <c r="J70" s="43">
        <v>690</v>
      </c>
      <c r="K70" s="152">
        <v>145</v>
      </c>
      <c r="L70" s="166">
        <f t="shared" si="27"/>
        <v>20.010000000000002</v>
      </c>
      <c r="M70" s="45"/>
      <c r="N70" s="45"/>
      <c r="O70" s="46"/>
      <c r="P70" s="46"/>
      <c r="Q70" s="47"/>
      <c r="R70" s="47"/>
      <c r="S70" s="47"/>
      <c r="T70" s="47"/>
      <c r="U70" s="47"/>
      <c r="V70" s="47"/>
      <c r="W70" s="47">
        <f t="shared" si="28"/>
        <v>0</v>
      </c>
      <c r="X70" s="48" t="e">
        <f t="shared" si="29"/>
        <v>#DIV/0!</v>
      </c>
      <c r="Y70" s="49">
        <f t="shared" si="30"/>
        <v>-20.010000000000002</v>
      </c>
      <c r="Z70" s="50"/>
      <c r="AA70" s="51"/>
      <c r="AB70" s="52"/>
      <c r="AC70" s="53"/>
      <c r="AD70" s="54"/>
      <c r="AE70" s="54"/>
      <c r="AF70" s="55">
        <f t="shared" si="11"/>
        <v>0</v>
      </c>
      <c r="AG70" s="37"/>
    </row>
    <row r="71" spans="1:33" s="10" customFormat="1">
      <c r="A71" s="38"/>
      <c r="B71" s="57"/>
      <c r="C71" s="155" t="s">
        <v>36</v>
      </c>
      <c r="D71" s="155" t="s">
        <v>70</v>
      </c>
      <c r="E71" s="40"/>
      <c r="F71" s="40" t="s">
        <v>238</v>
      </c>
      <c r="G71" s="41"/>
      <c r="H71" s="155" t="s">
        <v>32</v>
      </c>
      <c r="I71" s="57"/>
      <c r="J71" s="43">
        <v>920</v>
      </c>
      <c r="K71" s="152">
        <v>85</v>
      </c>
      <c r="L71" s="166">
        <f t="shared" si="27"/>
        <v>15.64</v>
      </c>
      <c r="M71" s="45"/>
      <c r="N71" s="45"/>
      <c r="O71" s="46"/>
      <c r="P71" s="46"/>
      <c r="Q71" s="47"/>
      <c r="R71" s="47"/>
      <c r="S71" s="47"/>
      <c r="T71" s="47"/>
      <c r="U71" s="47"/>
      <c r="V71" s="47"/>
      <c r="W71" s="47">
        <f t="shared" si="28"/>
        <v>0</v>
      </c>
      <c r="X71" s="48" t="e">
        <f t="shared" si="29"/>
        <v>#DIV/0!</v>
      </c>
      <c r="Y71" s="49">
        <f t="shared" si="30"/>
        <v>-15.64</v>
      </c>
      <c r="Z71" s="50"/>
      <c r="AA71" s="51"/>
      <c r="AB71" s="52"/>
      <c r="AC71" s="53"/>
      <c r="AD71" s="54"/>
      <c r="AE71" s="54"/>
      <c r="AF71" s="55">
        <f t="shared" si="11"/>
        <v>0</v>
      </c>
      <c r="AG71" s="37"/>
    </row>
    <row r="72" spans="1:33" s="10" customFormat="1">
      <c r="A72" s="38"/>
      <c r="B72" s="58"/>
      <c r="C72" s="155" t="s">
        <v>35</v>
      </c>
      <c r="D72" s="155" t="s">
        <v>70</v>
      </c>
      <c r="E72" s="40"/>
      <c r="F72" s="40" t="s">
        <v>238</v>
      </c>
      <c r="G72" s="41"/>
      <c r="H72" s="155" t="s">
        <v>32</v>
      </c>
      <c r="I72" s="59"/>
      <c r="J72" s="43">
        <v>920</v>
      </c>
      <c r="K72" s="152">
        <v>145</v>
      </c>
      <c r="L72" s="166">
        <f t="shared" si="27"/>
        <v>26.68</v>
      </c>
      <c r="M72" s="45"/>
      <c r="N72" s="45"/>
      <c r="O72" s="46"/>
      <c r="P72" s="46"/>
      <c r="Q72" s="47"/>
      <c r="R72" s="47"/>
      <c r="S72" s="47"/>
      <c r="T72" s="47"/>
      <c r="U72" s="47"/>
      <c r="V72" s="47"/>
      <c r="W72" s="47">
        <f t="shared" si="28"/>
        <v>0</v>
      </c>
      <c r="X72" s="48" t="e">
        <f t="shared" si="29"/>
        <v>#DIV/0!</v>
      </c>
      <c r="Y72" s="49">
        <f t="shared" si="30"/>
        <v>-26.68</v>
      </c>
      <c r="Z72" s="50"/>
      <c r="AA72" s="51"/>
      <c r="AB72" s="52"/>
      <c r="AC72" s="53"/>
      <c r="AD72" s="54"/>
      <c r="AE72" s="54"/>
      <c r="AF72" s="55">
        <f t="shared" si="11"/>
        <v>0</v>
      </c>
      <c r="AG72" s="37"/>
    </row>
    <row r="73" spans="1:33" s="10" customFormat="1">
      <c r="A73" s="38"/>
      <c r="B73" s="57"/>
      <c r="C73" s="155" t="s">
        <v>36</v>
      </c>
      <c r="D73" s="155" t="s">
        <v>71</v>
      </c>
      <c r="E73" s="40"/>
      <c r="F73" s="40" t="s">
        <v>238</v>
      </c>
      <c r="G73" s="41"/>
      <c r="H73" s="155" t="s">
        <v>264</v>
      </c>
      <c r="I73" s="57"/>
      <c r="J73" s="43">
        <v>1220</v>
      </c>
      <c r="K73" s="152">
        <v>85</v>
      </c>
      <c r="L73" s="166">
        <f t="shared" si="27"/>
        <v>20.74</v>
      </c>
      <c r="M73" s="45"/>
      <c r="N73" s="45"/>
      <c r="O73" s="46"/>
      <c r="P73" s="46"/>
      <c r="Q73" s="47"/>
      <c r="R73" s="47"/>
      <c r="S73" s="47"/>
      <c r="T73" s="47"/>
      <c r="U73" s="47"/>
      <c r="V73" s="47"/>
      <c r="W73" s="47">
        <f t="shared" si="28"/>
        <v>0</v>
      </c>
      <c r="X73" s="48" t="e">
        <f t="shared" si="29"/>
        <v>#DIV/0!</v>
      </c>
      <c r="Y73" s="49">
        <f t="shared" si="30"/>
        <v>-20.74</v>
      </c>
      <c r="Z73" s="50"/>
      <c r="AA73" s="51"/>
      <c r="AB73" s="52"/>
      <c r="AC73" s="53"/>
      <c r="AD73" s="54"/>
      <c r="AE73" s="54"/>
      <c r="AF73" s="55">
        <f t="shared" si="11"/>
        <v>0</v>
      </c>
      <c r="AG73" s="37"/>
    </row>
    <row r="74" spans="1:33" s="10" customFormat="1">
      <c r="A74" s="38"/>
      <c r="B74" s="58"/>
      <c r="C74" s="155" t="s">
        <v>35</v>
      </c>
      <c r="D74" s="155" t="s">
        <v>71</v>
      </c>
      <c r="E74" s="40"/>
      <c r="F74" s="40" t="s">
        <v>238</v>
      </c>
      <c r="G74" s="41"/>
      <c r="H74" s="155" t="s">
        <v>264</v>
      </c>
      <c r="I74" s="59"/>
      <c r="J74" s="43">
        <v>1220</v>
      </c>
      <c r="K74" s="152">
        <v>145</v>
      </c>
      <c r="L74" s="166">
        <f t="shared" si="27"/>
        <v>35.380000000000003</v>
      </c>
      <c r="M74" s="45"/>
      <c r="N74" s="45"/>
      <c r="O74" s="46"/>
      <c r="P74" s="46"/>
      <c r="Q74" s="47"/>
      <c r="R74" s="47"/>
      <c r="S74" s="47"/>
      <c r="T74" s="47"/>
      <c r="U74" s="47"/>
      <c r="V74" s="47"/>
      <c r="W74" s="47">
        <f t="shared" si="28"/>
        <v>0</v>
      </c>
      <c r="X74" s="48" t="e">
        <f t="shared" si="29"/>
        <v>#DIV/0!</v>
      </c>
      <c r="Y74" s="49">
        <f t="shared" si="30"/>
        <v>-35.380000000000003</v>
      </c>
      <c r="Z74" s="50"/>
      <c r="AA74" s="51"/>
      <c r="AB74" s="52"/>
      <c r="AC74" s="53"/>
      <c r="AD74" s="54"/>
      <c r="AE74" s="54"/>
      <c r="AF74" s="55">
        <f t="shared" si="11"/>
        <v>0</v>
      </c>
      <c r="AG74" s="37"/>
    </row>
    <row r="75" spans="1:33" s="10" customFormat="1">
      <c r="A75" s="38"/>
      <c r="B75" s="57"/>
      <c r="C75" s="155" t="s">
        <v>36</v>
      </c>
      <c r="D75" s="155" t="s">
        <v>257</v>
      </c>
      <c r="E75" s="40"/>
      <c r="F75" s="40" t="s">
        <v>238</v>
      </c>
      <c r="G75" s="41"/>
      <c r="H75" s="155" t="s">
        <v>261</v>
      </c>
      <c r="I75" s="57"/>
      <c r="J75" s="43">
        <v>920</v>
      </c>
      <c r="K75" s="152">
        <v>85</v>
      </c>
      <c r="L75" s="166">
        <f t="shared" si="27"/>
        <v>15.64</v>
      </c>
      <c r="M75" s="45"/>
      <c r="N75" s="45"/>
      <c r="O75" s="46"/>
      <c r="P75" s="46"/>
      <c r="Q75" s="47"/>
      <c r="R75" s="47"/>
      <c r="S75" s="47"/>
      <c r="T75" s="47"/>
      <c r="U75" s="47"/>
      <c r="V75" s="47"/>
      <c r="W75" s="47">
        <f t="shared" si="28"/>
        <v>0</v>
      </c>
      <c r="X75" s="48" t="e">
        <f t="shared" si="29"/>
        <v>#DIV/0!</v>
      </c>
      <c r="Y75" s="49">
        <f t="shared" si="30"/>
        <v>-15.64</v>
      </c>
      <c r="Z75" s="50"/>
      <c r="AA75" s="51"/>
      <c r="AB75" s="52"/>
      <c r="AC75" s="53"/>
      <c r="AD75" s="54"/>
      <c r="AE75" s="54"/>
      <c r="AF75" s="55">
        <f t="shared" si="11"/>
        <v>0</v>
      </c>
      <c r="AG75" s="37"/>
    </row>
    <row r="76" spans="1:33" s="10" customFormat="1">
      <c r="A76" s="38"/>
      <c r="B76" s="58"/>
      <c r="C76" s="155" t="s">
        <v>35</v>
      </c>
      <c r="D76" s="155" t="s">
        <v>257</v>
      </c>
      <c r="E76" s="40"/>
      <c r="F76" s="40" t="s">
        <v>238</v>
      </c>
      <c r="G76" s="41"/>
      <c r="H76" s="155" t="s">
        <v>261</v>
      </c>
      <c r="I76" s="59"/>
      <c r="J76" s="43">
        <v>920</v>
      </c>
      <c r="K76" s="152">
        <v>145</v>
      </c>
      <c r="L76" s="166">
        <f t="shared" si="27"/>
        <v>26.68</v>
      </c>
      <c r="M76" s="45"/>
      <c r="N76" s="45"/>
      <c r="O76" s="46"/>
      <c r="P76" s="46"/>
      <c r="Q76" s="47"/>
      <c r="R76" s="47"/>
      <c r="S76" s="47"/>
      <c r="T76" s="47"/>
      <c r="U76" s="47"/>
      <c r="V76" s="47"/>
      <c r="W76" s="47">
        <f t="shared" si="28"/>
        <v>0</v>
      </c>
      <c r="X76" s="48" t="e">
        <f t="shared" si="29"/>
        <v>#DIV/0!</v>
      </c>
      <c r="Y76" s="49">
        <f t="shared" si="30"/>
        <v>-26.68</v>
      </c>
      <c r="Z76" s="50"/>
      <c r="AA76" s="51"/>
      <c r="AB76" s="52"/>
      <c r="AC76" s="53"/>
      <c r="AD76" s="54"/>
      <c r="AE76" s="54"/>
      <c r="AF76" s="55">
        <f t="shared" si="11"/>
        <v>0</v>
      </c>
      <c r="AG76" s="37"/>
    </row>
    <row r="77" spans="1:33" s="10" customFormat="1">
      <c r="A77" s="38"/>
      <c r="B77" s="58"/>
      <c r="C77" s="155"/>
      <c r="D77" s="155"/>
      <c r="E77" s="40"/>
      <c r="F77" s="40"/>
      <c r="G77" s="41"/>
      <c r="H77" s="41"/>
      <c r="I77" s="59"/>
      <c r="J77" s="43"/>
      <c r="K77" s="111"/>
      <c r="L77" s="44"/>
      <c r="M77" s="45"/>
      <c r="N77" s="45"/>
      <c r="O77" s="46"/>
      <c r="P77" s="46"/>
      <c r="Q77" s="47"/>
      <c r="R77" s="47"/>
      <c r="S77" s="47"/>
      <c r="T77" s="47"/>
      <c r="U77" s="47"/>
      <c r="V77" s="47"/>
      <c r="W77" s="47"/>
      <c r="X77" s="48"/>
      <c r="Y77" s="49"/>
      <c r="Z77" s="50"/>
      <c r="AA77" s="51"/>
      <c r="AB77" s="52"/>
      <c r="AC77" s="53"/>
      <c r="AD77" s="54"/>
      <c r="AE77" s="54"/>
      <c r="AF77" s="55">
        <f t="shared" si="11"/>
        <v>0</v>
      </c>
      <c r="AG77" s="37"/>
    </row>
    <row r="78" spans="1:33" s="10" customFormat="1">
      <c r="A78" s="38" t="s">
        <v>34</v>
      </c>
      <c r="B78" s="57"/>
      <c r="C78" s="155" t="s">
        <v>36</v>
      </c>
      <c r="D78" s="155" t="s">
        <v>32</v>
      </c>
      <c r="E78" s="40"/>
      <c r="F78" s="40" t="s">
        <v>239</v>
      </c>
      <c r="G78" s="41"/>
      <c r="H78" s="155" t="s">
        <v>32</v>
      </c>
      <c r="I78" s="42"/>
      <c r="J78" s="43">
        <v>1535</v>
      </c>
      <c r="K78" s="152">
        <v>115</v>
      </c>
      <c r="L78" s="166">
        <f>K78*J78/5000</f>
        <v>35.305</v>
      </c>
      <c r="M78" s="45"/>
      <c r="N78" s="45"/>
      <c r="O78" s="46"/>
      <c r="P78" s="46"/>
      <c r="Q78" s="47"/>
      <c r="R78" s="47"/>
      <c r="S78" s="47"/>
      <c r="T78" s="47"/>
      <c r="U78" s="47"/>
      <c r="V78" s="47"/>
      <c r="W78" s="47">
        <f>SUM(N78:U78)</f>
        <v>0</v>
      </c>
      <c r="X78" s="48" t="e">
        <f>W78/AC78</f>
        <v>#DIV/0!</v>
      </c>
      <c r="Y78" s="49">
        <f>W78-L78</f>
        <v>-35.305</v>
      </c>
      <c r="Z78" s="50"/>
      <c r="AA78" s="51"/>
      <c r="AB78" s="52"/>
      <c r="AC78" s="53"/>
      <c r="AD78" s="54"/>
      <c r="AE78" s="54"/>
      <c r="AF78" s="55">
        <f t="shared" ref="AF78:AF98" si="41">AC78+AD78</f>
        <v>0</v>
      </c>
      <c r="AG78" s="37"/>
    </row>
    <row r="79" spans="1:33" s="10" customFormat="1">
      <c r="A79" s="38"/>
      <c r="B79" s="57"/>
      <c r="C79" s="155" t="s">
        <v>35</v>
      </c>
      <c r="D79" s="155" t="s">
        <v>32</v>
      </c>
      <c r="E79" s="40"/>
      <c r="F79" s="40" t="s">
        <v>239</v>
      </c>
      <c r="G79" s="41"/>
      <c r="H79" s="155" t="s">
        <v>32</v>
      </c>
      <c r="I79" s="42"/>
      <c r="J79" s="43">
        <v>1535</v>
      </c>
      <c r="K79" s="152">
        <v>190</v>
      </c>
      <c r="L79" s="166">
        <f t="shared" ref="L79:L97" si="42">K79*J79/5000</f>
        <v>58.33</v>
      </c>
      <c r="M79" s="45"/>
      <c r="N79" s="45"/>
      <c r="O79" s="46"/>
      <c r="P79" s="46"/>
      <c r="Q79" s="47"/>
      <c r="R79" s="47"/>
      <c r="S79" s="47"/>
      <c r="T79" s="47"/>
      <c r="U79" s="47"/>
      <c r="V79" s="47"/>
      <c r="W79" s="47">
        <f t="shared" ref="W79:W97" si="43">SUM(N79:U79)</f>
        <v>0</v>
      </c>
      <c r="X79" s="48" t="e">
        <f t="shared" ref="X79:X97" si="44">W79/AC79</f>
        <v>#DIV/0!</v>
      </c>
      <c r="Y79" s="49">
        <f t="shared" ref="Y79:Y97" si="45">W79-L79</f>
        <v>-58.33</v>
      </c>
      <c r="Z79" s="50"/>
      <c r="AA79" s="51"/>
      <c r="AB79" s="52"/>
      <c r="AC79" s="53"/>
      <c r="AD79" s="54"/>
      <c r="AE79" s="54"/>
      <c r="AF79" s="55">
        <f t="shared" si="41"/>
        <v>0</v>
      </c>
      <c r="AG79" s="37"/>
    </row>
    <row r="80" spans="1:33" s="10" customFormat="1">
      <c r="A80" s="38"/>
      <c r="B80" s="57"/>
      <c r="C80" s="155" t="s">
        <v>36</v>
      </c>
      <c r="D80" s="155" t="s">
        <v>74</v>
      </c>
      <c r="E80" s="40"/>
      <c r="F80" s="40" t="s">
        <v>239</v>
      </c>
      <c r="G80" s="41"/>
      <c r="H80" s="155" t="s">
        <v>74</v>
      </c>
      <c r="I80" s="57"/>
      <c r="J80" s="43">
        <v>920</v>
      </c>
      <c r="K80" s="152">
        <v>115</v>
      </c>
      <c r="L80" s="166">
        <f t="shared" si="42"/>
        <v>21.16</v>
      </c>
      <c r="M80" s="45"/>
      <c r="N80" s="45"/>
      <c r="O80" s="46"/>
      <c r="P80" s="46"/>
      <c r="Q80" s="47"/>
      <c r="R80" s="47"/>
      <c r="S80" s="47"/>
      <c r="T80" s="47"/>
      <c r="U80" s="47"/>
      <c r="V80" s="47"/>
      <c r="W80" s="47">
        <f t="shared" si="43"/>
        <v>0</v>
      </c>
      <c r="X80" s="48" t="e">
        <f t="shared" si="44"/>
        <v>#DIV/0!</v>
      </c>
      <c r="Y80" s="49">
        <f t="shared" si="45"/>
        <v>-21.16</v>
      </c>
      <c r="Z80" s="50"/>
      <c r="AA80" s="51"/>
      <c r="AB80" s="52"/>
      <c r="AC80" s="53"/>
      <c r="AD80" s="54"/>
      <c r="AE80" s="54"/>
      <c r="AF80" s="55">
        <f t="shared" si="41"/>
        <v>0</v>
      </c>
      <c r="AG80" s="37"/>
    </row>
    <row r="81" spans="1:33" s="10" customFormat="1">
      <c r="A81" s="38"/>
      <c r="B81" s="58"/>
      <c r="C81" s="155" t="s">
        <v>35</v>
      </c>
      <c r="D81" s="155" t="s">
        <v>74</v>
      </c>
      <c r="E81" s="40"/>
      <c r="F81" s="40" t="s">
        <v>239</v>
      </c>
      <c r="G81" s="41"/>
      <c r="H81" s="155" t="s">
        <v>74</v>
      </c>
      <c r="I81" s="59"/>
      <c r="J81" s="43">
        <v>920</v>
      </c>
      <c r="K81" s="152">
        <v>190</v>
      </c>
      <c r="L81" s="166">
        <f t="shared" si="42"/>
        <v>34.96</v>
      </c>
      <c r="M81" s="45"/>
      <c r="N81" s="45"/>
      <c r="O81" s="46"/>
      <c r="P81" s="46"/>
      <c r="Q81" s="47"/>
      <c r="R81" s="47"/>
      <c r="S81" s="47"/>
      <c r="T81" s="47"/>
      <c r="U81" s="47"/>
      <c r="V81" s="47"/>
      <c r="W81" s="47">
        <f t="shared" si="43"/>
        <v>0</v>
      </c>
      <c r="X81" s="48" t="e">
        <f t="shared" si="44"/>
        <v>#DIV/0!</v>
      </c>
      <c r="Y81" s="49">
        <f t="shared" si="45"/>
        <v>-34.96</v>
      </c>
      <c r="Z81" s="50"/>
      <c r="AA81" s="51"/>
      <c r="AB81" s="52"/>
      <c r="AC81" s="53"/>
      <c r="AD81" s="54"/>
      <c r="AE81" s="54"/>
      <c r="AF81" s="55">
        <f t="shared" si="41"/>
        <v>0</v>
      </c>
      <c r="AG81" s="37"/>
    </row>
    <row r="82" spans="1:33" s="10" customFormat="1">
      <c r="A82" s="38"/>
      <c r="B82" s="57"/>
      <c r="C82" s="155" t="s">
        <v>36</v>
      </c>
      <c r="D82" s="155" t="s">
        <v>68</v>
      </c>
      <c r="E82" s="40"/>
      <c r="F82" s="40" t="s">
        <v>239</v>
      </c>
      <c r="G82" s="41"/>
      <c r="H82" s="155" t="s">
        <v>68</v>
      </c>
      <c r="I82" s="57"/>
      <c r="J82" s="43">
        <v>1220</v>
      </c>
      <c r="K82" s="152">
        <v>115</v>
      </c>
      <c r="L82" s="166">
        <f t="shared" si="42"/>
        <v>28.06</v>
      </c>
      <c r="M82" s="45"/>
      <c r="N82" s="45"/>
      <c r="O82" s="46"/>
      <c r="P82" s="46"/>
      <c r="Q82" s="47"/>
      <c r="R82" s="47"/>
      <c r="S82" s="47"/>
      <c r="T82" s="47"/>
      <c r="U82" s="47"/>
      <c r="V82" s="47"/>
      <c r="W82" s="47">
        <f t="shared" si="43"/>
        <v>0</v>
      </c>
      <c r="X82" s="48" t="e">
        <f t="shared" si="44"/>
        <v>#DIV/0!</v>
      </c>
      <c r="Y82" s="49">
        <f t="shared" si="45"/>
        <v>-28.06</v>
      </c>
      <c r="Z82" s="50"/>
      <c r="AA82" s="51"/>
      <c r="AB82" s="52"/>
      <c r="AC82" s="53"/>
      <c r="AD82" s="54"/>
      <c r="AE82" s="54"/>
      <c r="AF82" s="55">
        <f t="shared" si="41"/>
        <v>0</v>
      </c>
      <c r="AG82" s="37"/>
    </row>
    <row r="83" spans="1:33" s="10" customFormat="1">
      <c r="A83" s="38"/>
      <c r="B83" s="58"/>
      <c r="C83" s="155" t="s">
        <v>35</v>
      </c>
      <c r="D83" s="155" t="s">
        <v>68</v>
      </c>
      <c r="E83" s="40"/>
      <c r="F83" s="40" t="s">
        <v>239</v>
      </c>
      <c r="G83" s="41"/>
      <c r="H83" s="155" t="s">
        <v>68</v>
      </c>
      <c r="I83" s="59"/>
      <c r="J83" s="43">
        <v>1220</v>
      </c>
      <c r="K83" s="152">
        <v>190</v>
      </c>
      <c r="L83" s="166">
        <f t="shared" si="42"/>
        <v>46.36</v>
      </c>
      <c r="M83" s="45"/>
      <c r="N83" s="45"/>
      <c r="O83" s="46"/>
      <c r="P83" s="46"/>
      <c r="Q83" s="47"/>
      <c r="R83" s="47"/>
      <c r="S83" s="47"/>
      <c r="T83" s="47"/>
      <c r="U83" s="47"/>
      <c r="V83" s="47"/>
      <c r="W83" s="47">
        <f t="shared" si="43"/>
        <v>0</v>
      </c>
      <c r="X83" s="48" t="e">
        <f t="shared" si="44"/>
        <v>#DIV/0!</v>
      </c>
      <c r="Y83" s="49">
        <f t="shared" si="45"/>
        <v>-46.36</v>
      </c>
      <c r="Z83" s="50"/>
      <c r="AA83" s="51"/>
      <c r="AB83" s="52"/>
      <c r="AC83" s="53"/>
      <c r="AD83" s="54"/>
      <c r="AE83" s="54"/>
      <c r="AF83" s="55">
        <f t="shared" si="41"/>
        <v>0</v>
      </c>
      <c r="AG83" s="37"/>
    </row>
    <row r="84" spans="1:33" s="10" customFormat="1">
      <c r="A84" s="38"/>
      <c r="B84" s="57"/>
      <c r="C84" s="155" t="s">
        <v>36</v>
      </c>
      <c r="D84" s="155" t="s">
        <v>67</v>
      </c>
      <c r="E84" s="40"/>
      <c r="F84" s="40" t="s">
        <v>239</v>
      </c>
      <c r="G84" s="41"/>
      <c r="H84" s="155" t="s">
        <v>67</v>
      </c>
      <c r="I84" s="57"/>
      <c r="J84" s="43">
        <v>920</v>
      </c>
      <c r="K84" s="152">
        <v>115</v>
      </c>
      <c r="L84" s="166">
        <f t="shared" ref="L84:L87" si="46">K84*J84/5000</f>
        <v>21.16</v>
      </c>
      <c r="M84" s="45"/>
      <c r="N84" s="45"/>
      <c r="O84" s="46"/>
      <c r="P84" s="46"/>
      <c r="Q84" s="47"/>
      <c r="R84" s="47"/>
      <c r="S84" s="47"/>
      <c r="T84" s="47"/>
      <c r="U84" s="47"/>
      <c r="V84" s="47"/>
      <c r="W84" s="47">
        <f t="shared" ref="W84:W87" si="47">SUM(N84:U84)</f>
        <v>0</v>
      </c>
      <c r="X84" s="48" t="e">
        <f t="shared" ref="X84:X87" si="48">W84/AC84</f>
        <v>#DIV/0!</v>
      </c>
      <c r="Y84" s="49">
        <f t="shared" ref="Y84:Y87" si="49">W84-L84</f>
        <v>-21.16</v>
      </c>
      <c r="Z84" s="50"/>
      <c r="AA84" s="51"/>
      <c r="AB84" s="52"/>
      <c r="AC84" s="53"/>
      <c r="AD84" s="54"/>
      <c r="AE84" s="54"/>
      <c r="AF84" s="55">
        <f t="shared" ref="AF84:AF87" si="50">AC84+AD84</f>
        <v>0</v>
      </c>
      <c r="AG84" s="37"/>
    </row>
    <row r="85" spans="1:33" s="10" customFormat="1">
      <c r="A85" s="38"/>
      <c r="B85" s="58"/>
      <c r="C85" s="155" t="s">
        <v>35</v>
      </c>
      <c r="D85" s="155" t="s">
        <v>67</v>
      </c>
      <c r="E85" s="40"/>
      <c r="F85" s="40" t="s">
        <v>239</v>
      </c>
      <c r="G85" s="41"/>
      <c r="H85" s="155" t="s">
        <v>67</v>
      </c>
      <c r="I85" s="59"/>
      <c r="J85" s="43">
        <v>1220</v>
      </c>
      <c r="K85" s="152">
        <v>190</v>
      </c>
      <c r="L85" s="166">
        <f t="shared" si="46"/>
        <v>46.36</v>
      </c>
      <c r="M85" s="45"/>
      <c r="N85" s="45"/>
      <c r="O85" s="46"/>
      <c r="P85" s="46"/>
      <c r="Q85" s="47"/>
      <c r="R85" s="47"/>
      <c r="S85" s="47"/>
      <c r="T85" s="47"/>
      <c r="U85" s="47"/>
      <c r="V85" s="47"/>
      <c r="W85" s="47">
        <f t="shared" si="47"/>
        <v>0</v>
      </c>
      <c r="X85" s="48" t="e">
        <f t="shared" si="48"/>
        <v>#DIV/0!</v>
      </c>
      <c r="Y85" s="49">
        <f t="shared" si="49"/>
        <v>-46.36</v>
      </c>
      <c r="Z85" s="50"/>
      <c r="AA85" s="51"/>
      <c r="AB85" s="52"/>
      <c r="AC85" s="53"/>
      <c r="AD85" s="54"/>
      <c r="AE85" s="54"/>
      <c r="AF85" s="55">
        <f t="shared" si="50"/>
        <v>0</v>
      </c>
      <c r="AG85" s="37"/>
    </row>
    <row r="86" spans="1:33" s="10" customFormat="1">
      <c r="A86" s="38"/>
      <c r="B86" s="57"/>
      <c r="C86" s="155" t="s">
        <v>36</v>
      </c>
      <c r="D86" s="155" t="s">
        <v>79</v>
      </c>
      <c r="E86" s="40"/>
      <c r="F86" s="40" t="s">
        <v>239</v>
      </c>
      <c r="G86" s="41"/>
      <c r="H86" s="155" t="s">
        <v>79</v>
      </c>
      <c r="I86" s="57"/>
      <c r="J86" s="43">
        <v>1220</v>
      </c>
      <c r="K86" s="152">
        <v>115</v>
      </c>
      <c r="L86" s="166">
        <f t="shared" si="46"/>
        <v>28.06</v>
      </c>
      <c r="M86" s="45"/>
      <c r="N86" s="45"/>
      <c r="O86" s="46"/>
      <c r="P86" s="46"/>
      <c r="Q86" s="47"/>
      <c r="R86" s="47"/>
      <c r="S86" s="47"/>
      <c r="T86" s="47"/>
      <c r="U86" s="47"/>
      <c r="V86" s="47"/>
      <c r="W86" s="47">
        <f t="shared" si="47"/>
        <v>0</v>
      </c>
      <c r="X86" s="48" t="e">
        <f t="shared" si="48"/>
        <v>#DIV/0!</v>
      </c>
      <c r="Y86" s="49">
        <f t="shared" si="49"/>
        <v>-28.06</v>
      </c>
      <c r="Z86" s="50"/>
      <c r="AA86" s="51"/>
      <c r="AB86" s="52"/>
      <c r="AC86" s="53"/>
      <c r="AD86" s="54"/>
      <c r="AE86" s="54"/>
      <c r="AF86" s="55">
        <f t="shared" si="50"/>
        <v>0</v>
      </c>
      <c r="AG86" s="37"/>
    </row>
    <row r="87" spans="1:33" s="10" customFormat="1">
      <c r="A87" s="38"/>
      <c r="B87" s="58"/>
      <c r="C87" s="155" t="s">
        <v>35</v>
      </c>
      <c r="D87" s="155" t="s">
        <v>79</v>
      </c>
      <c r="E87" s="40"/>
      <c r="F87" s="40" t="s">
        <v>239</v>
      </c>
      <c r="G87" s="41"/>
      <c r="H87" s="155" t="s">
        <v>79</v>
      </c>
      <c r="I87" s="59"/>
      <c r="J87" s="43">
        <v>1220</v>
      </c>
      <c r="K87" s="152">
        <v>190</v>
      </c>
      <c r="L87" s="166">
        <f t="shared" si="46"/>
        <v>46.36</v>
      </c>
      <c r="M87" s="45"/>
      <c r="N87" s="45"/>
      <c r="O87" s="46"/>
      <c r="P87" s="46"/>
      <c r="Q87" s="47"/>
      <c r="R87" s="47"/>
      <c r="S87" s="47"/>
      <c r="T87" s="47"/>
      <c r="U87" s="47"/>
      <c r="V87" s="47"/>
      <c r="W87" s="47">
        <f t="shared" si="47"/>
        <v>0</v>
      </c>
      <c r="X87" s="48" t="e">
        <f t="shared" si="48"/>
        <v>#DIV/0!</v>
      </c>
      <c r="Y87" s="49">
        <f t="shared" si="49"/>
        <v>-46.36</v>
      </c>
      <c r="Z87" s="50"/>
      <c r="AA87" s="51"/>
      <c r="AB87" s="52"/>
      <c r="AC87" s="53"/>
      <c r="AD87" s="54"/>
      <c r="AE87" s="54"/>
      <c r="AF87" s="55">
        <f t="shared" si="50"/>
        <v>0</v>
      </c>
      <c r="AG87" s="37"/>
    </row>
    <row r="88" spans="1:33" s="10" customFormat="1">
      <c r="A88" s="38"/>
      <c r="B88" s="57"/>
      <c r="C88" s="155" t="s">
        <v>36</v>
      </c>
      <c r="D88" s="155" t="s">
        <v>69</v>
      </c>
      <c r="E88" s="40"/>
      <c r="F88" s="40" t="s">
        <v>239</v>
      </c>
      <c r="G88" s="41"/>
      <c r="H88" s="155" t="s">
        <v>69</v>
      </c>
      <c r="I88" s="57"/>
      <c r="J88" s="43">
        <v>920</v>
      </c>
      <c r="K88" s="152">
        <v>115</v>
      </c>
      <c r="L88" s="166">
        <f t="shared" si="42"/>
        <v>21.16</v>
      </c>
      <c r="M88" s="45"/>
      <c r="N88" s="45"/>
      <c r="O88" s="46"/>
      <c r="P88" s="46"/>
      <c r="Q88" s="47"/>
      <c r="R88" s="47"/>
      <c r="S88" s="47"/>
      <c r="T88" s="47"/>
      <c r="U88" s="47"/>
      <c r="V88" s="47"/>
      <c r="W88" s="47">
        <f t="shared" si="43"/>
        <v>0</v>
      </c>
      <c r="X88" s="48" t="e">
        <f t="shared" si="44"/>
        <v>#DIV/0!</v>
      </c>
      <c r="Y88" s="49">
        <f t="shared" si="45"/>
        <v>-21.16</v>
      </c>
      <c r="Z88" s="50"/>
      <c r="AA88" s="51"/>
      <c r="AB88" s="52"/>
      <c r="AC88" s="53"/>
      <c r="AD88" s="54"/>
      <c r="AE88" s="54"/>
      <c r="AF88" s="55">
        <f t="shared" si="41"/>
        <v>0</v>
      </c>
      <c r="AG88" s="37"/>
    </row>
    <row r="89" spans="1:33" s="10" customFormat="1">
      <c r="A89" s="38"/>
      <c r="B89" s="58"/>
      <c r="C89" s="155" t="s">
        <v>35</v>
      </c>
      <c r="D89" s="155" t="s">
        <v>69</v>
      </c>
      <c r="E89" s="40"/>
      <c r="F89" s="40" t="s">
        <v>239</v>
      </c>
      <c r="G89" s="41"/>
      <c r="H89" s="155" t="s">
        <v>69</v>
      </c>
      <c r="I89" s="59"/>
      <c r="J89" s="43">
        <v>1220</v>
      </c>
      <c r="K89" s="152">
        <v>190</v>
      </c>
      <c r="L89" s="166">
        <f t="shared" si="42"/>
        <v>46.36</v>
      </c>
      <c r="M89" s="45"/>
      <c r="N89" s="45"/>
      <c r="O89" s="46"/>
      <c r="P89" s="46"/>
      <c r="Q89" s="47"/>
      <c r="R89" s="47"/>
      <c r="S89" s="47"/>
      <c r="T89" s="47"/>
      <c r="U89" s="47"/>
      <c r="V89" s="47"/>
      <c r="W89" s="47">
        <f t="shared" si="43"/>
        <v>0</v>
      </c>
      <c r="X89" s="48" t="e">
        <f t="shared" si="44"/>
        <v>#DIV/0!</v>
      </c>
      <c r="Y89" s="49">
        <f t="shared" si="45"/>
        <v>-46.36</v>
      </c>
      <c r="Z89" s="50"/>
      <c r="AA89" s="51"/>
      <c r="AB89" s="52"/>
      <c r="AC89" s="53"/>
      <c r="AD89" s="54"/>
      <c r="AE89" s="54"/>
      <c r="AF89" s="55">
        <f t="shared" si="41"/>
        <v>0</v>
      </c>
      <c r="AG89" s="37"/>
    </row>
    <row r="90" spans="1:33" s="10" customFormat="1">
      <c r="A90" s="38"/>
      <c r="B90" s="57"/>
      <c r="C90" s="155" t="s">
        <v>36</v>
      </c>
      <c r="D90" s="155" t="s">
        <v>80</v>
      </c>
      <c r="E90" s="40"/>
      <c r="F90" s="40" t="s">
        <v>239</v>
      </c>
      <c r="G90" s="41"/>
      <c r="H90" s="155" t="s">
        <v>263</v>
      </c>
      <c r="I90" s="57"/>
      <c r="J90" s="43">
        <v>1220</v>
      </c>
      <c r="K90" s="152">
        <v>115</v>
      </c>
      <c r="L90" s="166">
        <f t="shared" si="42"/>
        <v>28.06</v>
      </c>
      <c r="M90" s="45"/>
      <c r="N90" s="45"/>
      <c r="O90" s="46"/>
      <c r="P90" s="46"/>
      <c r="Q90" s="47"/>
      <c r="R90" s="47"/>
      <c r="S90" s="47"/>
      <c r="T90" s="47"/>
      <c r="U90" s="47"/>
      <c r="V90" s="47"/>
      <c r="W90" s="47">
        <f t="shared" si="43"/>
        <v>0</v>
      </c>
      <c r="X90" s="48" t="e">
        <f t="shared" si="44"/>
        <v>#DIV/0!</v>
      </c>
      <c r="Y90" s="49">
        <f t="shared" si="45"/>
        <v>-28.06</v>
      </c>
      <c r="Z90" s="50"/>
      <c r="AA90" s="51"/>
      <c r="AB90" s="52"/>
      <c r="AC90" s="53"/>
      <c r="AD90" s="54"/>
      <c r="AE90" s="54"/>
      <c r="AF90" s="55">
        <f t="shared" si="41"/>
        <v>0</v>
      </c>
      <c r="AG90" s="37"/>
    </row>
    <row r="91" spans="1:33" s="10" customFormat="1">
      <c r="A91" s="38"/>
      <c r="B91" s="58"/>
      <c r="C91" s="155" t="s">
        <v>35</v>
      </c>
      <c r="D91" s="155" t="s">
        <v>80</v>
      </c>
      <c r="E91" s="40"/>
      <c r="F91" s="40" t="s">
        <v>239</v>
      </c>
      <c r="G91" s="41"/>
      <c r="H91" s="155" t="s">
        <v>263</v>
      </c>
      <c r="I91" s="59"/>
      <c r="J91" s="43">
        <v>1220</v>
      </c>
      <c r="K91" s="152">
        <v>190</v>
      </c>
      <c r="L91" s="166">
        <f t="shared" si="42"/>
        <v>46.36</v>
      </c>
      <c r="M91" s="45"/>
      <c r="N91" s="45"/>
      <c r="O91" s="46"/>
      <c r="P91" s="46"/>
      <c r="Q91" s="47"/>
      <c r="R91" s="47"/>
      <c r="S91" s="47"/>
      <c r="T91" s="47"/>
      <c r="U91" s="47"/>
      <c r="V91" s="47"/>
      <c r="W91" s="47">
        <f t="shared" si="43"/>
        <v>0</v>
      </c>
      <c r="X91" s="48" t="e">
        <f t="shared" si="44"/>
        <v>#DIV/0!</v>
      </c>
      <c r="Y91" s="49">
        <f t="shared" si="45"/>
        <v>-46.36</v>
      </c>
      <c r="Z91" s="50"/>
      <c r="AA91" s="51"/>
      <c r="AB91" s="52"/>
      <c r="AC91" s="53"/>
      <c r="AD91" s="54"/>
      <c r="AE91" s="54"/>
      <c r="AF91" s="55">
        <f t="shared" si="41"/>
        <v>0</v>
      </c>
      <c r="AG91" s="37"/>
    </row>
    <row r="92" spans="1:33" s="10" customFormat="1">
      <c r="A92" s="38"/>
      <c r="B92" s="57"/>
      <c r="C92" s="155" t="s">
        <v>36</v>
      </c>
      <c r="D92" s="155" t="s">
        <v>70</v>
      </c>
      <c r="E92" s="40"/>
      <c r="F92" s="40" t="s">
        <v>239</v>
      </c>
      <c r="G92" s="41"/>
      <c r="H92" s="155" t="s">
        <v>32</v>
      </c>
      <c r="I92" s="57"/>
      <c r="J92" s="43">
        <v>920</v>
      </c>
      <c r="K92" s="152">
        <v>115</v>
      </c>
      <c r="L92" s="166">
        <f t="shared" si="42"/>
        <v>21.16</v>
      </c>
      <c r="M92" s="45"/>
      <c r="N92" s="45"/>
      <c r="O92" s="46"/>
      <c r="P92" s="46"/>
      <c r="Q92" s="47"/>
      <c r="R92" s="47"/>
      <c r="S92" s="47"/>
      <c r="T92" s="47"/>
      <c r="U92" s="47"/>
      <c r="V92" s="47"/>
      <c r="W92" s="47">
        <f t="shared" si="43"/>
        <v>0</v>
      </c>
      <c r="X92" s="48" t="e">
        <f t="shared" si="44"/>
        <v>#DIV/0!</v>
      </c>
      <c r="Y92" s="49">
        <f t="shared" si="45"/>
        <v>-21.16</v>
      </c>
      <c r="Z92" s="50"/>
      <c r="AA92" s="51"/>
      <c r="AB92" s="52"/>
      <c r="AC92" s="53"/>
      <c r="AD92" s="54"/>
      <c r="AE92" s="54"/>
      <c r="AF92" s="55">
        <f t="shared" si="41"/>
        <v>0</v>
      </c>
      <c r="AG92" s="37"/>
    </row>
    <row r="93" spans="1:33" s="10" customFormat="1">
      <c r="A93" s="38"/>
      <c r="B93" s="58"/>
      <c r="C93" s="155" t="s">
        <v>35</v>
      </c>
      <c r="D93" s="155" t="s">
        <v>70</v>
      </c>
      <c r="E93" s="40"/>
      <c r="F93" s="40" t="s">
        <v>239</v>
      </c>
      <c r="G93" s="41"/>
      <c r="H93" s="155" t="s">
        <v>32</v>
      </c>
      <c r="I93" s="59"/>
      <c r="J93" s="43">
        <v>920</v>
      </c>
      <c r="K93" s="152">
        <v>190</v>
      </c>
      <c r="L93" s="166">
        <f t="shared" si="42"/>
        <v>34.96</v>
      </c>
      <c r="M93" s="45"/>
      <c r="N93" s="45"/>
      <c r="O93" s="46"/>
      <c r="P93" s="46"/>
      <c r="Q93" s="47"/>
      <c r="R93" s="47"/>
      <c r="S93" s="47"/>
      <c r="T93" s="47"/>
      <c r="U93" s="47"/>
      <c r="V93" s="47"/>
      <c r="W93" s="47">
        <f t="shared" si="43"/>
        <v>0</v>
      </c>
      <c r="X93" s="48" t="e">
        <f t="shared" si="44"/>
        <v>#DIV/0!</v>
      </c>
      <c r="Y93" s="49">
        <f t="shared" si="45"/>
        <v>-34.96</v>
      </c>
      <c r="Z93" s="50"/>
      <c r="AA93" s="51"/>
      <c r="AB93" s="52"/>
      <c r="AC93" s="53"/>
      <c r="AD93" s="54"/>
      <c r="AE93" s="54"/>
      <c r="AF93" s="55">
        <f t="shared" si="41"/>
        <v>0</v>
      </c>
      <c r="AG93" s="37"/>
    </row>
    <row r="94" spans="1:33" s="10" customFormat="1">
      <c r="A94" s="38"/>
      <c r="B94" s="57"/>
      <c r="C94" s="155" t="s">
        <v>36</v>
      </c>
      <c r="D94" s="155" t="s">
        <v>71</v>
      </c>
      <c r="E94" s="40"/>
      <c r="F94" s="40" t="s">
        <v>239</v>
      </c>
      <c r="G94" s="41"/>
      <c r="H94" s="155" t="s">
        <v>264</v>
      </c>
      <c r="I94" s="57"/>
      <c r="J94" s="43">
        <v>1220</v>
      </c>
      <c r="K94" s="152">
        <v>115</v>
      </c>
      <c r="L94" s="166">
        <f t="shared" si="42"/>
        <v>28.06</v>
      </c>
      <c r="M94" s="45"/>
      <c r="N94" s="45"/>
      <c r="O94" s="46"/>
      <c r="P94" s="46"/>
      <c r="Q94" s="47"/>
      <c r="R94" s="47"/>
      <c r="S94" s="47"/>
      <c r="T94" s="47"/>
      <c r="U94" s="47"/>
      <c r="V94" s="47"/>
      <c r="W94" s="47">
        <f t="shared" si="43"/>
        <v>0</v>
      </c>
      <c r="X94" s="48" t="e">
        <f t="shared" si="44"/>
        <v>#DIV/0!</v>
      </c>
      <c r="Y94" s="49">
        <f t="shared" si="45"/>
        <v>-28.06</v>
      </c>
      <c r="Z94" s="50"/>
      <c r="AA94" s="51"/>
      <c r="AB94" s="52"/>
      <c r="AC94" s="53"/>
      <c r="AD94" s="54"/>
      <c r="AE94" s="54"/>
      <c r="AF94" s="55">
        <f t="shared" si="41"/>
        <v>0</v>
      </c>
      <c r="AG94" s="37"/>
    </row>
    <row r="95" spans="1:33" s="10" customFormat="1">
      <c r="A95" s="38"/>
      <c r="B95" s="58"/>
      <c r="C95" s="155" t="s">
        <v>35</v>
      </c>
      <c r="D95" s="155" t="s">
        <v>71</v>
      </c>
      <c r="E95" s="40"/>
      <c r="F95" s="40" t="s">
        <v>239</v>
      </c>
      <c r="G95" s="41"/>
      <c r="H95" s="155" t="s">
        <v>264</v>
      </c>
      <c r="I95" s="59"/>
      <c r="J95" s="43">
        <v>1220</v>
      </c>
      <c r="K95" s="152">
        <v>190</v>
      </c>
      <c r="L95" s="166">
        <f t="shared" si="42"/>
        <v>46.36</v>
      </c>
      <c r="M95" s="45"/>
      <c r="N95" s="45"/>
      <c r="O95" s="46"/>
      <c r="P95" s="46"/>
      <c r="Q95" s="47"/>
      <c r="R95" s="47"/>
      <c r="S95" s="47"/>
      <c r="T95" s="47"/>
      <c r="U95" s="47"/>
      <c r="V95" s="47"/>
      <c r="W95" s="47">
        <f t="shared" si="43"/>
        <v>0</v>
      </c>
      <c r="X95" s="48" t="e">
        <f t="shared" si="44"/>
        <v>#DIV/0!</v>
      </c>
      <c r="Y95" s="49">
        <f t="shared" si="45"/>
        <v>-46.36</v>
      </c>
      <c r="Z95" s="50"/>
      <c r="AA95" s="51"/>
      <c r="AB95" s="52"/>
      <c r="AC95" s="53"/>
      <c r="AD95" s="54"/>
      <c r="AE95" s="54"/>
      <c r="AF95" s="55">
        <f t="shared" si="41"/>
        <v>0</v>
      </c>
      <c r="AG95" s="37"/>
    </row>
    <row r="96" spans="1:33" s="10" customFormat="1">
      <c r="A96" s="38"/>
      <c r="B96" s="57"/>
      <c r="C96" s="155" t="s">
        <v>36</v>
      </c>
      <c r="D96" s="155" t="s">
        <v>257</v>
      </c>
      <c r="E96" s="40"/>
      <c r="F96" s="40" t="s">
        <v>239</v>
      </c>
      <c r="G96" s="41"/>
      <c r="H96" s="155" t="s">
        <v>261</v>
      </c>
      <c r="I96" s="57"/>
      <c r="J96" s="43">
        <v>920</v>
      </c>
      <c r="K96" s="152">
        <v>115</v>
      </c>
      <c r="L96" s="166">
        <f t="shared" si="42"/>
        <v>21.16</v>
      </c>
      <c r="M96" s="45"/>
      <c r="N96" s="45"/>
      <c r="O96" s="46"/>
      <c r="P96" s="46"/>
      <c r="Q96" s="47"/>
      <c r="R96" s="47"/>
      <c r="S96" s="47"/>
      <c r="T96" s="47"/>
      <c r="U96" s="47"/>
      <c r="V96" s="47"/>
      <c r="W96" s="47">
        <f t="shared" si="43"/>
        <v>0</v>
      </c>
      <c r="X96" s="48" t="e">
        <f t="shared" si="44"/>
        <v>#DIV/0!</v>
      </c>
      <c r="Y96" s="49">
        <f t="shared" si="45"/>
        <v>-21.16</v>
      </c>
      <c r="Z96" s="50"/>
      <c r="AA96" s="51"/>
      <c r="AB96" s="52"/>
      <c r="AC96" s="53"/>
      <c r="AD96" s="54"/>
      <c r="AE96" s="54"/>
      <c r="AF96" s="55">
        <f t="shared" si="41"/>
        <v>0</v>
      </c>
      <c r="AG96" s="37"/>
    </row>
    <row r="97" spans="1:33" s="10" customFormat="1">
      <c r="A97" s="38"/>
      <c r="B97" s="58"/>
      <c r="C97" s="155" t="s">
        <v>35</v>
      </c>
      <c r="D97" s="155" t="s">
        <v>257</v>
      </c>
      <c r="E97" s="40"/>
      <c r="F97" s="40" t="s">
        <v>239</v>
      </c>
      <c r="G97" s="41"/>
      <c r="H97" s="155" t="s">
        <v>261</v>
      </c>
      <c r="I97" s="59"/>
      <c r="J97" s="43">
        <v>920</v>
      </c>
      <c r="K97" s="152">
        <v>190</v>
      </c>
      <c r="L97" s="166">
        <f t="shared" si="42"/>
        <v>34.96</v>
      </c>
      <c r="M97" s="45"/>
      <c r="N97" s="45"/>
      <c r="O97" s="46"/>
      <c r="P97" s="46"/>
      <c r="Q97" s="47"/>
      <c r="R97" s="47"/>
      <c r="S97" s="47"/>
      <c r="T97" s="47"/>
      <c r="U97" s="47"/>
      <c r="V97" s="47"/>
      <c r="W97" s="47">
        <f t="shared" si="43"/>
        <v>0</v>
      </c>
      <c r="X97" s="48" t="e">
        <f t="shared" si="44"/>
        <v>#DIV/0!</v>
      </c>
      <c r="Y97" s="49">
        <f t="shared" si="45"/>
        <v>-34.96</v>
      </c>
      <c r="Z97" s="50"/>
      <c r="AA97" s="51"/>
      <c r="AB97" s="52"/>
      <c r="AC97" s="53"/>
      <c r="AD97" s="54"/>
      <c r="AE97" s="54"/>
      <c r="AF97" s="55">
        <f t="shared" si="41"/>
        <v>0</v>
      </c>
      <c r="AG97" s="37"/>
    </row>
    <row r="98" spans="1:33" s="10" customFormat="1">
      <c r="A98" s="38"/>
      <c r="B98" s="58"/>
      <c r="C98" s="155"/>
      <c r="D98" s="155"/>
      <c r="E98" s="40"/>
      <c r="F98" s="40"/>
      <c r="G98" s="41"/>
      <c r="H98" s="41"/>
      <c r="I98" s="59"/>
      <c r="J98" s="43"/>
      <c r="K98" s="111"/>
      <c r="L98" s="44"/>
      <c r="M98" s="45"/>
      <c r="N98" s="45"/>
      <c r="O98" s="46"/>
      <c r="P98" s="46"/>
      <c r="Q98" s="47"/>
      <c r="R98" s="47"/>
      <c r="S98" s="47"/>
      <c r="T98" s="47"/>
      <c r="U98" s="47"/>
      <c r="V98" s="47"/>
      <c r="W98" s="47"/>
      <c r="X98" s="48"/>
      <c r="Y98" s="49"/>
      <c r="Z98" s="50"/>
      <c r="AA98" s="51"/>
      <c r="AB98" s="52"/>
      <c r="AC98" s="53"/>
      <c r="AD98" s="54"/>
      <c r="AE98" s="54"/>
      <c r="AF98" s="55">
        <f t="shared" si="41"/>
        <v>0</v>
      </c>
      <c r="AG98" s="37"/>
    </row>
    <row r="99" spans="1:33" s="10" customFormat="1">
      <c r="A99" s="38" t="s">
        <v>38</v>
      </c>
      <c r="B99" s="57"/>
      <c r="C99" s="155" t="s">
        <v>219</v>
      </c>
      <c r="D99" s="155" t="s">
        <v>49</v>
      </c>
      <c r="E99" s="40"/>
      <c r="F99" s="40" t="s">
        <v>238</v>
      </c>
      <c r="G99" s="41"/>
      <c r="H99" s="155" t="s">
        <v>49</v>
      </c>
      <c r="I99" s="51" t="s">
        <v>241</v>
      </c>
      <c r="J99" s="43">
        <v>4065</v>
      </c>
      <c r="K99" s="163">
        <v>2.37</v>
      </c>
      <c r="L99" s="163">
        <f t="shared" ref="L99:L104" si="51">K99*J99</f>
        <v>9634.0500000000011</v>
      </c>
      <c r="M99" s="45"/>
      <c r="N99" s="45"/>
      <c r="O99" s="46"/>
      <c r="P99" s="46"/>
      <c r="Q99" s="47"/>
      <c r="R99" s="47"/>
      <c r="S99" s="47"/>
      <c r="T99" s="47"/>
      <c r="U99" s="47"/>
      <c r="V99" s="47"/>
      <c r="W99" s="47">
        <f t="shared" ref="W99:W104" si="52">SUM(N99:U99)</f>
        <v>0</v>
      </c>
      <c r="X99" s="48" t="e">
        <f t="shared" ref="X99:X104" si="53">W99/AC99</f>
        <v>#DIV/0!</v>
      </c>
      <c r="Y99" s="49">
        <f t="shared" ref="Y99:Y104" si="54">W99-L99</f>
        <v>-9634.0500000000011</v>
      </c>
      <c r="Z99" s="50"/>
      <c r="AA99" s="51"/>
      <c r="AB99" s="52"/>
      <c r="AC99" s="53"/>
      <c r="AD99" s="54"/>
      <c r="AE99" s="54"/>
      <c r="AF99" s="55">
        <f t="shared" si="11"/>
        <v>0</v>
      </c>
      <c r="AG99" s="37"/>
    </row>
    <row r="100" spans="1:33" s="10" customFormat="1">
      <c r="A100" s="38"/>
      <c r="B100" s="57"/>
      <c r="C100" s="155" t="s">
        <v>219</v>
      </c>
      <c r="D100" s="155" t="s">
        <v>48</v>
      </c>
      <c r="E100" s="40"/>
      <c r="F100" s="40" t="s">
        <v>238</v>
      </c>
      <c r="G100" s="41"/>
      <c r="H100" s="155" t="s">
        <v>48</v>
      </c>
      <c r="I100" s="51" t="s">
        <v>241</v>
      </c>
      <c r="J100" s="43">
        <v>8252</v>
      </c>
      <c r="K100" s="163">
        <v>2.37</v>
      </c>
      <c r="L100" s="163">
        <f t="shared" si="51"/>
        <v>19557.240000000002</v>
      </c>
      <c r="M100" s="45"/>
      <c r="N100" s="45"/>
      <c r="O100" s="46"/>
      <c r="P100" s="46"/>
      <c r="Q100" s="47"/>
      <c r="R100" s="47"/>
      <c r="S100" s="47"/>
      <c r="T100" s="47"/>
      <c r="U100" s="47"/>
      <c r="V100" s="47"/>
      <c r="W100" s="47">
        <f t="shared" si="52"/>
        <v>0</v>
      </c>
      <c r="X100" s="48" t="e">
        <f t="shared" si="53"/>
        <v>#DIV/0!</v>
      </c>
      <c r="Y100" s="49">
        <f t="shared" si="54"/>
        <v>-19557.240000000002</v>
      </c>
      <c r="Z100" s="50"/>
      <c r="AA100" s="51"/>
      <c r="AB100" s="52"/>
      <c r="AC100" s="53"/>
      <c r="AD100" s="54"/>
      <c r="AE100" s="54"/>
      <c r="AF100" s="55">
        <f t="shared" si="11"/>
        <v>0</v>
      </c>
      <c r="AG100" s="37"/>
    </row>
    <row r="101" spans="1:33" s="10" customFormat="1">
      <c r="A101" s="38"/>
      <c r="B101" s="57"/>
      <c r="C101" s="155" t="s">
        <v>219</v>
      </c>
      <c r="D101" s="155" t="s">
        <v>49</v>
      </c>
      <c r="E101" s="40"/>
      <c r="F101" s="40" t="s">
        <v>239</v>
      </c>
      <c r="G101" s="41"/>
      <c r="H101" s="155" t="s">
        <v>49</v>
      </c>
      <c r="I101" s="51" t="s">
        <v>181</v>
      </c>
      <c r="J101" s="43">
        <v>2410</v>
      </c>
      <c r="K101" s="163">
        <v>0.48</v>
      </c>
      <c r="L101" s="163">
        <f t="shared" si="51"/>
        <v>1156.8</v>
      </c>
      <c r="M101" s="45"/>
      <c r="N101" s="45"/>
      <c r="O101" s="46"/>
      <c r="P101" s="46"/>
      <c r="Q101" s="47"/>
      <c r="R101" s="47"/>
      <c r="S101" s="47"/>
      <c r="T101" s="47"/>
      <c r="U101" s="47"/>
      <c r="V101" s="47"/>
      <c r="W101" s="47">
        <f t="shared" si="52"/>
        <v>0</v>
      </c>
      <c r="X101" s="48" t="e">
        <f t="shared" si="53"/>
        <v>#DIV/0!</v>
      </c>
      <c r="Y101" s="49">
        <f t="shared" si="54"/>
        <v>-1156.8</v>
      </c>
      <c r="Z101" s="50"/>
      <c r="AA101" s="51"/>
      <c r="AB101" s="52"/>
      <c r="AC101" s="53"/>
      <c r="AD101" s="54"/>
      <c r="AE101" s="54"/>
      <c r="AF101" s="55">
        <f t="shared" si="11"/>
        <v>0</v>
      </c>
      <c r="AG101" s="37"/>
    </row>
    <row r="102" spans="1:33" s="10" customFormat="1">
      <c r="A102" s="38"/>
      <c r="B102" s="57"/>
      <c r="C102" s="155" t="s">
        <v>219</v>
      </c>
      <c r="D102" s="155" t="s">
        <v>48</v>
      </c>
      <c r="E102" s="40"/>
      <c r="F102" s="40" t="s">
        <v>239</v>
      </c>
      <c r="G102" s="41"/>
      <c r="H102" s="155" t="s">
        <v>48</v>
      </c>
      <c r="I102" s="51" t="s">
        <v>181</v>
      </c>
      <c r="J102" s="43">
        <v>5221</v>
      </c>
      <c r="K102" s="163">
        <v>0.48</v>
      </c>
      <c r="L102" s="163">
        <f t="shared" si="51"/>
        <v>2506.08</v>
      </c>
      <c r="M102" s="45"/>
      <c r="N102" s="45"/>
      <c r="O102" s="46"/>
      <c r="P102" s="46"/>
      <c r="Q102" s="47"/>
      <c r="R102" s="47"/>
      <c r="S102" s="47"/>
      <c r="T102" s="47"/>
      <c r="U102" s="47"/>
      <c r="V102" s="47"/>
      <c r="W102" s="47">
        <f t="shared" si="52"/>
        <v>0</v>
      </c>
      <c r="X102" s="48" t="e">
        <f t="shared" si="53"/>
        <v>#DIV/0!</v>
      </c>
      <c r="Y102" s="49">
        <f t="shared" si="54"/>
        <v>-2506.08</v>
      </c>
      <c r="Z102" s="50"/>
      <c r="AA102" s="51"/>
      <c r="AB102" s="52"/>
      <c r="AC102" s="53"/>
      <c r="AD102" s="54"/>
      <c r="AE102" s="54"/>
      <c r="AF102" s="55">
        <f t="shared" si="11"/>
        <v>0</v>
      </c>
      <c r="AG102" s="37"/>
    </row>
    <row r="103" spans="1:33" s="10" customFormat="1">
      <c r="A103" s="38"/>
      <c r="B103" s="57"/>
      <c r="C103" s="155" t="s">
        <v>219</v>
      </c>
      <c r="D103" s="155" t="s">
        <v>49</v>
      </c>
      <c r="E103" s="40"/>
      <c r="F103" s="40" t="s">
        <v>239</v>
      </c>
      <c r="G103" s="41"/>
      <c r="H103" s="155" t="s">
        <v>49</v>
      </c>
      <c r="I103" s="51" t="s">
        <v>55</v>
      </c>
      <c r="J103" s="43">
        <v>2410</v>
      </c>
      <c r="K103" s="163">
        <v>2.1</v>
      </c>
      <c r="L103" s="163">
        <f t="shared" si="51"/>
        <v>5061</v>
      </c>
      <c r="M103" s="45"/>
      <c r="N103" s="45"/>
      <c r="O103" s="46"/>
      <c r="P103" s="46"/>
      <c r="Q103" s="47"/>
      <c r="R103" s="47"/>
      <c r="S103" s="47"/>
      <c r="T103" s="47"/>
      <c r="U103" s="47"/>
      <c r="V103" s="47"/>
      <c r="W103" s="47">
        <f t="shared" si="52"/>
        <v>0</v>
      </c>
      <c r="X103" s="48" t="e">
        <f t="shared" si="53"/>
        <v>#DIV/0!</v>
      </c>
      <c r="Y103" s="49">
        <f t="shared" si="54"/>
        <v>-5061</v>
      </c>
      <c r="Z103" s="50"/>
      <c r="AA103" s="51"/>
      <c r="AB103" s="52"/>
      <c r="AC103" s="53"/>
      <c r="AD103" s="54"/>
      <c r="AE103" s="54"/>
      <c r="AF103" s="55">
        <f t="shared" ref="AF103:AF105" si="55">AC103+AD103</f>
        <v>0</v>
      </c>
      <c r="AG103" s="37"/>
    </row>
    <row r="104" spans="1:33" s="10" customFormat="1">
      <c r="A104" s="38"/>
      <c r="B104" s="57"/>
      <c r="C104" s="155" t="s">
        <v>219</v>
      </c>
      <c r="D104" s="155" t="s">
        <v>48</v>
      </c>
      <c r="E104" s="40"/>
      <c r="F104" s="40" t="s">
        <v>239</v>
      </c>
      <c r="G104" s="41"/>
      <c r="H104" s="155" t="s">
        <v>48</v>
      </c>
      <c r="I104" s="51" t="s">
        <v>55</v>
      </c>
      <c r="J104" s="43">
        <v>5221</v>
      </c>
      <c r="K104" s="163">
        <v>2.1</v>
      </c>
      <c r="L104" s="163">
        <f t="shared" si="51"/>
        <v>10964.1</v>
      </c>
      <c r="M104" s="45"/>
      <c r="N104" s="45"/>
      <c r="O104" s="46"/>
      <c r="P104" s="46"/>
      <c r="Q104" s="47"/>
      <c r="R104" s="47"/>
      <c r="S104" s="47"/>
      <c r="T104" s="47"/>
      <c r="U104" s="47"/>
      <c r="V104" s="47"/>
      <c r="W104" s="47">
        <f t="shared" si="52"/>
        <v>0</v>
      </c>
      <c r="X104" s="48" t="e">
        <f t="shared" si="53"/>
        <v>#DIV/0!</v>
      </c>
      <c r="Y104" s="49">
        <f t="shared" si="54"/>
        <v>-10964.1</v>
      </c>
      <c r="Z104" s="50"/>
      <c r="AA104" s="51"/>
      <c r="AB104" s="52"/>
      <c r="AC104" s="53"/>
      <c r="AD104" s="54"/>
      <c r="AE104" s="54"/>
      <c r="AF104" s="55">
        <f t="shared" si="55"/>
        <v>0</v>
      </c>
      <c r="AG104" s="37"/>
    </row>
    <row r="105" spans="1:33" s="10" customFormat="1">
      <c r="A105" s="38"/>
      <c r="B105" s="58"/>
      <c r="C105" s="155"/>
      <c r="D105" s="162"/>
      <c r="E105" s="40"/>
      <c r="F105" s="40"/>
      <c r="G105" s="41"/>
      <c r="H105" s="41"/>
      <c r="I105" s="59"/>
      <c r="J105" s="43"/>
      <c r="K105" s="112"/>
      <c r="L105" s="112"/>
      <c r="M105" s="45"/>
      <c r="N105" s="45"/>
      <c r="O105" s="46"/>
      <c r="P105" s="46"/>
      <c r="Q105" s="47"/>
      <c r="R105" s="47"/>
      <c r="S105" s="47"/>
      <c r="T105" s="47"/>
      <c r="U105" s="47"/>
      <c r="V105" s="47"/>
      <c r="W105" s="47"/>
      <c r="X105" s="48"/>
      <c r="Y105" s="49"/>
      <c r="Z105" s="50"/>
      <c r="AA105" s="51"/>
      <c r="AB105" s="52"/>
      <c r="AC105" s="53"/>
      <c r="AD105" s="54"/>
      <c r="AE105" s="54"/>
      <c r="AF105" s="55">
        <f t="shared" si="55"/>
        <v>0</v>
      </c>
      <c r="AG105" s="56">
        <f t="shared" ref="AG105" si="56">AF105-L105</f>
        <v>0</v>
      </c>
    </row>
    <row r="106" spans="1:33" s="10" customFormat="1">
      <c r="A106" s="38" t="s">
        <v>290</v>
      </c>
      <c r="B106" s="57"/>
      <c r="C106" s="68" t="s">
        <v>291</v>
      </c>
      <c r="D106" s="155" t="s">
        <v>294</v>
      </c>
      <c r="E106" s="40"/>
      <c r="F106" s="40"/>
      <c r="G106" s="41"/>
      <c r="H106" s="155" t="s">
        <v>49</v>
      </c>
      <c r="I106" s="42"/>
      <c r="J106" s="43">
        <v>4065</v>
      </c>
      <c r="K106" s="163">
        <f>0.92*1.1</f>
        <v>1.0120000000000002</v>
      </c>
      <c r="L106" s="163">
        <f>K106*J106</f>
        <v>4113.7800000000007</v>
      </c>
      <c r="M106" s="45"/>
      <c r="N106" s="45"/>
      <c r="O106" s="46"/>
      <c r="P106" s="46"/>
      <c r="Q106" s="47"/>
      <c r="R106" s="47"/>
      <c r="S106" s="47"/>
      <c r="T106" s="47"/>
      <c r="U106" s="47"/>
      <c r="V106" s="47"/>
      <c r="W106" s="47">
        <f>SUM(N106:U106)</f>
        <v>0</v>
      </c>
      <c r="X106" s="48" t="e">
        <f>W106/AC106</f>
        <v>#DIV/0!</v>
      </c>
      <c r="Y106" s="49">
        <f>W106-L106</f>
        <v>-4113.7800000000007</v>
      </c>
      <c r="Z106" s="50"/>
      <c r="AA106" s="51"/>
      <c r="AB106" s="52"/>
      <c r="AC106" s="53"/>
      <c r="AD106" s="54"/>
      <c r="AE106" s="54"/>
      <c r="AF106" s="55">
        <f>AC106+AD106</f>
        <v>0</v>
      </c>
      <c r="AG106" s="37"/>
    </row>
    <row r="107" spans="1:33" s="10" customFormat="1">
      <c r="A107" s="38"/>
      <c r="B107" s="57"/>
      <c r="C107" s="68" t="s">
        <v>291</v>
      </c>
      <c r="D107" s="155" t="s">
        <v>294</v>
      </c>
      <c r="E107" s="40"/>
      <c r="F107" s="40"/>
      <c r="G107" s="41"/>
      <c r="H107" s="155" t="s">
        <v>48</v>
      </c>
      <c r="I107" s="42"/>
      <c r="J107" s="43">
        <v>8252</v>
      </c>
      <c r="K107" s="163">
        <f>0.92*1.1</f>
        <v>1.0120000000000002</v>
      </c>
      <c r="L107" s="163">
        <f>K107*J107</f>
        <v>8351.0240000000013</v>
      </c>
      <c r="M107" s="45"/>
      <c r="N107" s="45"/>
      <c r="O107" s="46"/>
      <c r="P107" s="46"/>
      <c r="Q107" s="47"/>
      <c r="R107" s="47"/>
      <c r="S107" s="47"/>
      <c r="T107" s="47"/>
      <c r="U107" s="47"/>
      <c r="V107" s="47"/>
      <c r="W107" s="47">
        <f>SUM(N107:U107)</f>
        <v>0</v>
      </c>
      <c r="X107" s="48" t="e">
        <f>W107/AC107</f>
        <v>#DIV/0!</v>
      </c>
      <c r="Y107" s="49">
        <f>W107-L107</f>
        <v>-8351.0240000000013</v>
      </c>
      <c r="Z107" s="50"/>
      <c r="AA107" s="51"/>
      <c r="AB107" s="52"/>
      <c r="AC107" s="53"/>
      <c r="AD107" s="54"/>
      <c r="AE107" s="54"/>
      <c r="AF107" s="55">
        <f>AC107+AD107</f>
        <v>0</v>
      </c>
      <c r="AG107" s="37"/>
    </row>
    <row r="108" spans="1:33" s="10" customFormat="1">
      <c r="A108" s="38"/>
      <c r="B108" s="57"/>
      <c r="C108" s="68" t="s">
        <v>291</v>
      </c>
      <c r="D108" s="155" t="s">
        <v>293</v>
      </c>
      <c r="E108" s="40"/>
      <c r="F108" s="40"/>
      <c r="G108" s="41"/>
      <c r="H108" s="155" t="s">
        <v>49</v>
      </c>
      <c r="I108" s="42"/>
      <c r="J108" s="43">
        <v>2410</v>
      </c>
      <c r="K108" s="163">
        <f>0.97*1.1</f>
        <v>1.0669999999999999</v>
      </c>
      <c r="L108" s="163">
        <f>K108*J108</f>
        <v>2571.4699999999998</v>
      </c>
      <c r="M108" s="45"/>
      <c r="N108" s="45"/>
      <c r="O108" s="46"/>
      <c r="P108" s="46"/>
      <c r="Q108" s="47"/>
      <c r="R108" s="47"/>
      <c r="S108" s="47"/>
      <c r="T108" s="47"/>
      <c r="U108" s="47"/>
      <c r="V108" s="47"/>
      <c r="W108" s="47">
        <f>SUM(N108:U108)</f>
        <v>0</v>
      </c>
      <c r="X108" s="48" t="e">
        <f>W108/AC108</f>
        <v>#DIV/0!</v>
      </c>
      <c r="Y108" s="49">
        <f>W108-L108</f>
        <v>-2571.4699999999998</v>
      </c>
      <c r="Z108" s="50"/>
      <c r="AA108" s="51"/>
      <c r="AB108" s="52"/>
      <c r="AC108" s="53"/>
      <c r="AD108" s="54"/>
      <c r="AE108" s="54"/>
      <c r="AF108" s="55">
        <f>AC108+AD108</f>
        <v>0</v>
      </c>
      <c r="AG108" s="37"/>
    </row>
    <row r="109" spans="1:33" s="10" customFormat="1">
      <c r="A109" s="38"/>
      <c r="B109" s="57"/>
      <c r="C109" s="68" t="s">
        <v>291</v>
      </c>
      <c r="D109" s="155" t="s">
        <v>293</v>
      </c>
      <c r="E109" s="40"/>
      <c r="F109" s="40"/>
      <c r="G109" s="41"/>
      <c r="H109" s="155" t="s">
        <v>48</v>
      </c>
      <c r="I109" s="42"/>
      <c r="J109" s="43">
        <v>5221</v>
      </c>
      <c r="K109" s="163">
        <f>0.97*1.1</f>
        <v>1.0669999999999999</v>
      </c>
      <c r="L109" s="163">
        <f>K109*J109</f>
        <v>5570.8069999999998</v>
      </c>
      <c r="M109" s="45"/>
      <c r="N109" s="45"/>
      <c r="O109" s="46"/>
      <c r="P109" s="46"/>
      <c r="Q109" s="47"/>
      <c r="R109" s="47"/>
      <c r="S109" s="47"/>
      <c r="T109" s="47"/>
      <c r="U109" s="47"/>
      <c r="V109" s="47"/>
      <c r="W109" s="47">
        <f>SUM(N109:U109)</f>
        <v>0</v>
      </c>
      <c r="X109" s="48" t="e">
        <f>W109/AC109</f>
        <v>#DIV/0!</v>
      </c>
      <c r="Y109" s="49">
        <f>W109-L109</f>
        <v>-5570.8069999999998</v>
      </c>
      <c r="Z109" s="50"/>
      <c r="AA109" s="51"/>
      <c r="AB109" s="52"/>
      <c r="AC109" s="53"/>
      <c r="AD109" s="54"/>
      <c r="AE109" s="54"/>
      <c r="AF109" s="55">
        <f>AC109+AD109</f>
        <v>0</v>
      </c>
      <c r="AG109" s="37"/>
    </row>
    <row r="110" spans="1:33" s="10" customFormat="1">
      <c r="A110" s="38"/>
      <c r="B110" s="57"/>
      <c r="C110" s="155"/>
      <c r="D110" s="155"/>
      <c r="E110" s="40"/>
      <c r="F110" s="40"/>
      <c r="G110" s="41"/>
      <c r="H110" s="155"/>
      <c r="I110" s="42"/>
      <c r="J110" s="66"/>
      <c r="K110" s="163"/>
      <c r="L110" s="163"/>
      <c r="M110" s="45"/>
      <c r="N110" s="45"/>
      <c r="O110" s="46"/>
      <c r="P110" s="46"/>
      <c r="Q110" s="47"/>
      <c r="R110" s="47"/>
      <c r="S110" s="47"/>
      <c r="T110" s="47"/>
      <c r="U110" s="47"/>
      <c r="V110" s="47"/>
      <c r="W110" s="47"/>
      <c r="X110" s="48"/>
      <c r="Y110" s="49"/>
      <c r="Z110" s="50"/>
      <c r="AA110" s="51"/>
      <c r="AB110" s="52"/>
      <c r="AC110" s="53"/>
      <c r="AD110" s="54"/>
      <c r="AE110" s="54"/>
      <c r="AF110" s="55"/>
      <c r="AG110" s="37"/>
    </row>
    <row r="111" spans="1:33" s="10" customFormat="1">
      <c r="A111" s="38" t="s">
        <v>232</v>
      </c>
      <c r="B111" s="57"/>
      <c r="C111" s="68" t="s">
        <v>237</v>
      </c>
      <c r="D111" s="155" t="s">
        <v>234</v>
      </c>
      <c r="E111" s="40"/>
      <c r="F111" s="40"/>
      <c r="G111" s="41"/>
      <c r="H111" s="155" t="s">
        <v>49</v>
      </c>
      <c r="I111" s="42"/>
      <c r="J111" s="43">
        <v>6475</v>
      </c>
      <c r="K111" s="163">
        <v>0.04</v>
      </c>
      <c r="L111" s="163">
        <f>K111*J111</f>
        <v>259</v>
      </c>
      <c r="M111" s="45"/>
      <c r="N111" s="45"/>
      <c r="O111" s="46"/>
      <c r="P111" s="46"/>
      <c r="Q111" s="47"/>
      <c r="R111" s="47"/>
      <c r="S111" s="47"/>
      <c r="T111" s="47"/>
      <c r="U111" s="47"/>
      <c r="V111" s="47"/>
      <c r="W111" s="47">
        <f>SUM(N111:U111)</f>
        <v>0</v>
      </c>
      <c r="X111" s="48" t="e">
        <f>W111/AC111</f>
        <v>#DIV/0!</v>
      </c>
      <c r="Y111" s="49">
        <f>W111-L111</f>
        <v>-259</v>
      </c>
      <c r="Z111" s="50"/>
      <c r="AA111" s="51"/>
      <c r="AB111" s="52"/>
      <c r="AC111" s="53"/>
      <c r="AD111" s="54"/>
      <c r="AE111" s="54"/>
      <c r="AF111" s="55">
        <f>AC111+AD111</f>
        <v>0</v>
      </c>
      <c r="AG111" s="37"/>
    </row>
    <row r="112" spans="1:33" s="10" customFormat="1">
      <c r="A112" s="38"/>
      <c r="B112" s="57"/>
      <c r="C112" s="68" t="s">
        <v>237</v>
      </c>
      <c r="D112" s="155" t="s">
        <v>234</v>
      </c>
      <c r="E112" s="40"/>
      <c r="F112" s="40"/>
      <c r="G112" s="41"/>
      <c r="H112" s="155" t="s">
        <v>48</v>
      </c>
      <c r="I112" s="42"/>
      <c r="J112" s="43">
        <v>13473</v>
      </c>
      <c r="K112" s="163">
        <v>0.04</v>
      </c>
      <c r="L112" s="163">
        <f>K112*J112</f>
        <v>538.91999999999996</v>
      </c>
      <c r="M112" s="45"/>
      <c r="N112" s="45"/>
      <c r="O112" s="46"/>
      <c r="P112" s="46"/>
      <c r="Q112" s="47"/>
      <c r="R112" s="47"/>
      <c r="S112" s="47"/>
      <c r="T112" s="47"/>
      <c r="U112" s="47"/>
      <c r="V112" s="47"/>
      <c r="W112" s="47">
        <f>SUM(N112:U112)</f>
        <v>0</v>
      </c>
      <c r="X112" s="48" t="e">
        <f>W112/AC112</f>
        <v>#DIV/0!</v>
      </c>
      <c r="Y112" s="49">
        <f>W112-L112</f>
        <v>-538.91999999999996</v>
      </c>
      <c r="Z112" s="50"/>
      <c r="AA112" s="51"/>
      <c r="AB112" s="52"/>
      <c r="AC112" s="53"/>
      <c r="AD112" s="54"/>
      <c r="AE112" s="54"/>
      <c r="AF112" s="55">
        <f>AC112+AD112</f>
        <v>0</v>
      </c>
      <c r="AG112" s="37"/>
    </row>
    <row r="113" spans="1:33" s="10" customFormat="1">
      <c r="A113" s="38"/>
      <c r="B113" s="57"/>
      <c r="C113" s="155"/>
      <c r="D113" s="155"/>
      <c r="E113" s="40"/>
      <c r="F113" s="40"/>
      <c r="G113" s="41"/>
      <c r="H113" s="155"/>
      <c r="I113" s="42"/>
      <c r="J113" s="66"/>
      <c r="K113" s="163"/>
      <c r="L113" s="163"/>
      <c r="M113" s="45"/>
      <c r="N113" s="45"/>
      <c r="O113" s="46"/>
      <c r="P113" s="46"/>
      <c r="Q113" s="47"/>
      <c r="R113" s="47"/>
      <c r="S113" s="47"/>
      <c r="T113" s="47"/>
      <c r="U113" s="47"/>
      <c r="V113" s="47"/>
      <c r="W113" s="47"/>
      <c r="X113" s="48"/>
      <c r="Y113" s="49"/>
      <c r="Z113" s="50"/>
      <c r="AA113" s="51"/>
      <c r="AB113" s="52"/>
      <c r="AC113" s="53"/>
      <c r="AD113" s="54"/>
      <c r="AE113" s="54"/>
      <c r="AF113" s="55"/>
      <c r="AG113" s="37"/>
    </row>
    <row r="114" spans="1:33" s="10" customFormat="1">
      <c r="A114" s="38" t="s">
        <v>233</v>
      </c>
      <c r="B114" s="57"/>
      <c r="C114" s="68" t="s">
        <v>235</v>
      </c>
      <c r="D114" s="155" t="s">
        <v>236</v>
      </c>
      <c r="E114" s="40"/>
      <c r="F114" s="40"/>
      <c r="G114" s="41"/>
      <c r="H114" s="155" t="s">
        <v>49</v>
      </c>
      <c r="I114" s="42"/>
      <c r="J114" s="43">
        <v>6475</v>
      </c>
      <c r="K114" s="169">
        <v>4.0000000000000001E-3</v>
      </c>
      <c r="L114" s="163">
        <f>K114*J114</f>
        <v>25.900000000000002</v>
      </c>
      <c r="M114" s="45"/>
      <c r="N114" s="45"/>
      <c r="O114" s="46"/>
      <c r="P114" s="46"/>
      <c r="Q114" s="47"/>
      <c r="R114" s="47"/>
      <c r="S114" s="47"/>
      <c r="T114" s="47"/>
      <c r="U114" s="47"/>
      <c r="V114" s="47"/>
      <c r="W114" s="47">
        <f>SUM(N114:U114)</f>
        <v>0</v>
      </c>
      <c r="X114" s="48" t="e">
        <f>W114/AC114</f>
        <v>#DIV/0!</v>
      </c>
      <c r="Y114" s="49">
        <f>W114-L114</f>
        <v>-25.900000000000002</v>
      </c>
      <c r="Z114" s="50"/>
      <c r="AA114" s="51"/>
      <c r="AB114" s="52"/>
      <c r="AC114" s="53"/>
      <c r="AD114" s="54"/>
      <c r="AE114" s="54"/>
      <c r="AF114" s="55">
        <f>AC114+AD114</f>
        <v>0</v>
      </c>
      <c r="AG114" s="37"/>
    </row>
    <row r="115" spans="1:33" s="10" customFormat="1">
      <c r="A115" s="38"/>
      <c r="B115" s="57"/>
      <c r="C115" s="68" t="s">
        <v>235</v>
      </c>
      <c r="D115" s="155" t="s">
        <v>236</v>
      </c>
      <c r="E115" s="40"/>
      <c r="F115" s="40"/>
      <c r="G115" s="41"/>
      <c r="H115" s="155" t="s">
        <v>48</v>
      </c>
      <c r="I115" s="42"/>
      <c r="J115" s="43">
        <v>13473</v>
      </c>
      <c r="K115" s="169">
        <v>4.0000000000000001E-3</v>
      </c>
      <c r="L115" s="163">
        <f>K115*J115</f>
        <v>53.892000000000003</v>
      </c>
      <c r="M115" s="45"/>
      <c r="N115" s="45"/>
      <c r="O115" s="46"/>
      <c r="P115" s="46"/>
      <c r="Q115" s="47"/>
      <c r="R115" s="47"/>
      <c r="S115" s="47"/>
      <c r="T115" s="47"/>
      <c r="U115" s="47"/>
      <c r="V115" s="47"/>
      <c r="W115" s="47">
        <f>SUM(N115:U115)</f>
        <v>0</v>
      </c>
      <c r="X115" s="48" t="e">
        <f>W115/AC115</f>
        <v>#DIV/0!</v>
      </c>
      <c r="Y115" s="49">
        <f>W115-L115</f>
        <v>-53.892000000000003</v>
      </c>
      <c r="Z115" s="50"/>
      <c r="AA115" s="51"/>
      <c r="AB115" s="52"/>
      <c r="AC115" s="53"/>
      <c r="AD115" s="54"/>
      <c r="AE115" s="54"/>
      <c r="AF115" s="55">
        <f>AC115+AD115</f>
        <v>0</v>
      </c>
      <c r="AG115" s="37"/>
    </row>
    <row r="116" spans="1:33" s="10" customFormat="1">
      <c r="A116" s="38"/>
      <c r="B116" s="57"/>
      <c r="C116" s="155"/>
      <c r="D116" s="155"/>
      <c r="E116" s="40"/>
      <c r="F116" s="40"/>
      <c r="G116" s="41"/>
      <c r="H116" s="41"/>
      <c r="I116" s="42"/>
      <c r="J116" s="43"/>
      <c r="K116" s="114"/>
      <c r="L116" s="44"/>
      <c r="M116" s="45"/>
      <c r="N116" s="45"/>
      <c r="O116" s="46"/>
      <c r="P116" s="46"/>
      <c r="Q116" s="63"/>
      <c r="R116" s="63"/>
      <c r="S116" s="63"/>
      <c r="T116" s="63"/>
      <c r="U116" s="47"/>
      <c r="V116" s="47"/>
      <c r="W116" s="47"/>
      <c r="X116" s="48"/>
      <c r="Y116" s="49"/>
      <c r="Z116" s="50"/>
      <c r="AA116" s="51"/>
      <c r="AB116" s="52"/>
      <c r="AC116" s="53"/>
      <c r="AD116" s="54"/>
      <c r="AE116" s="54"/>
      <c r="AF116" s="55">
        <f t="shared" si="11"/>
        <v>0</v>
      </c>
      <c r="AG116" s="37"/>
    </row>
    <row r="117" spans="1:33" s="10" customFormat="1">
      <c r="A117" s="38" t="s">
        <v>37</v>
      </c>
      <c r="B117" s="58"/>
      <c r="C117" s="155" t="s">
        <v>242</v>
      </c>
      <c r="D117" s="155" t="s">
        <v>40</v>
      </c>
      <c r="E117" s="40"/>
      <c r="F117" s="40"/>
      <c r="G117" s="41"/>
      <c r="H117" s="155" t="s">
        <v>49</v>
      </c>
      <c r="I117" s="59"/>
      <c r="J117" s="43">
        <v>200</v>
      </c>
      <c r="K117" s="112">
        <v>1.03</v>
      </c>
      <c r="L117" s="44">
        <f t="shared" ref="L117:L122" si="57">K117*J117</f>
        <v>206</v>
      </c>
      <c r="M117" s="45"/>
      <c r="N117" s="45"/>
      <c r="O117" s="46"/>
      <c r="P117" s="46"/>
      <c r="Q117" s="47"/>
      <c r="R117" s="47"/>
      <c r="S117" s="47"/>
      <c r="T117" s="47"/>
      <c r="U117" s="47"/>
      <c r="V117" s="47"/>
      <c r="W117" s="47">
        <f t="shared" ref="W117:W122" si="58">SUM(N117:U117)</f>
        <v>0</v>
      </c>
      <c r="X117" s="48" t="e">
        <f t="shared" ref="X117:X122" si="59">W117/AC117</f>
        <v>#DIV/0!</v>
      </c>
      <c r="Y117" s="49">
        <f t="shared" ref="Y117:Y122" si="60">W117-L117</f>
        <v>-206</v>
      </c>
      <c r="Z117" s="50"/>
      <c r="AA117" s="51"/>
      <c r="AB117" s="52"/>
      <c r="AC117" s="53"/>
      <c r="AD117" s="54"/>
      <c r="AE117" s="54"/>
      <c r="AF117" s="55">
        <f t="shared" si="11"/>
        <v>0</v>
      </c>
      <c r="AG117" s="37"/>
    </row>
    <row r="118" spans="1:33" s="10" customFormat="1">
      <c r="A118" s="38"/>
      <c r="B118" s="57"/>
      <c r="C118" s="155" t="s">
        <v>243</v>
      </c>
      <c r="D118" s="155" t="s">
        <v>41</v>
      </c>
      <c r="E118" s="40"/>
      <c r="F118" s="40"/>
      <c r="G118" s="41"/>
      <c r="H118" s="155" t="s">
        <v>49</v>
      </c>
      <c r="I118" s="57"/>
      <c r="J118" s="43">
        <v>200</v>
      </c>
      <c r="K118" s="112">
        <v>1.03</v>
      </c>
      <c r="L118" s="44">
        <f t="shared" si="57"/>
        <v>206</v>
      </c>
      <c r="M118" s="45"/>
      <c r="N118" s="45"/>
      <c r="O118" s="46"/>
      <c r="P118" s="46"/>
      <c r="Q118" s="47"/>
      <c r="R118" s="47"/>
      <c r="S118" s="47"/>
      <c r="T118" s="47"/>
      <c r="U118" s="47"/>
      <c r="V118" s="47"/>
      <c r="W118" s="47">
        <f t="shared" si="58"/>
        <v>0</v>
      </c>
      <c r="X118" s="48" t="e">
        <f t="shared" si="59"/>
        <v>#DIV/0!</v>
      </c>
      <c r="Y118" s="49">
        <f t="shared" si="60"/>
        <v>-206</v>
      </c>
      <c r="Z118" s="50"/>
      <c r="AA118" s="51"/>
      <c r="AB118" s="52"/>
      <c r="AC118" s="53"/>
      <c r="AD118" s="54"/>
      <c r="AE118" s="54"/>
      <c r="AF118" s="55">
        <f t="shared" si="11"/>
        <v>0</v>
      </c>
      <c r="AG118" s="37"/>
    </row>
    <row r="119" spans="1:33" s="10" customFormat="1">
      <c r="A119" s="38"/>
      <c r="B119" s="57"/>
      <c r="C119" s="155" t="s">
        <v>244</v>
      </c>
      <c r="D119" s="155" t="s">
        <v>42</v>
      </c>
      <c r="E119" s="40"/>
      <c r="F119" s="40"/>
      <c r="G119" s="41"/>
      <c r="H119" s="155" t="s">
        <v>49</v>
      </c>
      <c r="I119" s="57"/>
      <c r="J119" s="43">
        <v>645</v>
      </c>
      <c r="K119" s="113">
        <v>1.03</v>
      </c>
      <c r="L119" s="44">
        <f t="shared" si="57"/>
        <v>664.35</v>
      </c>
      <c r="M119" s="45"/>
      <c r="N119" s="45"/>
      <c r="O119" s="46"/>
      <c r="P119" s="46"/>
      <c r="Q119" s="47"/>
      <c r="R119" s="47"/>
      <c r="S119" s="47"/>
      <c r="T119" s="47"/>
      <c r="U119" s="47"/>
      <c r="V119" s="47"/>
      <c r="W119" s="47">
        <f t="shared" si="58"/>
        <v>0</v>
      </c>
      <c r="X119" s="48" t="e">
        <f t="shared" si="59"/>
        <v>#DIV/0!</v>
      </c>
      <c r="Y119" s="49">
        <f t="shared" si="60"/>
        <v>-664.35</v>
      </c>
      <c r="Z119" s="50"/>
      <c r="AA119" s="51"/>
      <c r="AB119" s="52"/>
      <c r="AC119" s="53"/>
      <c r="AD119" s="54"/>
      <c r="AE119" s="54"/>
      <c r="AF119" s="55">
        <f t="shared" si="11"/>
        <v>0</v>
      </c>
      <c r="AG119" s="37"/>
    </row>
    <row r="120" spans="1:33" s="10" customFormat="1">
      <c r="A120" s="38"/>
      <c r="B120" s="58"/>
      <c r="C120" s="155" t="s">
        <v>245</v>
      </c>
      <c r="D120" s="155" t="s">
        <v>43</v>
      </c>
      <c r="E120" s="40"/>
      <c r="F120" s="40"/>
      <c r="G120" s="41"/>
      <c r="H120" s="155" t="s">
        <v>49</v>
      </c>
      <c r="I120" s="59"/>
      <c r="J120" s="43">
        <v>965</v>
      </c>
      <c r="K120" s="112">
        <v>1.03</v>
      </c>
      <c r="L120" s="44">
        <f t="shared" si="57"/>
        <v>993.95</v>
      </c>
      <c r="M120" s="45"/>
      <c r="N120" s="45"/>
      <c r="O120" s="46"/>
      <c r="P120" s="46"/>
      <c r="Q120" s="47"/>
      <c r="R120" s="47"/>
      <c r="S120" s="47"/>
      <c r="T120" s="47"/>
      <c r="U120" s="47"/>
      <c r="V120" s="47"/>
      <c r="W120" s="47">
        <f t="shared" si="58"/>
        <v>0</v>
      </c>
      <c r="X120" s="48" t="e">
        <f t="shared" si="59"/>
        <v>#DIV/0!</v>
      </c>
      <c r="Y120" s="49">
        <f t="shared" si="60"/>
        <v>-993.95</v>
      </c>
      <c r="Z120" s="50"/>
      <c r="AA120" s="51"/>
      <c r="AB120" s="52"/>
      <c r="AC120" s="53"/>
      <c r="AD120" s="54"/>
      <c r="AE120" s="54"/>
      <c r="AF120" s="55">
        <f t="shared" si="11"/>
        <v>0</v>
      </c>
      <c r="AG120" s="37"/>
    </row>
    <row r="121" spans="1:33" s="10" customFormat="1">
      <c r="A121" s="38"/>
      <c r="B121" s="58"/>
      <c r="C121" s="155" t="s">
        <v>246</v>
      </c>
      <c r="D121" s="155" t="s">
        <v>44</v>
      </c>
      <c r="E121" s="40"/>
      <c r="F121" s="40"/>
      <c r="G121" s="41"/>
      <c r="H121" s="155" t="s">
        <v>49</v>
      </c>
      <c r="I121" s="59"/>
      <c r="J121" s="43">
        <v>1285</v>
      </c>
      <c r="K121" s="112">
        <v>1.03</v>
      </c>
      <c r="L121" s="44">
        <f t="shared" si="57"/>
        <v>1323.55</v>
      </c>
      <c r="M121" s="45"/>
      <c r="N121" s="45"/>
      <c r="O121" s="46"/>
      <c r="P121" s="46"/>
      <c r="Q121" s="47"/>
      <c r="R121" s="47"/>
      <c r="S121" s="47"/>
      <c r="T121" s="47"/>
      <c r="U121" s="47"/>
      <c r="V121" s="47"/>
      <c r="W121" s="47">
        <f t="shared" si="58"/>
        <v>0</v>
      </c>
      <c r="X121" s="48" t="e">
        <f t="shared" si="59"/>
        <v>#DIV/0!</v>
      </c>
      <c r="Y121" s="49">
        <f t="shared" si="60"/>
        <v>-1323.55</v>
      </c>
      <c r="Z121" s="50"/>
      <c r="AA121" s="51"/>
      <c r="AB121" s="52"/>
      <c r="AC121" s="53"/>
      <c r="AD121" s="54"/>
      <c r="AE121" s="54"/>
      <c r="AF121" s="55">
        <f t="shared" si="11"/>
        <v>0</v>
      </c>
      <c r="AG121" s="37"/>
    </row>
    <row r="122" spans="1:33" s="10" customFormat="1">
      <c r="A122" s="38"/>
      <c r="B122" s="58"/>
      <c r="C122" s="155" t="s">
        <v>247</v>
      </c>
      <c r="D122" s="155" t="s">
        <v>45</v>
      </c>
      <c r="E122" s="40"/>
      <c r="F122" s="40"/>
      <c r="G122" s="41"/>
      <c r="H122" s="155" t="s">
        <v>49</v>
      </c>
      <c r="I122" s="59"/>
      <c r="J122" s="43">
        <v>770</v>
      </c>
      <c r="K122" s="112">
        <v>1.03</v>
      </c>
      <c r="L122" s="44">
        <f t="shared" si="57"/>
        <v>793.1</v>
      </c>
      <c r="M122" s="45"/>
      <c r="N122" s="45"/>
      <c r="O122" s="46"/>
      <c r="P122" s="46"/>
      <c r="Q122" s="47"/>
      <c r="R122" s="47"/>
      <c r="S122" s="47"/>
      <c r="T122" s="47"/>
      <c r="U122" s="47"/>
      <c r="V122" s="47"/>
      <c r="W122" s="47">
        <f t="shared" si="58"/>
        <v>0</v>
      </c>
      <c r="X122" s="48" t="e">
        <f t="shared" si="59"/>
        <v>#DIV/0!</v>
      </c>
      <c r="Y122" s="49">
        <f t="shared" si="60"/>
        <v>-793.1</v>
      </c>
      <c r="Z122" s="50"/>
      <c r="AA122" s="51"/>
      <c r="AB122" s="52"/>
      <c r="AC122" s="53"/>
      <c r="AD122" s="54"/>
      <c r="AE122" s="54"/>
      <c r="AF122" s="55">
        <f t="shared" si="11"/>
        <v>0</v>
      </c>
      <c r="AG122" s="37"/>
    </row>
    <row r="123" spans="1:33" s="10" customFormat="1">
      <c r="A123" s="38"/>
      <c r="B123" s="58"/>
      <c r="C123" s="155" t="s">
        <v>248</v>
      </c>
      <c r="D123" s="155" t="s">
        <v>211</v>
      </c>
      <c r="E123" s="40"/>
      <c r="F123" s="40"/>
      <c r="G123" s="41"/>
      <c r="H123" s="155" t="s">
        <v>49</v>
      </c>
      <c r="I123" s="59"/>
      <c r="J123" s="43">
        <v>770</v>
      </c>
      <c r="K123" s="112">
        <v>1.03</v>
      </c>
      <c r="L123" s="44">
        <f t="shared" ref="L123:L125" si="61">K123*J123</f>
        <v>793.1</v>
      </c>
      <c r="M123" s="45"/>
      <c r="N123" s="45"/>
      <c r="O123" s="46"/>
      <c r="P123" s="46"/>
      <c r="Q123" s="47"/>
      <c r="R123" s="47"/>
      <c r="S123" s="47"/>
      <c r="T123" s="47"/>
      <c r="U123" s="47"/>
      <c r="V123" s="47"/>
      <c r="W123" s="47">
        <f t="shared" ref="W123:W125" si="62">SUM(N123:U123)</f>
        <v>0</v>
      </c>
      <c r="X123" s="48" t="e">
        <f t="shared" ref="X123:X125" si="63">W123/AC123</f>
        <v>#DIV/0!</v>
      </c>
      <c r="Y123" s="49">
        <f t="shared" ref="Y123:Y125" si="64">W123-L123</f>
        <v>-793.1</v>
      </c>
      <c r="Z123" s="50"/>
      <c r="AA123" s="51"/>
      <c r="AB123" s="52"/>
      <c r="AC123" s="53"/>
      <c r="AD123" s="54"/>
      <c r="AE123" s="54"/>
      <c r="AF123" s="55">
        <f t="shared" ref="AF123:AF125" si="65">AC123+AD123</f>
        <v>0</v>
      </c>
      <c r="AG123" s="37"/>
    </row>
    <row r="124" spans="1:33" s="10" customFormat="1">
      <c r="A124" s="38"/>
      <c r="B124" s="58"/>
      <c r="C124" s="155" t="s">
        <v>249</v>
      </c>
      <c r="D124" s="155" t="s">
        <v>212</v>
      </c>
      <c r="E124" s="40"/>
      <c r="F124" s="40"/>
      <c r="G124" s="41"/>
      <c r="H124" s="155" t="s">
        <v>49</v>
      </c>
      <c r="I124" s="59"/>
      <c r="J124" s="43">
        <v>965</v>
      </c>
      <c r="K124" s="112">
        <v>1.03</v>
      </c>
      <c r="L124" s="44">
        <f t="shared" si="61"/>
        <v>993.95</v>
      </c>
      <c r="M124" s="45"/>
      <c r="N124" s="45"/>
      <c r="O124" s="46"/>
      <c r="P124" s="46"/>
      <c r="Q124" s="47"/>
      <c r="R124" s="47"/>
      <c r="S124" s="47"/>
      <c r="T124" s="47"/>
      <c r="U124" s="47"/>
      <c r="V124" s="47"/>
      <c r="W124" s="47">
        <f t="shared" si="62"/>
        <v>0</v>
      </c>
      <c r="X124" s="48" t="e">
        <f t="shared" si="63"/>
        <v>#DIV/0!</v>
      </c>
      <c r="Y124" s="49">
        <f t="shared" si="64"/>
        <v>-993.95</v>
      </c>
      <c r="Z124" s="50"/>
      <c r="AA124" s="51"/>
      <c r="AB124" s="52"/>
      <c r="AC124" s="53"/>
      <c r="AD124" s="54"/>
      <c r="AE124" s="54"/>
      <c r="AF124" s="55">
        <f t="shared" si="65"/>
        <v>0</v>
      </c>
      <c r="AG124" s="37"/>
    </row>
    <row r="125" spans="1:33" s="10" customFormat="1">
      <c r="A125" s="38"/>
      <c r="B125" s="58"/>
      <c r="C125" s="155" t="s">
        <v>250</v>
      </c>
      <c r="D125" s="155" t="s">
        <v>213</v>
      </c>
      <c r="E125" s="40"/>
      <c r="F125" s="40"/>
      <c r="G125" s="41"/>
      <c r="H125" s="155" t="s">
        <v>49</v>
      </c>
      <c r="I125" s="59"/>
      <c r="J125" s="43">
        <v>675</v>
      </c>
      <c r="K125" s="112">
        <v>1.03</v>
      </c>
      <c r="L125" s="44">
        <f t="shared" si="61"/>
        <v>695.25</v>
      </c>
      <c r="M125" s="45"/>
      <c r="N125" s="45"/>
      <c r="O125" s="46"/>
      <c r="P125" s="46"/>
      <c r="Q125" s="47"/>
      <c r="R125" s="47"/>
      <c r="S125" s="47"/>
      <c r="T125" s="47"/>
      <c r="U125" s="47"/>
      <c r="V125" s="47"/>
      <c r="W125" s="47">
        <f t="shared" si="62"/>
        <v>0</v>
      </c>
      <c r="X125" s="48" t="e">
        <f t="shared" si="63"/>
        <v>#DIV/0!</v>
      </c>
      <c r="Y125" s="49">
        <f t="shared" si="64"/>
        <v>-695.25</v>
      </c>
      <c r="Z125" s="50"/>
      <c r="AA125" s="51"/>
      <c r="AB125" s="52"/>
      <c r="AC125" s="53"/>
      <c r="AD125" s="54"/>
      <c r="AE125" s="54"/>
      <c r="AF125" s="55">
        <f t="shared" si="65"/>
        <v>0</v>
      </c>
      <c r="AG125" s="37"/>
    </row>
    <row r="126" spans="1:33" s="10" customFormat="1">
      <c r="A126" s="38"/>
      <c r="B126" s="58"/>
      <c r="C126" s="155"/>
      <c r="D126" s="155"/>
      <c r="E126" s="40"/>
      <c r="F126" s="40"/>
      <c r="G126" s="41"/>
      <c r="H126" s="155"/>
      <c r="I126" s="59"/>
      <c r="J126" s="43"/>
      <c r="K126" s="112"/>
      <c r="L126" s="44"/>
      <c r="M126" s="45"/>
      <c r="N126" s="45"/>
      <c r="O126" s="46"/>
      <c r="P126" s="46"/>
      <c r="Q126" s="47"/>
      <c r="R126" s="47"/>
      <c r="S126" s="47"/>
      <c r="T126" s="47"/>
      <c r="U126" s="47"/>
      <c r="V126" s="47"/>
      <c r="W126" s="47"/>
      <c r="X126" s="48"/>
      <c r="Y126" s="49"/>
      <c r="Z126" s="50"/>
      <c r="AA126" s="51"/>
      <c r="AB126" s="52"/>
      <c r="AC126" s="53"/>
      <c r="AD126" s="54"/>
      <c r="AE126" s="54"/>
      <c r="AF126" s="55">
        <f t="shared" si="11"/>
        <v>0</v>
      </c>
      <c r="AG126" s="37"/>
    </row>
    <row r="127" spans="1:33" s="10" customFormat="1">
      <c r="A127" s="38"/>
      <c r="B127" s="58"/>
      <c r="C127" s="155" t="s">
        <v>281</v>
      </c>
      <c r="D127" s="155" t="s">
        <v>40</v>
      </c>
      <c r="E127" s="40"/>
      <c r="F127" s="40"/>
      <c r="G127" s="41"/>
      <c r="H127" s="155" t="s">
        <v>48</v>
      </c>
      <c r="I127" s="59"/>
      <c r="J127" s="43">
        <v>433</v>
      </c>
      <c r="K127" s="112">
        <v>1.03</v>
      </c>
      <c r="L127" s="44">
        <f t="shared" ref="L127:L132" si="66">K127*J127</f>
        <v>445.99</v>
      </c>
      <c r="M127" s="45"/>
      <c r="N127" s="45"/>
      <c r="O127" s="46"/>
      <c r="P127" s="46"/>
      <c r="Q127" s="47"/>
      <c r="R127" s="47"/>
      <c r="S127" s="47"/>
      <c r="T127" s="47"/>
      <c r="U127" s="47"/>
      <c r="V127" s="47"/>
      <c r="W127" s="47">
        <f t="shared" ref="W127:W132" si="67">SUM(N127:U127)</f>
        <v>0</v>
      </c>
      <c r="X127" s="48" t="e">
        <f t="shared" ref="X127:X132" si="68">W127/AC127</f>
        <v>#DIV/0!</v>
      </c>
      <c r="Y127" s="49">
        <f t="shared" ref="Y127:Y132" si="69">W127-L127</f>
        <v>-445.99</v>
      </c>
      <c r="Z127" s="50"/>
      <c r="AA127" s="51"/>
      <c r="AB127" s="52"/>
      <c r="AC127" s="53"/>
      <c r="AD127" s="54"/>
      <c r="AE127" s="54"/>
      <c r="AF127" s="55">
        <f t="shared" si="11"/>
        <v>0</v>
      </c>
      <c r="AG127" s="37"/>
    </row>
    <row r="128" spans="1:33" s="10" customFormat="1">
      <c r="A128" s="38"/>
      <c r="B128" s="57"/>
      <c r="C128" s="155" t="s">
        <v>282</v>
      </c>
      <c r="D128" s="155" t="s">
        <v>41</v>
      </c>
      <c r="E128" s="40"/>
      <c r="F128" s="40"/>
      <c r="G128" s="41"/>
      <c r="H128" s="155" t="s">
        <v>48</v>
      </c>
      <c r="I128" s="57"/>
      <c r="J128" s="43">
        <v>433</v>
      </c>
      <c r="K128" s="112">
        <v>1.03</v>
      </c>
      <c r="L128" s="44">
        <f t="shared" si="66"/>
        <v>445.99</v>
      </c>
      <c r="M128" s="45"/>
      <c r="N128" s="45"/>
      <c r="O128" s="46"/>
      <c r="P128" s="46"/>
      <c r="Q128" s="47"/>
      <c r="R128" s="47"/>
      <c r="S128" s="47"/>
      <c r="T128" s="47"/>
      <c r="U128" s="47"/>
      <c r="V128" s="47"/>
      <c r="W128" s="47">
        <f t="shared" si="67"/>
        <v>0</v>
      </c>
      <c r="X128" s="48" t="e">
        <f t="shared" si="68"/>
        <v>#DIV/0!</v>
      </c>
      <c r="Y128" s="49">
        <f t="shared" si="69"/>
        <v>-445.99</v>
      </c>
      <c r="Z128" s="50"/>
      <c r="AA128" s="51"/>
      <c r="AB128" s="52"/>
      <c r="AC128" s="53"/>
      <c r="AD128" s="54"/>
      <c r="AE128" s="54"/>
      <c r="AF128" s="55">
        <f t="shared" si="11"/>
        <v>0</v>
      </c>
      <c r="AG128" s="37"/>
    </row>
    <row r="129" spans="1:33" s="10" customFormat="1">
      <c r="A129" s="38"/>
      <c r="B129" s="57"/>
      <c r="C129" s="155" t="s">
        <v>283</v>
      </c>
      <c r="D129" s="155" t="s">
        <v>42</v>
      </c>
      <c r="E129" s="40"/>
      <c r="F129" s="40"/>
      <c r="G129" s="41"/>
      <c r="H129" s="155" t="s">
        <v>48</v>
      </c>
      <c r="I129" s="57"/>
      <c r="J129" s="43">
        <v>1300</v>
      </c>
      <c r="K129" s="113">
        <v>1.03</v>
      </c>
      <c r="L129" s="44">
        <f t="shared" si="66"/>
        <v>1339</v>
      </c>
      <c r="M129" s="45"/>
      <c r="N129" s="45"/>
      <c r="O129" s="46"/>
      <c r="P129" s="46"/>
      <c r="Q129" s="47"/>
      <c r="R129" s="47"/>
      <c r="S129" s="47"/>
      <c r="T129" s="47"/>
      <c r="U129" s="47"/>
      <c r="V129" s="47"/>
      <c r="W129" s="47">
        <f t="shared" si="67"/>
        <v>0</v>
      </c>
      <c r="X129" s="48" t="e">
        <f t="shared" si="68"/>
        <v>#DIV/0!</v>
      </c>
      <c r="Y129" s="49">
        <f t="shared" si="69"/>
        <v>-1339</v>
      </c>
      <c r="Z129" s="50"/>
      <c r="AA129" s="51"/>
      <c r="AB129" s="52"/>
      <c r="AC129" s="53"/>
      <c r="AD129" s="54"/>
      <c r="AE129" s="54"/>
      <c r="AF129" s="55">
        <f t="shared" si="11"/>
        <v>0</v>
      </c>
      <c r="AG129" s="37"/>
    </row>
    <row r="130" spans="1:33" s="10" customFormat="1">
      <c r="A130" s="38"/>
      <c r="B130" s="58"/>
      <c r="C130" s="155" t="s">
        <v>284</v>
      </c>
      <c r="D130" s="155" t="s">
        <v>43</v>
      </c>
      <c r="E130" s="40"/>
      <c r="F130" s="40"/>
      <c r="G130" s="41"/>
      <c r="H130" s="155" t="s">
        <v>48</v>
      </c>
      <c r="I130" s="59"/>
      <c r="J130" s="43">
        <v>1939</v>
      </c>
      <c r="K130" s="112">
        <v>1.03</v>
      </c>
      <c r="L130" s="44">
        <f t="shared" si="66"/>
        <v>1997.17</v>
      </c>
      <c r="M130" s="45"/>
      <c r="N130" s="45"/>
      <c r="O130" s="46"/>
      <c r="P130" s="46"/>
      <c r="Q130" s="47"/>
      <c r="R130" s="47"/>
      <c r="S130" s="47"/>
      <c r="T130" s="47"/>
      <c r="U130" s="47"/>
      <c r="V130" s="47"/>
      <c r="W130" s="47">
        <f t="shared" si="67"/>
        <v>0</v>
      </c>
      <c r="X130" s="48" t="e">
        <f t="shared" si="68"/>
        <v>#DIV/0!</v>
      </c>
      <c r="Y130" s="49">
        <f t="shared" si="69"/>
        <v>-1997.17</v>
      </c>
      <c r="Z130" s="50"/>
      <c r="AA130" s="51"/>
      <c r="AB130" s="52"/>
      <c r="AC130" s="53"/>
      <c r="AD130" s="54"/>
      <c r="AE130" s="54"/>
      <c r="AF130" s="55">
        <f t="shared" si="11"/>
        <v>0</v>
      </c>
      <c r="AG130" s="37"/>
    </row>
    <row r="131" spans="1:33" s="10" customFormat="1">
      <c r="A131" s="38"/>
      <c r="B131" s="58"/>
      <c r="C131" s="155" t="s">
        <v>285</v>
      </c>
      <c r="D131" s="155" t="s">
        <v>44</v>
      </c>
      <c r="E131" s="40"/>
      <c r="F131" s="40"/>
      <c r="G131" s="41"/>
      <c r="H131" s="155" t="s">
        <v>48</v>
      </c>
      <c r="I131" s="59"/>
      <c r="J131" s="43">
        <v>2590</v>
      </c>
      <c r="K131" s="112">
        <v>1.03</v>
      </c>
      <c r="L131" s="44">
        <f t="shared" si="66"/>
        <v>2667.7000000000003</v>
      </c>
      <c r="M131" s="45"/>
      <c r="N131" s="45"/>
      <c r="O131" s="46"/>
      <c r="P131" s="46"/>
      <c r="Q131" s="47"/>
      <c r="R131" s="47"/>
      <c r="S131" s="47"/>
      <c r="T131" s="47"/>
      <c r="U131" s="47"/>
      <c r="V131" s="47"/>
      <c r="W131" s="47">
        <f t="shared" si="67"/>
        <v>0</v>
      </c>
      <c r="X131" s="48" t="e">
        <f t="shared" si="68"/>
        <v>#DIV/0!</v>
      </c>
      <c r="Y131" s="49">
        <f t="shared" si="69"/>
        <v>-2667.7000000000003</v>
      </c>
      <c r="Z131" s="50"/>
      <c r="AA131" s="51"/>
      <c r="AB131" s="52"/>
      <c r="AC131" s="53"/>
      <c r="AD131" s="54"/>
      <c r="AE131" s="54"/>
      <c r="AF131" s="55">
        <f t="shared" si="11"/>
        <v>0</v>
      </c>
      <c r="AG131" s="37"/>
    </row>
    <row r="132" spans="1:33" s="10" customFormat="1">
      <c r="A132" s="38"/>
      <c r="B132" s="58"/>
      <c r="C132" s="155" t="s">
        <v>286</v>
      </c>
      <c r="D132" s="155" t="s">
        <v>45</v>
      </c>
      <c r="E132" s="40"/>
      <c r="F132" s="40"/>
      <c r="G132" s="41"/>
      <c r="H132" s="155" t="s">
        <v>48</v>
      </c>
      <c r="I132" s="59"/>
      <c r="J132" s="43">
        <v>1557</v>
      </c>
      <c r="K132" s="112">
        <v>1.03</v>
      </c>
      <c r="L132" s="44">
        <f t="shared" si="66"/>
        <v>1603.71</v>
      </c>
      <c r="M132" s="45"/>
      <c r="N132" s="45"/>
      <c r="O132" s="46"/>
      <c r="P132" s="46"/>
      <c r="Q132" s="47"/>
      <c r="R132" s="47"/>
      <c r="S132" s="47"/>
      <c r="T132" s="47"/>
      <c r="U132" s="47"/>
      <c r="V132" s="47"/>
      <c r="W132" s="47">
        <f t="shared" si="67"/>
        <v>0</v>
      </c>
      <c r="X132" s="48" t="e">
        <f t="shared" si="68"/>
        <v>#DIV/0!</v>
      </c>
      <c r="Y132" s="49">
        <f t="shared" si="69"/>
        <v>-1603.71</v>
      </c>
      <c r="Z132" s="50"/>
      <c r="AA132" s="51"/>
      <c r="AB132" s="52"/>
      <c r="AC132" s="53"/>
      <c r="AD132" s="54"/>
      <c r="AE132" s="54"/>
      <c r="AF132" s="55">
        <f t="shared" si="11"/>
        <v>0</v>
      </c>
      <c r="AG132" s="37"/>
    </row>
    <row r="133" spans="1:33" s="10" customFormat="1">
      <c r="A133" s="38"/>
      <c r="B133" s="58"/>
      <c r="C133" s="155" t="s">
        <v>287</v>
      </c>
      <c r="D133" s="155" t="s">
        <v>211</v>
      </c>
      <c r="E133" s="40"/>
      <c r="F133" s="40"/>
      <c r="G133" s="41"/>
      <c r="H133" s="155" t="s">
        <v>48</v>
      </c>
      <c r="I133" s="59"/>
      <c r="J133" s="43">
        <v>1657</v>
      </c>
      <c r="K133" s="112">
        <v>1.03</v>
      </c>
      <c r="L133" s="44">
        <f t="shared" ref="L133:L138" si="70">K133*J133</f>
        <v>1706.71</v>
      </c>
      <c r="M133" s="45"/>
      <c r="N133" s="45"/>
      <c r="O133" s="46"/>
      <c r="P133" s="46"/>
      <c r="Q133" s="47"/>
      <c r="R133" s="47"/>
      <c r="S133" s="47"/>
      <c r="T133" s="47"/>
      <c r="U133" s="47"/>
      <c r="V133" s="47"/>
      <c r="W133" s="47">
        <f t="shared" ref="W133:W138" si="71">SUM(N133:U133)</f>
        <v>0</v>
      </c>
      <c r="X133" s="48" t="e">
        <f t="shared" ref="X133:X138" si="72">W133/AC133</f>
        <v>#DIV/0!</v>
      </c>
      <c r="Y133" s="49">
        <f t="shared" ref="Y133:Y138" si="73">W133-L133</f>
        <v>-1706.71</v>
      </c>
      <c r="Z133" s="50"/>
      <c r="AA133" s="51"/>
      <c r="AB133" s="52"/>
      <c r="AC133" s="53"/>
      <c r="AD133" s="54"/>
      <c r="AE133" s="54"/>
      <c r="AF133" s="55">
        <f t="shared" ref="AF133:AF138" si="74">AC133+AD133</f>
        <v>0</v>
      </c>
      <c r="AG133" s="37"/>
    </row>
    <row r="134" spans="1:33" s="10" customFormat="1">
      <c r="A134" s="38"/>
      <c r="B134" s="58"/>
      <c r="C134" s="155" t="s">
        <v>288</v>
      </c>
      <c r="D134" s="155" t="s">
        <v>212</v>
      </c>
      <c r="E134" s="40"/>
      <c r="F134" s="40"/>
      <c r="G134" s="41"/>
      <c r="H134" s="155" t="s">
        <v>48</v>
      </c>
      <c r="I134" s="59"/>
      <c r="J134" s="43">
        <v>2059</v>
      </c>
      <c r="K134" s="112">
        <v>1.03</v>
      </c>
      <c r="L134" s="44">
        <f t="shared" si="70"/>
        <v>2120.77</v>
      </c>
      <c r="M134" s="45"/>
      <c r="N134" s="45"/>
      <c r="O134" s="46"/>
      <c r="P134" s="46"/>
      <c r="Q134" s="47"/>
      <c r="R134" s="47"/>
      <c r="S134" s="47"/>
      <c r="T134" s="47"/>
      <c r="U134" s="47"/>
      <c r="V134" s="47"/>
      <c r="W134" s="47">
        <f t="shared" si="71"/>
        <v>0</v>
      </c>
      <c r="X134" s="48" t="e">
        <f t="shared" si="72"/>
        <v>#DIV/0!</v>
      </c>
      <c r="Y134" s="49">
        <f t="shared" si="73"/>
        <v>-2120.77</v>
      </c>
      <c r="Z134" s="50"/>
      <c r="AA134" s="51"/>
      <c r="AB134" s="52"/>
      <c r="AC134" s="53"/>
      <c r="AD134" s="54"/>
      <c r="AE134" s="54"/>
      <c r="AF134" s="55">
        <f t="shared" si="74"/>
        <v>0</v>
      </c>
      <c r="AG134" s="37"/>
    </row>
    <row r="135" spans="1:33" s="10" customFormat="1">
      <c r="A135" s="38"/>
      <c r="B135" s="58"/>
      <c r="C135" s="155" t="s">
        <v>289</v>
      </c>
      <c r="D135" s="155" t="s">
        <v>213</v>
      </c>
      <c r="E135" s="40"/>
      <c r="F135" s="40"/>
      <c r="G135" s="41"/>
      <c r="H135" s="155" t="s">
        <v>48</v>
      </c>
      <c r="I135" s="59"/>
      <c r="J135" s="43">
        <v>1505</v>
      </c>
      <c r="K135" s="112">
        <v>1.03</v>
      </c>
      <c r="L135" s="44">
        <f t="shared" si="70"/>
        <v>1550.15</v>
      </c>
      <c r="M135" s="45"/>
      <c r="N135" s="45"/>
      <c r="O135" s="46"/>
      <c r="P135" s="46"/>
      <c r="Q135" s="47"/>
      <c r="R135" s="47"/>
      <c r="S135" s="47"/>
      <c r="T135" s="47"/>
      <c r="U135" s="47"/>
      <c r="V135" s="47"/>
      <c r="W135" s="47">
        <f t="shared" si="71"/>
        <v>0</v>
      </c>
      <c r="X135" s="48" t="e">
        <f t="shared" si="72"/>
        <v>#DIV/0!</v>
      </c>
      <c r="Y135" s="49">
        <f t="shared" si="73"/>
        <v>-1550.15</v>
      </c>
      <c r="Z135" s="50"/>
      <c r="AA135" s="51"/>
      <c r="AB135" s="52"/>
      <c r="AC135" s="53"/>
      <c r="AD135" s="54"/>
      <c r="AE135" s="54"/>
      <c r="AF135" s="55">
        <f t="shared" si="74"/>
        <v>0</v>
      </c>
      <c r="AG135" s="37"/>
    </row>
    <row r="136" spans="1:33" s="10" customFormat="1">
      <c r="A136" s="38"/>
      <c r="B136" s="58"/>
      <c r="C136" s="155"/>
      <c r="D136" s="155"/>
      <c r="E136" s="40"/>
      <c r="F136" s="40"/>
      <c r="G136" s="41"/>
      <c r="H136" s="41"/>
      <c r="I136" s="59"/>
      <c r="J136" s="43"/>
      <c r="K136" s="112"/>
      <c r="L136" s="44">
        <f>K136*J136</f>
        <v>0</v>
      </c>
      <c r="M136" s="45"/>
      <c r="N136" s="45"/>
      <c r="O136" s="46"/>
      <c r="P136" s="46"/>
      <c r="Q136" s="47"/>
      <c r="R136" s="47"/>
      <c r="S136" s="47"/>
      <c r="T136" s="47"/>
      <c r="U136" s="47"/>
      <c r="V136" s="47"/>
      <c r="W136" s="47"/>
      <c r="X136" s="48"/>
      <c r="Y136" s="49"/>
      <c r="Z136" s="50"/>
      <c r="AA136" s="51"/>
      <c r="AB136" s="52"/>
      <c r="AC136" s="53"/>
      <c r="AD136" s="54"/>
      <c r="AE136" s="54"/>
      <c r="AF136" s="55">
        <f>AC136+AD136</f>
        <v>0</v>
      </c>
      <c r="AG136" s="37"/>
    </row>
    <row r="137" spans="1:33" s="10" customFormat="1">
      <c r="A137" s="38" t="s">
        <v>218</v>
      </c>
      <c r="B137" s="57"/>
      <c r="C137" s="155" t="s">
        <v>251</v>
      </c>
      <c r="D137" s="155" t="s">
        <v>222</v>
      </c>
      <c r="E137" s="40" t="s">
        <v>298</v>
      </c>
      <c r="F137" s="40"/>
      <c r="G137" s="41"/>
      <c r="H137" s="41" t="s">
        <v>231</v>
      </c>
      <c r="I137" s="42"/>
      <c r="J137" s="43">
        <v>12317</v>
      </c>
      <c r="K137" s="115">
        <v>2.06</v>
      </c>
      <c r="L137" s="44">
        <f t="shared" si="70"/>
        <v>25373.02</v>
      </c>
      <c r="M137" s="45"/>
      <c r="N137" s="45"/>
      <c r="O137" s="46"/>
      <c r="P137" s="46"/>
      <c r="Q137" s="47"/>
      <c r="R137" s="47"/>
      <c r="S137" s="67"/>
      <c r="T137" s="47"/>
      <c r="U137" s="47"/>
      <c r="V137" s="47"/>
      <c r="W137" s="47">
        <f t="shared" si="71"/>
        <v>0</v>
      </c>
      <c r="X137" s="48" t="e">
        <f t="shared" si="72"/>
        <v>#DIV/0!</v>
      </c>
      <c r="Y137" s="49">
        <f t="shared" si="73"/>
        <v>-25373.02</v>
      </c>
      <c r="Z137" s="50"/>
      <c r="AA137" s="51"/>
      <c r="AB137" s="52"/>
      <c r="AC137" s="53"/>
      <c r="AD137" s="54"/>
      <c r="AE137" s="54"/>
      <c r="AF137" s="55">
        <f t="shared" si="74"/>
        <v>0</v>
      </c>
      <c r="AG137" s="56">
        <f t="shared" ref="AG137:AG138" si="75">AF137-L137</f>
        <v>-25373.02</v>
      </c>
    </row>
    <row r="138" spans="1:33" s="10" customFormat="1">
      <c r="A138" s="38"/>
      <c r="B138" s="57"/>
      <c r="C138" s="155" t="s">
        <v>223</v>
      </c>
      <c r="D138" s="155" t="s">
        <v>222</v>
      </c>
      <c r="E138" s="40" t="s">
        <v>298</v>
      </c>
      <c r="F138" s="70"/>
      <c r="G138" s="71"/>
      <c r="H138" s="41" t="s">
        <v>231</v>
      </c>
      <c r="I138" s="42"/>
      <c r="J138" s="43">
        <v>12317</v>
      </c>
      <c r="K138" s="115">
        <v>2.06</v>
      </c>
      <c r="L138" s="44">
        <f t="shared" si="70"/>
        <v>25373.02</v>
      </c>
      <c r="M138" s="45"/>
      <c r="N138" s="45"/>
      <c r="O138" s="46"/>
      <c r="P138" s="46"/>
      <c r="Q138" s="47"/>
      <c r="R138" s="47"/>
      <c r="S138" s="67"/>
      <c r="T138" s="47"/>
      <c r="U138" s="47"/>
      <c r="V138" s="47"/>
      <c r="W138" s="47">
        <f t="shared" si="71"/>
        <v>0</v>
      </c>
      <c r="X138" s="48" t="e">
        <f t="shared" si="72"/>
        <v>#DIV/0!</v>
      </c>
      <c r="Y138" s="49">
        <f t="shared" si="73"/>
        <v>-25373.02</v>
      </c>
      <c r="Z138" s="50"/>
      <c r="AA138" s="51"/>
      <c r="AB138" s="52"/>
      <c r="AC138" s="53"/>
      <c r="AD138" s="54"/>
      <c r="AE138" s="54"/>
      <c r="AF138" s="55">
        <f t="shared" si="74"/>
        <v>0</v>
      </c>
      <c r="AG138" s="56">
        <f t="shared" si="75"/>
        <v>-25373.02</v>
      </c>
    </row>
    <row r="139" spans="1:33" s="10" customFormat="1">
      <c r="A139" s="38"/>
      <c r="B139" s="57"/>
      <c r="C139" s="155" t="s">
        <v>251</v>
      </c>
      <c r="D139" s="155" t="s">
        <v>222</v>
      </c>
      <c r="E139" s="40" t="s">
        <v>224</v>
      </c>
      <c r="F139" s="40"/>
      <c r="G139" s="41"/>
      <c r="H139" s="41" t="s">
        <v>231</v>
      </c>
      <c r="I139" s="42"/>
      <c r="J139" s="43">
        <v>7631</v>
      </c>
      <c r="K139" s="115">
        <v>2.06</v>
      </c>
      <c r="L139" s="44">
        <f t="shared" ref="L139:L140" si="76">K139*J139</f>
        <v>15719.86</v>
      </c>
      <c r="M139" s="45"/>
      <c r="N139" s="45"/>
      <c r="O139" s="46"/>
      <c r="P139" s="46"/>
      <c r="Q139" s="47"/>
      <c r="R139" s="47"/>
      <c r="S139" s="67"/>
      <c r="T139" s="47"/>
      <c r="U139" s="47"/>
      <c r="V139" s="47"/>
      <c r="W139" s="47">
        <f t="shared" ref="W139:W140" si="77">SUM(N139:U139)</f>
        <v>0</v>
      </c>
      <c r="X139" s="48" t="e">
        <f t="shared" ref="X139:X140" si="78">W139/AC139</f>
        <v>#DIV/0!</v>
      </c>
      <c r="Y139" s="49">
        <f t="shared" ref="Y139:Y140" si="79">W139-L139</f>
        <v>-15719.86</v>
      </c>
      <c r="Z139" s="50"/>
      <c r="AA139" s="51"/>
      <c r="AB139" s="52"/>
      <c r="AC139" s="53"/>
      <c r="AD139" s="54"/>
      <c r="AE139" s="54"/>
      <c r="AF139" s="55">
        <f t="shared" ref="AF139:AF140" si="80">AC139+AD139</f>
        <v>0</v>
      </c>
      <c r="AG139" s="56">
        <f t="shared" ref="AG139:AG140" si="81">AF139-L139</f>
        <v>-15719.86</v>
      </c>
    </row>
    <row r="140" spans="1:33" s="10" customFormat="1">
      <c r="A140" s="38"/>
      <c r="B140" s="57"/>
      <c r="C140" s="155" t="s">
        <v>223</v>
      </c>
      <c r="D140" s="155" t="s">
        <v>222</v>
      </c>
      <c r="E140" s="40" t="s">
        <v>224</v>
      </c>
      <c r="F140" s="70"/>
      <c r="G140" s="71"/>
      <c r="H140" s="41" t="s">
        <v>231</v>
      </c>
      <c r="I140" s="42"/>
      <c r="J140" s="43">
        <v>7631</v>
      </c>
      <c r="K140" s="115">
        <v>2.06</v>
      </c>
      <c r="L140" s="44">
        <f t="shared" si="76"/>
        <v>15719.86</v>
      </c>
      <c r="M140" s="45"/>
      <c r="N140" s="45"/>
      <c r="O140" s="46"/>
      <c r="P140" s="46"/>
      <c r="Q140" s="47"/>
      <c r="R140" s="47"/>
      <c r="S140" s="67"/>
      <c r="T140" s="47"/>
      <c r="U140" s="47"/>
      <c r="V140" s="47"/>
      <c r="W140" s="47">
        <f t="shared" si="77"/>
        <v>0</v>
      </c>
      <c r="X140" s="48" t="e">
        <f t="shared" si="78"/>
        <v>#DIV/0!</v>
      </c>
      <c r="Y140" s="49">
        <f t="shared" si="79"/>
        <v>-15719.86</v>
      </c>
      <c r="Z140" s="50"/>
      <c r="AA140" s="51"/>
      <c r="AB140" s="52"/>
      <c r="AC140" s="53"/>
      <c r="AD140" s="54"/>
      <c r="AE140" s="54"/>
      <c r="AF140" s="55">
        <f t="shared" si="80"/>
        <v>0</v>
      </c>
      <c r="AG140" s="56">
        <f t="shared" si="81"/>
        <v>-15719.86</v>
      </c>
    </row>
    <row r="141" spans="1:33" s="10" customFormat="1">
      <c r="A141" s="38"/>
      <c r="B141" s="57"/>
      <c r="C141" s="155"/>
      <c r="D141" s="155"/>
      <c r="E141" s="40"/>
      <c r="F141" s="70"/>
      <c r="G141" s="71"/>
      <c r="H141" s="41"/>
      <c r="I141" s="42"/>
      <c r="J141" s="43"/>
      <c r="K141" s="115"/>
      <c r="L141" s="44"/>
      <c r="M141" s="45"/>
      <c r="N141" s="45"/>
      <c r="O141" s="46"/>
      <c r="P141" s="46"/>
      <c r="Q141" s="47"/>
      <c r="R141" s="47"/>
      <c r="S141" s="67"/>
      <c r="T141" s="47"/>
      <c r="U141" s="47"/>
      <c r="V141" s="47"/>
      <c r="W141" s="47"/>
      <c r="X141" s="48"/>
      <c r="Y141" s="49"/>
      <c r="Z141" s="50"/>
      <c r="AA141" s="51"/>
      <c r="AB141" s="52"/>
      <c r="AC141" s="53"/>
      <c r="AD141" s="54"/>
      <c r="AE141" s="54"/>
      <c r="AF141" s="55"/>
      <c r="AG141" s="56"/>
    </row>
    <row r="142" spans="1:33" s="10" customFormat="1">
      <c r="A142" s="38" t="s">
        <v>39</v>
      </c>
      <c r="B142" s="57"/>
      <c r="C142" s="155" t="s">
        <v>182</v>
      </c>
      <c r="D142" s="155" t="s">
        <v>40</v>
      </c>
      <c r="E142" s="40"/>
      <c r="F142" s="40"/>
      <c r="G142" s="41"/>
      <c r="H142" s="41"/>
      <c r="I142" s="42" t="s">
        <v>40</v>
      </c>
      <c r="J142" s="43">
        <v>633</v>
      </c>
      <c r="K142" s="115">
        <v>1.03</v>
      </c>
      <c r="L142" s="44">
        <f t="shared" ref="L142:L152" si="82">K142*J142</f>
        <v>651.99</v>
      </c>
      <c r="M142" s="45"/>
      <c r="N142" s="45"/>
      <c r="O142" s="46"/>
      <c r="P142" s="46"/>
      <c r="Q142" s="47"/>
      <c r="R142" s="47"/>
      <c r="S142" s="67"/>
      <c r="T142" s="47"/>
      <c r="U142" s="47"/>
      <c r="V142" s="47"/>
      <c r="W142" s="47">
        <f t="shared" ref="W142:W147" si="83">SUM(N142:U142)</f>
        <v>0</v>
      </c>
      <c r="X142" s="48" t="e">
        <f t="shared" ref="X142:X147" si="84">W142/AC142</f>
        <v>#DIV/0!</v>
      </c>
      <c r="Y142" s="49">
        <f t="shared" ref="Y142:Y147" si="85">W142-L142</f>
        <v>-651.99</v>
      </c>
      <c r="Z142" s="50"/>
      <c r="AA142" s="51"/>
      <c r="AB142" s="52"/>
      <c r="AC142" s="53"/>
      <c r="AD142" s="54"/>
      <c r="AE142" s="54"/>
      <c r="AF142" s="55">
        <f t="shared" si="11"/>
        <v>0</v>
      </c>
      <c r="AG142" s="37"/>
    </row>
    <row r="143" spans="1:33" s="10" customFormat="1">
      <c r="A143" s="38"/>
      <c r="B143" s="57"/>
      <c r="C143" s="155" t="s">
        <v>182</v>
      </c>
      <c r="D143" s="69" t="s">
        <v>41</v>
      </c>
      <c r="E143" s="70"/>
      <c r="F143" s="70"/>
      <c r="G143" s="71"/>
      <c r="H143" s="68"/>
      <c r="I143" s="42" t="s">
        <v>41</v>
      </c>
      <c r="J143" s="43">
        <v>633</v>
      </c>
      <c r="K143" s="115">
        <v>1.03</v>
      </c>
      <c r="L143" s="44">
        <f t="shared" si="82"/>
        <v>651.99</v>
      </c>
      <c r="M143" s="45"/>
      <c r="N143" s="45"/>
      <c r="O143" s="46"/>
      <c r="P143" s="46"/>
      <c r="Q143" s="47"/>
      <c r="R143" s="47"/>
      <c r="S143" s="67"/>
      <c r="T143" s="47"/>
      <c r="U143" s="47"/>
      <c r="V143" s="47"/>
      <c r="W143" s="47">
        <f t="shared" si="83"/>
        <v>0</v>
      </c>
      <c r="X143" s="48" t="e">
        <f t="shared" si="84"/>
        <v>#DIV/0!</v>
      </c>
      <c r="Y143" s="49">
        <f t="shared" si="85"/>
        <v>-651.99</v>
      </c>
      <c r="Z143" s="50"/>
      <c r="AA143" s="51"/>
      <c r="AB143" s="52"/>
      <c r="AC143" s="53"/>
      <c r="AD143" s="54"/>
      <c r="AE143" s="54"/>
      <c r="AF143" s="55">
        <f t="shared" si="11"/>
        <v>0</v>
      </c>
      <c r="AG143" s="37"/>
    </row>
    <row r="144" spans="1:33" s="10" customFormat="1">
      <c r="A144" s="38"/>
      <c r="B144" s="57"/>
      <c r="C144" s="155" t="s">
        <v>182</v>
      </c>
      <c r="D144" s="155" t="s">
        <v>42</v>
      </c>
      <c r="E144" s="40"/>
      <c r="F144" s="40"/>
      <c r="G144" s="41"/>
      <c r="H144" s="68"/>
      <c r="I144" s="42" t="s">
        <v>42</v>
      </c>
      <c r="J144" s="43">
        <v>1945</v>
      </c>
      <c r="K144" s="115">
        <v>1.03</v>
      </c>
      <c r="L144" s="44">
        <f t="shared" si="82"/>
        <v>2003.3500000000001</v>
      </c>
      <c r="M144" s="45"/>
      <c r="N144" s="45"/>
      <c r="O144" s="46"/>
      <c r="P144" s="46"/>
      <c r="Q144" s="63"/>
      <c r="R144" s="63"/>
      <c r="S144" s="72"/>
      <c r="T144" s="63"/>
      <c r="U144" s="47"/>
      <c r="V144" s="47"/>
      <c r="W144" s="47">
        <f t="shared" si="83"/>
        <v>0</v>
      </c>
      <c r="X144" s="48" t="e">
        <f t="shared" si="84"/>
        <v>#DIV/0!</v>
      </c>
      <c r="Y144" s="49">
        <f t="shared" si="85"/>
        <v>-2003.3500000000001</v>
      </c>
      <c r="Z144" s="50"/>
      <c r="AA144" s="51"/>
      <c r="AB144" s="52"/>
      <c r="AC144" s="53"/>
      <c r="AD144" s="54"/>
      <c r="AE144" s="54"/>
      <c r="AF144" s="55">
        <f t="shared" si="11"/>
        <v>0</v>
      </c>
      <c r="AG144" s="37"/>
    </row>
    <row r="145" spans="1:33" s="10" customFormat="1">
      <c r="A145" s="38"/>
      <c r="B145" s="57"/>
      <c r="C145" s="155" t="s">
        <v>182</v>
      </c>
      <c r="D145" s="155" t="s">
        <v>43</v>
      </c>
      <c r="E145" s="40"/>
      <c r="F145" s="40"/>
      <c r="G145" s="41"/>
      <c r="H145" s="68"/>
      <c r="I145" s="42" t="s">
        <v>43</v>
      </c>
      <c r="J145" s="43">
        <v>2904</v>
      </c>
      <c r="K145" s="115">
        <v>1.03</v>
      </c>
      <c r="L145" s="44">
        <f t="shared" si="82"/>
        <v>2991.12</v>
      </c>
      <c r="M145" s="45"/>
      <c r="N145" s="45"/>
      <c r="O145" s="46"/>
      <c r="P145" s="46"/>
      <c r="Q145" s="63"/>
      <c r="R145" s="63"/>
      <c r="S145" s="72"/>
      <c r="T145" s="63"/>
      <c r="U145" s="47"/>
      <c r="V145" s="47"/>
      <c r="W145" s="47">
        <f t="shared" si="83"/>
        <v>0</v>
      </c>
      <c r="X145" s="48" t="e">
        <f t="shared" si="84"/>
        <v>#DIV/0!</v>
      </c>
      <c r="Y145" s="49">
        <f t="shared" si="85"/>
        <v>-2991.12</v>
      </c>
      <c r="Z145" s="50"/>
      <c r="AA145" s="51"/>
      <c r="AB145" s="52"/>
      <c r="AC145" s="53"/>
      <c r="AD145" s="54"/>
      <c r="AE145" s="54"/>
      <c r="AF145" s="55">
        <f t="shared" si="11"/>
        <v>0</v>
      </c>
      <c r="AG145" s="37"/>
    </row>
    <row r="146" spans="1:33" s="10" customFormat="1">
      <c r="A146" s="38"/>
      <c r="B146" s="57"/>
      <c r="C146" s="155" t="s">
        <v>182</v>
      </c>
      <c r="D146" s="155" t="s">
        <v>44</v>
      </c>
      <c r="E146" s="40"/>
      <c r="F146" s="40"/>
      <c r="G146" s="41"/>
      <c r="H146" s="68"/>
      <c r="I146" s="42" t="s">
        <v>44</v>
      </c>
      <c r="J146" s="43">
        <v>3875</v>
      </c>
      <c r="K146" s="115">
        <v>1.03</v>
      </c>
      <c r="L146" s="44">
        <f t="shared" si="82"/>
        <v>3991.25</v>
      </c>
      <c r="M146" s="45"/>
      <c r="N146" s="45"/>
      <c r="O146" s="46"/>
      <c r="P146" s="46"/>
      <c r="Q146" s="47"/>
      <c r="R146" s="47"/>
      <c r="S146" s="67"/>
      <c r="T146" s="47"/>
      <c r="U146" s="47"/>
      <c r="V146" s="47"/>
      <c r="W146" s="47">
        <f t="shared" si="83"/>
        <v>0</v>
      </c>
      <c r="X146" s="48" t="e">
        <f t="shared" si="84"/>
        <v>#DIV/0!</v>
      </c>
      <c r="Y146" s="49">
        <f t="shared" si="85"/>
        <v>-3991.25</v>
      </c>
      <c r="Z146" s="50"/>
      <c r="AA146" s="51"/>
      <c r="AB146" s="52"/>
      <c r="AC146" s="53"/>
      <c r="AD146" s="54"/>
      <c r="AE146" s="54"/>
      <c r="AF146" s="55">
        <f t="shared" si="11"/>
        <v>0</v>
      </c>
      <c r="AG146" s="37"/>
    </row>
    <row r="147" spans="1:33" s="10" customFormat="1">
      <c r="A147" s="38"/>
      <c r="B147" s="57"/>
      <c r="C147" s="155" t="s">
        <v>182</v>
      </c>
      <c r="D147" s="155" t="s">
        <v>45</v>
      </c>
      <c r="E147" s="40"/>
      <c r="F147" s="40"/>
      <c r="G147" s="41"/>
      <c r="H147" s="68"/>
      <c r="I147" s="42" t="s">
        <v>45</v>
      </c>
      <c r="J147" s="43">
        <v>2327</v>
      </c>
      <c r="K147" s="115">
        <v>1.03</v>
      </c>
      <c r="L147" s="44">
        <f t="shared" si="82"/>
        <v>2396.81</v>
      </c>
      <c r="M147" s="45"/>
      <c r="N147" s="45"/>
      <c r="O147" s="46"/>
      <c r="P147" s="46"/>
      <c r="Q147" s="47"/>
      <c r="R147" s="47"/>
      <c r="S147" s="67"/>
      <c r="T147" s="47"/>
      <c r="U147" s="47"/>
      <c r="V147" s="47"/>
      <c r="W147" s="47">
        <f t="shared" si="83"/>
        <v>0</v>
      </c>
      <c r="X147" s="48" t="e">
        <f t="shared" si="84"/>
        <v>#DIV/0!</v>
      </c>
      <c r="Y147" s="49">
        <f t="shared" si="85"/>
        <v>-2396.81</v>
      </c>
      <c r="Z147" s="50"/>
      <c r="AA147" s="51"/>
      <c r="AB147" s="52"/>
      <c r="AC147" s="53"/>
      <c r="AD147" s="54"/>
      <c r="AE147" s="54"/>
      <c r="AF147" s="55">
        <f t="shared" si="11"/>
        <v>0</v>
      </c>
      <c r="AG147" s="37"/>
    </row>
    <row r="148" spans="1:33" s="10" customFormat="1">
      <c r="A148" s="38"/>
      <c r="B148" s="57"/>
      <c r="C148" s="155" t="s">
        <v>182</v>
      </c>
      <c r="D148" s="155" t="s">
        <v>211</v>
      </c>
      <c r="E148" s="40"/>
      <c r="F148" s="40"/>
      <c r="G148" s="41"/>
      <c r="H148" s="68"/>
      <c r="I148" s="161" t="s">
        <v>61</v>
      </c>
      <c r="J148" s="43">
        <v>2427</v>
      </c>
      <c r="K148" s="115">
        <v>1.03</v>
      </c>
      <c r="L148" s="44">
        <f t="shared" ref="L148:L150" si="86">K148*J148</f>
        <v>2499.81</v>
      </c>
      <c r="M148" s="45"/>
      <c r="N148" s="45"/>
      <c r="O148" s="46"/>
      <c r="P148" s="46"/>
      <c r="Q148" s="63"/>
      <c r="R148" s="63"/>
      <c r="S148" s="72"/>
      <c r="T148" s="63"/>
      <c r="U148" s="47"/>
      <c r="V148" s="47"/>
      <c r="W148" s="47">
        <f t="shared" ref="W148:W150" si="87">SUM(N148:U148)</f>
        <v>0</v>
      </c>
      <c r="X148" s="48" t="e">
        <f t="shared" ref="X148:X150" si="88">W148/AC148</f>
        <v>#DIV/0!</v>
      </c>
      <c r="Y148" s="49">
        <f t="shared" ref="Y148:Y150" si="89">W148-L148</f>
        <v>-2499.81</v>
      </c>
      <c r="Z148" s="50"/>
      <c r="AA148" s="51"/>
      <c r="AB148" s="52"/>
      <c r="AC148" s="53"/>
      <c r="AD148" s="54"/>
      <c r="AE148" s="54"/>
      <c r="AF148" s="55">
        <f t="shared" ref="AF148:AF150" si="90">AC148+AD148</f>
        <v>0</v>
      </c>
      <c r="AG148" s="37"/>
    </row>
    <row r="149" spans="1:33" s="10" customFormat="1">
      <c r="A149" s="38"/>
      <c r="B149" s="57"/>
      <c r="C149" s="155" t="s">
        <v>182</v>
      </c>
      <c r="D149" s="155" t="s">
        <v>212</v>
      </c>
      <c r="E149" s="40"/>
      <c r="F149" s="40"/>
      <c r="G149" s="41"/>
      <c r="H149" s="68"/>
      <c r="I149" s="161" t="s">
        <v>62</v>
      </c>
      <c r="J149" s="43">
        <v>3024</v>
      </c>
      <c r="K149" s="115">
        <v>1.03</v>
      </c>
      <c r="L149" s="44">
        <f t="shared" si="86"/>
        <v>3114.7200000000003</v>
      </c>
      <c r="M149" s="45"/>
      <c r="N149" s="45"/>
      <c r="O149" s="46"/>
      <c r="P149" s="46"/>
      <c r="Q149" s="47"/>
      <c r="R149" s="47"/>
      <c r="S149" s="67"/>
      <c r="T149" s="47"/>
      <c r="U149" s="47"/>
      <c r="V149" s="47"/>
      <c r="W149" s="47">
        <f t="shared" si="87"/>
        <v>0</v>
      </c>
      <c r="X149" s="48" t="e">
        <f t="shared" si="88"/>
        <v>#DIV/0!</v>
      </c>
      <c r="Y149" s="49">
        <f t="shared" si="89"/>
        <v>-3114.7200000000003</v>
      </c>
      <c r="Z149" s="50"/>
      <c r="AA149" s="51"/>
      <c r="AB149" s="52"/>
      <c r="AC149" s="53"/>
      <c r="AD149" s="54"/>
      <c r="AE149" s="54"/>
      <c r="AF149" s="55">
        <f t="shared" si="90"/>
        <v>0</v>
      </c>
      <c r="AG149" s="37"/>
    </row>
    <row r="150" spans="1:33" s="10" customFormat="1">
      <c r="A150" s="38"/>
      <c r="B150" s="57"/>
      <c r="C150" s="155" t="s">
        <v>182</v>
      </c>
      <c r="D150" s="155" t="s">
        <v>213</v>
      </c>
      <c r="E150" s="40"/>
      <c r="F150" s="40"/>
      <c r="G150" s="41"/>
      <c r="H150" s="68"/>
      <c r="I150" s="161" t="s">
        <v>63</v>
      </c>
      <c r="J150" s="43">
        <v>2180</v>
      </c>
      <c r="K150" s="115">
        <v>1.03</v>
      </c>
      <c r="L150" s="44">
        <f t="shared" si="86"/>
        <v>2245.4</v>
      </c>
      <c r="M150" s="45"/>
      <c r="N150" s="45"/>
      <c r="O150" s="46"/>
      <c r="P150" s="46"/>
      <c r="Q150" s="47"/>
      <c r="R150" s="47"/>
      <c r="S150" s="67"/>
      <c r="T150" s="47"/>
      <c r="U150" s="47"/>
      <c r="V150" s="47"/>
      <c r="W150" s="47">
        <f t="shared" si="87"/>
        <v>0</v>
      </c>
      <c r="X150" s="48" t="e">
        <f t="shared" si="88"/>
        <v>#DIV/0!</v>
      </c>
      <c r="Y150" s="49">
        <f t="shared" si="89"/>
        <v>-2245.4</v>
      </c>
      <c r="Z150" s="50"/>
      <c r="AA150" s="51"/>
      <c r="AB150" s="52"/>
      <c r="AC150" s="53"/>
      <c r="AD150" s="54"/>
      <c r="AE150" s="54"/>
      <c r="AF150" s="55">
        <f t="shared" si="90"/>
        <v>0</v>
      </c>
      <c r="AG150" s="37"/>
    </row>
    <row r="151" spans="1:33" s="10" customFormat="1">
      <c r="A151" s="38"/>
      <c r="B151" s="57"/>
      <c r="C151" s="68"/>
      <c r="D151" s="155"/>
      <c r="E151" s="40"/>
      <c r="F151" s="40"/>
      <c r="G151" s="41"/>
      <c r="H151" s="68"/>
      <c r="I151" s="42"/>
      <c r="J151" s="66"/>
      <c r="K151" s="116"/>
      <c r="L151" s="76"/>
      <c r="M151" s="45"/>
      <c r="N151" s="45"/>
      <c r="O151" s="46"/>
      <c r="P151" s="46"/>
      <c r="Q151" s="47"/>
      <c r="R151" s="47"/>
      <c r="S151" s="47"/>
      <c r="T151" s="47"/>
      <c r="U151" s="47"/>
      <c r="V151" s="47"/>
      <c r="W151" s="47"/>
      <c r="X151" s="48"/>
      <c r="Y151" s="49"/>
      <c r="Z151" s="50"/>
      <c r="AA151" s="51"/>
      <c r="AB151" s="52"/>
      <c r="AC151" s="53"/>
      <c r="AD151" s="54"/>
      <c r="AE151" s="54"/>
      <c r="AF151" s="55">
        <f>AC151+AD151</f>
        <v>0</v>
      </c>
      <c r="AG151" s="37"/>
    </row>
    <row r="152" spans="1:33" s="10" customFormat="1">
      <c r="A152" s="38" t="s">
        <v>193</v>
      </c>
      <c r="B152" s="57"/>
      <c r="C152" s="155" t="s">
        <v>194</v>
      </c>
      <c r="D152" s="155"/>
      <c r="E152" s="40"/>
      <c r="F152" s="40"/>
      <c r="G152" s="41"/>
      <c r="H152" s="41"/>
      <c r="I152" s="42"/>
      <c r="J152" s="43">
        <v>19948</v>
      </c>
      <c r="K152" s="115">
        <v>1.05</v>
      </c>
      <c r="L152" s="44">
        <f t="shared" si="82"/>
        <v>20945.400000000001</v>
      </c>
      <c r="M152" s="45"/>
      <c r="N152" s="45"/>
      <c r="O152" s="46"/>
      <c r="P152" s="46"/>
      <c r="Q152" s="47"/>
      <c r="R152" s="47"/>
      <c r="S152" s="67"/>
      <c r="T152" s="47"/>
      <c r="U152" s="47"/>
      <c r="V152" s="47"/>
      <c r="W152" s="47">
        <f>SUM(N152:U152)</f>
        <v>0</v>
      </c>
      <c r="X152" s="48" t="e">
        <f>W152/AC152</f>
        <v>#DIV/0!</v>
      </c>
      <c r="Y152" s="49">
        <f>W152-L152</f>
        <v>-20945.400000000001</v>
      </c>
      <c r="Z152" s="50"/>
      <c r="AA152" s="51"/>
      <c r="AB152" s="52"/>
      <c r="AC152" s="53"/>
      <c r="AD152" s="54"/>
      <c r="AE152" s="54"/>
      <c r="AF152" s="55">
        <f t="shared" si="11"/>
        <v>0</v>
      </c>
      <c r="AG152" s="37"/>
    </row>
    <row r="153" spans="1:33" s="10" customFormat="1">
      <c r="A153" s="38"/>
      <c r="B153" s="57"/>
      <c r="C153" s="68"/>
      <c r="D153" s="155"/>
      <c r="E153" s="40"/>
      <c r="F153" s="40"/>
      <c r="G153" s="41"/>
      <c r="H153" s="68"/>
      <c r="I153" s="42"/>
      <c r="J153" s="66"/>
      <c r="K153" s="114"/>
      <c r="L153" s="73"/>
      <c r="M153" s="45"/>
      <c r="N153" s="45"/>
      <c r="O153" s="46"/>
      <c r="P153" s="46"/>
      <c r="Q153" s="47"/>
      <c r="R153" s="47"/>
      <c r="S153" s="47"/>
      <c r="T153" s="47"/>
      <c r="U153" s="47"/>
      <c r="V153" s="47"/>
      <c r="W153" s="47"/>
      <c r="X153" s="48"/>
      <c r="Y153" s="49"/>
      <c r="Z153" s="50"/>
      <c r="AA153" s="51"/>
      <c r="AB153" s="52"/>
      <c r="AC153" s="53"/>
      <c r="AD153" s="54"/>
      <c r="AE153" s="54"/>
      <c r="AF153" s="55">
        <f t="shared" si="11"/>
        <v>0</v>
      </c>
      <c r="AG153" s="37"/>
    </row>
    <row r="154" spans="1:33" s="10" customFormat="1">
      <c r="A154" s="38" t="s">
        <v>50</v>
      </c>
      <c r="B154" s="57"/>
      <c r="C154" s="68" t="s">
        <v>51</v>
      </c>
      <c r="D154" s="155" t="s">
        <v>52</v>
      </c>
      <c r="E154" s="40"/>
      <c r="F154" s="40"/>
      <c r="G154" s="41"/>
      <c r="H154" s="155" t="s">
        <v>52</v>
      </c>
      <c r="I154" s="42" t="s">
        <v>54</v>
      </c>
      <c r="J154" s="43">
        <v>19948</v>
      </c>
      <c r="K154" s="116">
        <v>1.03</v>
      </c>
      <c r="L154" s="44">
        <f>K154*J154</f>
        <v>20546.440000000002</v>
      </c>
      <c r="M154" s="45"/>
      <c r="N154" s="45"/>
      <c r="O154" s="46"/>
      <c r="P154" s="46"/>
      <c r="Q154" s="47"/>
      <c r="R154" s="47"/>
      <c r="S154" s="47"/>
      <c r="T154" s="47"/>
      <c r="U154" s="47"/>
      <c r="V154" s="47"/>
      <c r="W154" s="47">
        <f>SUM(N154:U154)</f>
        <v>0</v>
      </c>
      <c r="X154" s="48" t="e">
        <f>W154/AC154</f>
        <v>#DIV/0!</v>
      </c>
      <c r="Y154" s="49">
        <f>W154-L154</f>
        <v>-20546.440000000002</v>
      </c>
      <c r="Z154" s="50"/>
      <c r="AA154" s="51"/>
      <c r="AB154" s="52"/>
      <c r="AC154" s="53"/>
      <c r="AD154" s="54"/>
      <c r="AE154" s="54"/>
      <c r="AF154" s="55">
        <f t="shared" ref="AF154:AF177" si="91">AC154+AD154</f>
        <v>0</v>
      </c>
      <c r="AG154" s="37"/>
    </row>
    <row r="155" spans="1:33" s="10" customFormat="1">
      <c r="A155" s="38"/>
      <c r="B155" s="57"/>
      <c r="C155" s="68"/>
      <c r="D155" s="155"/>
      <c r="E155" s="40"/>
      <c r="F155" s="40"/>
      <c r="G155" s="41"/>
      <c r="H155" s="68"/>
      <c r="I155" s="42"/>
      <c r="J155" s="66"/>
      <c r="K155" s="116"/>
      <c r="L155" s="76"/>
      <c r="M155" s="45"/>
      <c r="N155" s="45"/>
      <c r="O155" s="46"/>
      <c r="P155" s="46"/>
      <c r="Q155" s="47"/>
      <c r="R155" s="47"/>
      <c r="S155" s="47"/>
      <c r="T155" s="47"/>
      <c r="U155" s="47"/>
      <c r="V155" s="47"/>
      <c r="W155" s="47"/>
      <c r="X155" s="48"/>
      <c r="Y155" s="49"/>
      <c r="Z155" s="50"/>
      <c r="AA155" s="51"/>
      <c r="AB155" s="52"/>
      <c r="AC155" s="53"/>
      <c r="AD155" s="54"/>
      <c r="AE155" s="54"/>
      <c r="AF155" s="55">
        <f t="shared" si="91"/>
        <v>0</v>
      </c>
      <c r="AG155" s="37"/>
    </row>
    <row r="156" spans="1:33" s="10" customFormat="1">
      <c r="A156" s="38" t="s">
        <v>183</v>
      </c>
      <c r="B156" s="57"/>
      <c r="C156" s="68" t="s">
        <v>217</v>
      </c>
      <c r="D156" s="155" t="s">
        <v>40</v>
      </c>
      <c r="E156" s="40"/>
      <c r="F156" s="40"/>
      <c r="G156" s="41"/>
      <c r="H156" s="68"/>
      <c r="I156" s="42" t="s">
        <v>40</v>
      </c>
      <c r="J156" s="43">
        <v>633</v>
      </c>
      <c r="K156" s="115">
        <v>1.05</v>
      </c>
      <c r="L156" s="44">
        <f t="shared" ref="L156:L164" si="92">K156*J156</f>
        <v>664.65</v>
      </c>
      <c r="M156" s="45"/>
      <c r="N156" s="45"/>
      <c r="O156" s="46"/>
      <c r="P156" s="46"/>
      <c r="Q156" s="47"/>
      <c r="R156" s="47"/>
      <c r="S156" s="67"/>
      <c r="T156" s="47"/>
      <c r="U156" s="47"/>
      <c r="V156" s="47"/>
      <c r="W156" s="47">
        <f t="shared" ref="W156:W164" si="93">SUM(N156:U156)</f>
        <v>0</v>
      </c>
      <c r="X156" s="48" t="e">
        <f t="shared" ref="X156:X164" si="94">W156/AC156</f>
        <v>#DIV/0!</v>
      </c>
      <c r="Y156" s="49">
        <f t="shared" ref="Y156:Y164" si="95">W156-L156</f>
        <v>-664.65</v>
      </c>
      <c r="Z156" s="50"/>
      <c r="AA156" s="51"/>
      <c r="AB156" s="52"/>
      <c r="AC156" s="53"/>
      <c r="AD156" s="54"/>
      <c r="AE156" s="54"/>
      <c r="AF156" s="55">
        <f t="shared" si="91"/>
        <v>0</v>
      </c>
      <c r="AG156" s="37"/>
    </row>
    <row r="157" spans="1:33" s="10" customFormat="1">
      <c r="A157" s="38"/>
      <c r="B157" s="57"/>
      <c r="C157" s="68"/>
      <c r="D157" s="155" t="s">
        <v>41</v>
      </c>
      <c r="E157" s="40"/>
      <c r="F157" s="40"/>
      <c r="G157" s="41"/>
      <c r="H157" s="68"/>
      <c r="I157" s="42" t="s">
        <v>41</v>
      </c>
      <c r="J157" s="43">
        <v>633</v>
      </c>
      <c r="K157" s="115">
        <v>1.05</v>
      </c>
      <c r="L157" s="44">
        <f t="shared" si="92"/>
        <v>664.65</v>
      </c>
      <c r="M157" s="45"/>
      <c r="N157" s="45"/>
      <c r="O157" s="46"/>
      <c r="P157" s="46"/>
      <c r="Q157" s="47"/>
      <c r="R157" s="47"/>
      <c r="S157" s="67"/>
      <c r="T157" s="47"/>
      <c r="U157" s="47"/>
      <c r="V157" s="47"/>
      <c r="W157" s="47">
        <f t="shared" si="93"/>
        <v>0</v>
      </c>
      <c r="X157" s="48" t="e">
        <f t="shared" si="94"/>
        <v>#DIV/0!</v>
      </c>
      <c r="Y157" s="49">
        <f t="shared" si="95"/>
        <v>-664.65</v>
      </c>
      <c r="Z157" s="50"/>
      <c r="AA157" s="51"/>
      <c r="AB157" s="52"/>
      <c r="AC157" s="53"/>
      <c r="AD157" s="54"/>
      <c r="AE157" s="54"/>
      <c r="AF157" s="55">
        <f t="shared" si="91"/>
        <v>0</v>
      </c>
      <c r="AG157" s="37"/>
    </row>
    <row r="158" spans="1:33" s="10" customFormat="1">
      <c r="A158" s="38"/>
      <c r="B158" s="57"/>
      <c r="C158" s="68"/>
      <c r="D158" s="155" t="s">
        <v>42</v>
      </c>
      <c r="E158" s="40"/>
      <c r="F158" s="40"/>
      <c r="G158" s="41"/>
      <c r="H158" s="68"/>
      <c r="I158" s="42" t="s">
        <v>42</v>
      </c>
      <c r="J158" s="43">
        <v>1945</v>
      </c>
      <c r="K158" s="115">
        <v>1.05</v>
      </c>
      <c r="L158" s="44">
        <f t="shared" si="92"/>
        <v>2042.25</v>
      </c>
      <c r="M158" s="45"/>
      <c r="N158" s="45"/>
      <c r="O158" s="46"/>
      <c r="P158" s="46"/>
      <c r="Q158" s="47"/>
      <c r="R158" s="47"/>
      <c r="S158" s="67"/>
      <c r="T158" s="47"/>
      <c r="U158" s="47"/>
      <c r="V158" s="47"/>
      <c r="W158" s="47">
        <f t="shared" si="93"/>
        <v>0</v>
      </c>
      <c r="X158" s="48" t="e">
        <f t="shared" si="94"/>
        <v>#DIV/0!</v>
      </c>
      <c r="Y158" s="49">
        <f t="shared" si="95"/>
        <v>-2042.25</v>
      </c>
      <c r="Z158" s="50"/>
      <c r="AA158" s="51"/>
      <c r="AB158" s="52"/>
      <c r="AC158" s="53"/>
      <c r="AD158" s="54"/>
      <c r="AE158" s="54"/>
      <c r="AF158" s="55">
        <f t="shared" si="91"/>
        <v>0</v>
      </c>
      <c r="AG158" s="37"/>
    </row>
    <row r="159" spans="1:33" s="10" customFormat="1">
      <c r="A159" s="38"/>
      <c r="B159" s="57"/>
      <c r="C159" s="68"/>
      <c r="D159" s="155" t="s">
        <v>43</v>
      </c>
      <c r="E159" s="40"/>
      <c r="F159" s="40"/>
      <c r="G159" s="41"/>
      <c r="H159" s="68"/>
      <c r="I159" s="42" t="s">
        <v>43</v>
      </c>
      <c r="J159" s="43">
        <v>2904</v>
      </c>
      <c r="K159" s="115">
        <v>1.05</v>
      </c>
      <c r="L159" s="44">
        <f t="shared" ref="L159:L161" si="96">K159*J159</f>
        <v>3049.2000000000003</v>
      </c>
      <c r="M159" s="45"/>
      <c r="N159" s="45"/>
      <c r="O159" s="46"/>
      <c r="P159" s="46"/>
      <c r="Q159" s="47"/>
      <c r="R159" s="47"/>
      <c r="S159" s="67"/>
      <c r="T159" s="47"/>
      <c r="U159" s="47"/>
      <c r="V159" s="47"/>
      <c r="W159" s="47">
        <f t="shared" ref="W159:W161" si="97">SUM(N159:U159)</f>
        <v>0</v>
      </c>
      <c r="X159" s="48" t="e">
        <f t="shared" ref="X159:X161" si="98">W159/AC159</f>
        <v>#DIV/0!</v>
      </c>
      <c r="Y159" s="49">
        <f t="shared" ref="Y159:Y161" si="99">W159-L159</f>
        <v>-3049.2000000000003</v>
      </c>
      <c r="Z159" s="50"/>
      <c r="AA159" s="51"/>
      <c r="AB159" s="52"/>
      <c r="AC159" s="53"/>
      <c r="AD159" s="54"/>
      <c r="AE159" s="54"/>
      <c r="AF159" s="55">
        <f t="shared" ref="AF159:AF161" si="100">AC159+AD159</f>
        <v>0</v>
      </c>
      <c r="AG159" s="37"/>
    </row>
    <row r="160" spans="1:33" s="10" customFormat="1">
      <c r="A160" s="38"/>
      <c r="B160" s="57"/>
      <c r="C160" s="68"/>
      <c r="D160" s="155" t="s">
        <v>44</v>
      </c>
      <c r="E160" s="40"/>
      <c r="F160" s="40"/>
      <c r="G160" s="41"/>
      <c r="H160" s="68"/>
      <c r="I160" s="42" t="s">
        <v>44</v>
      </c>
      <c r="J160" s="43">
        <v>3875</v>
      </c>
      <c r="K160" s="115">
        <v>1.05</v>
      </c>
      <c r="L160" s="44">
        <f t="shared" si="96"/>
        <v>4068.75</v>
      </c>
      <c r="M160" s="45"/>
      <c r="N160" s="45"/>
      <c r="O160" s="46"/>
      <c r="P160" s="46"/>
      <c r="Q160" s="47"/>
      <c r="R160" s="47"/>
      <c r="S160" s="67"/>
      <c r="T160" s="47"/>
      <c r="U160" s="47"/>
      <c r="V160" s="47"/>
      <c r="W160" s="47">
        <f t="shared" si="97"/>
        <v>0</v>
      </c>
      <c r="X160" s="48" t="e">
        <f t="shared" si="98"/>
        <v>#DIV/0!</v>
      </c>
      <c r="Y160" s="49">
        <f t="shared" si="99"/>
        <v>-4068.75</v>
      </c>
      <c r="Z160" s="50"/>
      <c r="AA160" s="51"/>
      <c r="AB160" s="52"/>
      <c r="AC160" s="53"/>
      <c r="AD160" s="54"/>
      <c r="AE160" s="54"/>
      <c r="AF160" s="55">
        <f t="shared" si="100"/>
        <v>0</v>
      </c>
      <c r="AG160" s="37"/>
    </row>
    <row r="161" spans="1:33" s="10" customFormat="1">
      <c r="A161" s="38"/>
      <c r="B161" s="57"/>
      <c r="C161" s="68"/>
      <c r="D161" s="155" t="s">
        <v>45</v>
      </c>
      <c r="E161" s="40"/>
      <c r="F161" s="40"/>
      <c r="G161" s="41"/>
      <c r="H161" s="68"/>
      <c r="I161" s="42" t="s">
        <v>45</v>
      </c>
      <c r="J161" s="43">
        <v>2327</v>
      </c>
      <c r="K161" s="115">
        <v>1.05</v>
      </c>
      <c r="L161" s="44">
        <f t="shared" si="96"/>
        <v>2443.35</v>
      </c>
      <c r="M161" s="45"/>
      <c r="N161" s="45"/>
      <c r="O161" s="46"/>
      <c r="P161" s="46"/>
      <c r="Q161" s="47"/>
      <c r="R161" s="47"/>
      <c r="S161" s="67"/>
      <c r="T161" s="47"/>
      <c r="U161" s="47"/>
      <c r="V161" s="47"/>
      <c r="W161" s="47">
        <f t="shared" si="97"/>
        <v>0</v>
      </c>
      <c r="X161" s="48" t="e">
        <f t="shared" si="98"/>
        <v>#DIV/0!</v>
      </c>
      <c r="Y161" s="49">
        <f t="shared" si="99"/>
        <v>-2443.35</v>
      </c>
      <c r="Z161" s="50"/>
      <c r="AA161" s="51"/>
      <c r="AB161" s="52"/>
      <c r="AC161" s="53"/>
      <c r="AD161" s="54"/>
      <c r="AE161" s="54"/>
      <c r="AF161" s="55">
        <f t="shared" si="100"/>
        <v>0</v>
      </c>
      <c r="AG161" s="37"/>
    </row>
    <row r="162" spans="1:33" s="10" customFormat="1">
      <c r="A162" s="38"/>
      <c r="B162" s="57"/>
      <c r="C162" s="68"/>
      <c r="D162" s="155" t="s">
        <v>211</v>
      </c>
      <c r="E162" s="40"/>
      <c r="F162" s="40"/>
      <c r="G162" s="41"/>
      <c r="H162" s="68"/>
      <c r="I162" s="161" t="s">
        <v>61</v>
      </c>
      <c r="J162" s="43">
        <v>2427</v>
      </c>
      <c r="K162" s="115">
        <v>1.05</v>
      </c>
      <c r="L162" s="44">
        <f t="shared" si="92"/>
        <v>2548.35</v>
      </c>
      <c r="M162" s="45"/>
      <c r="N162" s="45"/>
      <c r="O162" s="46"/>
      <c r="P162" s="46"/>
      <c r="Q162" s="47"/>
      <c r="R162" s="47"/>
      <c r="S162" s="67"/>
      <c r="T162" s="47"/>
      <c r="U162" s="47"/>
      <c r="V162" s="47"/>
      <c r="W162" s="47">
        <f t="shared" si="93"/>
        <v>0</v>
      </c>
      <c r="X162" s="48" t="e">
        <f t="shared" si="94"/>
        <v>#DIV/0!</v>
      </c>
      <c r="Y162" s="49">
        <f t="shared" si="95"/>
        <v>-2548.35</v>
      </c>
      <c r="Z162" s="50"/>
      <c r="AA162" s="51"/>
      <c r="AB162" s="52"/>
      <c r="AC162" s="53"/>
      <c r="AD162" s="54"/>
      <c r="AE162" s="54"/>
      <c r="AF162" s="55">
        <f t="shared" si="91"/>
        <v>0</v>
      </c>
      <c r="AG162" s="37"/>
    </row>
    <row r="163" spans="1:33" s="10" customFormat="1">
      <c r="A163" s="38"/>
      <c r="B163" s="57"/>
      <c r="C163" s="68"/>
      <c r="D163" s="155" t="s">
        <v>212</v>
      </c>
      <c r="E163" s="40"/>
      <c r="F163" s="40"/>
      <c r="G163" s="41"/>
      <c r="H163" s="68"/>
      <c r="I163" s="161" t="s">
        <v>62</v>
      </c>
      <c r="J163" s="43">
        <v>3024</v>
      </c>
      <c r="K163" s="115">
        <v>1.05</v>
      </c>
      <c r="L163" s="44">
        <f t="shared" si="92"/>
        <v>3175.2000000000003</v>
      </c>
      <c r="M163" s="45"/>
      <c r="N163" s="45"/>
      <c r="O163" s="46"/>
      <c r="P163" s="46"/>
      <c r="Q163" s="47"/>
      <c r="R163" s="47"/>
      <c r="S163" s="67"/>
      <c r="T163" s="47"/>
      <c r="U163" s="47"/>
      <c r="V163" s="47"/>
      <c r="W163" s="47">
        <f t="shared" si="93"/>
        <v>0</v>
      </c>
      <c r="X163" s="48" t="e">
        <f t="shared" si="94"/>
        <v>#DIV/0!</v>
      </c>
      <c r="Y163" s="49">
        <f t="shared" si="95"/>
        <v>-3175.2000000000003</v>
      </c>
      <c r="Z163" s="50"/>
      <c r="AA163" s="51"/>
      <c r="AB163" s="52"/>
      <c r="AC163" s="53"/>
      <c r="AD163" s="54"/>
      <c r="AE163" s="54"/>
      <c r="AF163" s="55">
        <f t="shared" si="91"/>
        <v>0</v>
      </c>
      <c r="AG163" s="37"/>
    </row>
    <row r="164" spans="1:33" s="10" customFormat="1">
      <c r="A164" s="38"/>
      <c r="B164" s="57"/>
      <c r="C164" s="68"/>
      <c r="D164" s="155" t="s">
        <v>213</v>
      </c>
      <c r="E164" s="40"/>
      <c r="F164" s="40"/>
      <c r="G164" s="41"/>
      <c r="H164" s="68"/>
      <c r="I164" s="161" t="s">
        <v>63</v>
      </c>
      <c r="J164" s="43">
        <v>2180</v>
      </c>
      <c r="K164" s="115">
        <v>1.05</v>
      </c>
      <c r="L164" s="44">
        <f t="shared" si="92"/>
        <v>2289</v>
      </c>
      <c r="M164" s="45"/>
      <c r="N164" s="45"/>
      <c r="O164" s="46"/>
      <c r="P164" s="46"/>
      <c r="Q164" s="47"/>
      <c r="R164" s="47"/>
      <c r="S164" s="67"/>
      <c r="T164" s="47"/>
      <c r="U164" s="47"/>
      <c r="V164" s="47"/>
      <c r="W164" s="47">
        <f t="shared" si="93"/>
        <v>0</v>
      </c>
      <c r="X164" s="48" t="e">
        <f t="shared" si="94"/>
        <v>#DIV/0!</v>
      </c>
      <c r="Y164" s="49">
        <f t="shared" si="95"/>
        <v>-2289</v>
      </c>
      <c r="Z164" s="50"/>
      <c r="AA164" s="51"/>
      <c r="AB164" s="52"/>
      <c r="AC164" s="53"/>
      <c r="AD164" s="54"/>
      <c r="AE164" s="54"/>
      <c r="AF164" s="55">
        <f t="shared" si="91"/>
        <v>0</v>
      </c>
      <c r="AG164" s="37"/>
    </row>
    <row r="165" spans="1:33" s="10" customFormat="1">
      <c r="A165" s="38"/>
      <c r="B165" s="57"/>
      <c r="C165" s="68"/>
      <c r="D165" s="155"/>
      <c r="E165" s="40"/>
      <c r="F165" s="40"/>
      <c r="G165" s="41"/>
      <c r="H165" s="68"/>
      <c r="I165" s="42"/>
      <c r="J165" s="43"/>
      <c r="K165" s="115"/>
      <c r="L165" s="44"/>
      <c r="M165" s="45"/>
      <c r="N165" s="45"/>
      <c r="O165" s="46"/>
      <c r="P165" s="46"/>
      <c r="Q165" s="47"/>
      <c r="R165" s="47"/>
      <c r="S165" s="67"/>
      <c r="T165" s="47"/>
      <c r="U165" s="47"/>
      <c r="V165" s="47"/>
      <c r="W165" s="47"/>
      <c r="X165" s="48"/>
      <c r="Y165" s="49"/>
      <c r="Z165" s="50"/>
      <c r="AA165" s="51"/>
      <c r="AB165" s="52"/>
      <c r="AC165" s="53"/>
      <c r="AD165" s="54"/>
      <c r="AE165" s="54"/>
      <c r="AF165" s="55">
        <f t="shared" si="91"/>
        <v>0</v>
      </c>
      <c r="AG165" s="37"/>
    </row>
    <row r="166" spans="1:33" s="10" customFormat="1">
      <c r="A166" s="38" t="s">
        <v>185</v>
      </c>
      <c r="B166" s="57"/>
      <c r="C166" s="68" t="s">
        <v>191</v>
      </c>
      <c r="D166" s="155"/>
      <c r="E166" s="40"/>
      <c r="F166" s="40"/>
      <c r="G166" s="41"/>
      <c r="H166" s="68"/>
      <c r="I166" s="42"/>
      <c r="J166" s="43">
        <v>19948</v>
      </c>
      <c r="K166" s="115">
        <v>1.03</v>
      </c>
      <c r="L166" s="44">
        <f>K166*J166</f>
        <v>20546.440000000002</v>
      </c>
      <c r="M166" s="45"/>
      <c r="N166" s="45"/>
      <c r="O166" s="46"/>
      <c r="P166" s="46"/>
      <c r="Q166" s="47"/>
      <c r="R166" s="47"/>
      <c r="S166" s="67"/>
      <c r="T166" s="47"/>
      <c r="U166" s="47"/>
      <c r="V166" s="47"/>
      <c r="W166" s="47">
        <f>SUM(N166:U166)</f>
        <v>0</v>
      </c>
      <c r="X166" s="48" t="e">
        <f>W166/AC166</f>
        <v>#DIV/0!</v>
      </c>
      <c r="Y166" s="49">
        <f>W166-L166</f>
        <v>-20546.440000000002</v>
      </c>
      <c r="Z166" s="50"/>
      <c r="AA166" s="51"/>
      <c r="AB166" s="52"/>
      <c r="AC166" s="53"/>
      <c r="AD166" s="54"/>
      <c r="AE166" s="54"/>
      <c r="AF166" s="55">
        <f t="shared" si="91"/>
        <v>0</v>
      </c>
      <c r="AG166" s="37"/>
    </row>
    <row r="167" spans="1:33" s="10" customFormat="1">
      <c r="A167" s="38" t="s">
        <v>184</v>
      </c>
      <c r="B167" s="57"/>
      <c r="C167" s="68" t="s">
        <v>192</v>
      </c>
      <c r="D167" s="155"/>
      <c r="E167" s="40"/>
      <c r="F167" s="40"/>
      <c r="G167" s="41"/>
      <c r="H167" s="68"/>
      <c r="I167" s="42"/>
      <c r="J167" s="43">
        <v>19948</v>
      </c>
      <c r="K167" s="115">
        <v>1.03</v>
      </c>
      <c r="L167" s="44">
        <f>K167*J167</f>
        <v>20546.440000000002</v>
      </c>
      <c r="M167" s="45"/>
      <c r="N167" s="45"/>
      <c r="O167" s="46"/>
      <c r="P167" s="46"/>
      <c r="Q167" s="47"/>
      <c r="R167" s="47"/>
      <c r="S167" s="67"/>
      <c r="T167" s="47"/>
      <c r="U167" s="47"/>
      <c r="V167" s="47"/>
      <c r="W167" s="47">
        <f>SUM(N167:U167)</f>
        <v>0</v>
      </c>
      <c r="X167" s="48" t="e">
        <f>W167/AC167</f>
        <v>#DIV/0!</v>
      </c>
      <c r="Y167" s="49">
        <f>W167-L167</f>
        <v>-20546.440000000002</v>
      </c>
      <c r="Z167" s="50"/>
      <c r="AA167" s="51"/>
      <c r="AB167" s="52"/>
      <c r="AC167" s="53"/>
      <c r="AD167" s="54"/>
      <c r="AE167" s="54"/>
      <c r="AF167" s="55">
        <f t="shared" si="91"/>
        <v>0</v>
      </c>
      <c r="AG167" s="37"/>
    </row>
    <row r="168" spans="1:33" s="10" customFormat="1">
      <c r="A168" s="38"/>
      <c r="B168" s="57"/>
      <c r="C168" s="68"/>
      <c r="D168" s="155"/>
      <c r="E168" s="40"/>
      <c r="F168" s="40"/>
      <c r="G168" s="41"/>
      <c r="H168" s="68"/>
      <c r="I168" s="42"/>
      <c r="J168" s="66"/>
      <c r="K168" s="116"/>
      <c r="L168" s="44"/>
      <c r="M168" s="45"/>
      <c r="N168" s="45"/>
      <c r="O168" s="46"/>
      <c r="P168" s="46"/>
      <c r="Q168" s="47"/>
      <c r="R168" s="47"/>
      <c r="S168" s="47"/>
      <c r="T168" s="47"/>
      <c r="U168" s="47"/>
      <c r="V168" s="47"/>
      <c r="W168" s="47"/>
      <c r="X168" s="48"/>
      <c r="Y168" s="49"/>
      <c r="Z168" s="50"/>
      <c r="AA168" s="51"/>
      <c r="AB168" s="52"/>
      <c r="AC168" s="53"/>
      <c r="AD168" s="54"/>
      <c r="AE168" s="54"/>
      <c r="AF168" s="55">
        <f t="shared" si="91"/>
        <v>0</v>
      </c>
      <c r="AG168" s="37"/>
    </row>
    <row r="169" spans="1:33" s="10" customFormat="1">
      <c r="A169" s="38" t="s">
        <v>186</v>
      </c>
      <c r="B169" s="57"/>
      <c r="C169" s="68" t="s">
        <v>187</v>
      </c>
      <c r="D169" s="155" t="s">
        <v>40</v>
      </c>
      <c r="E169" s="40"/>
      <c r="F169" s="40"/>
      <c r="G169" s="41"/>
      <c r="H169" s="68"/>
      <c r="I169" s="42" t="s">
        <v>40</v>
      </c>
      <c r="J169" s="43">
        <v>633</v>
      </c>
      <c r="K169" s="115">
        <v>1.05</v>
      </c>
      <c r="L169" s="44">
        <f t="shared" ref="L169:L177" si="101">J169*K169</f>
        <v>664.65</v>
      </c>
      <c r="M169" s="45"/>
      <c r="N169" s="45"/>
      <c r="O169" s="46"/>
      <c r="P169" s="46"/>
      <c r="Q169" s="47"/>
      <c r="R169" s="47"/>
      <c r="S169" s="47"/>
      <c r="T169" s="47"/>
      <c r="U169" s="47"/>
      <c r="V169" s="47"/>
      <c r="W169" s="47">
        <f t="shared" ref="W169:W177" si="102">SUM(N169:V169)</f>
        <v>0</v>
      </c>
      <c r="X169" s="48" t="e">
        <f t="shared" ref="X169:X177" si="103">W169/AC169</f>
        <v>#DIV/0!</v>
      </c>
      <c r="Y169" s="49">
        <f t="shared" ref="Y169:Y177" si="104">W169-L169</f>
        <v>-664.65</v>
      </c>
      <c r="Z169" s="50"/>
      <c r="AA169" s="51"/>
      <c r="AB169" s="52"/>
      <c r="AC169" s="53"/>
      <c r="AD169" s="54"/>
      <c r="AE169" s="54"/>
      <c r="AF169" s="55">
        <f t="shared" si="91"/>
        <v>0</v>
      </c>
      <c r="AG169" s="37"/>
    </row>
    <row r="170" spans="1:33" s="10" customFormat="1">
      <c r="A170" s="38"/>
      <c r="B170" s="57"/>
      <c r="C170" s="68"/>
      <c r="D170" s="155" t="s">
        <v>41</v>
      </c>
      <c r="E170" s="40"/>
      <c r="F170" s="40"/>
      <c r="G170" s="41"/>
      <c r="H170" s="68"/>
      <c r="I170" s="42" t="s">
        <v>41</v>
      </c>
      <c r="J170" s="43">
        <v>633</v>
      </c>
      <c r="K170" s="115">
        <v>1.05</v>
      </c>
      <c r="L170" s="44">
        <f t="shared" si="101"/>
        <v>664.65</v>
      </c>
      <c r="M170" s="45"/>
      <c r="N170" s="45"/>
      <c r="O170" s="46"/>
      <c r="P170" s="46"/>
      <c r="Q170" s="47"/>
      <c r="R170" s="47"/>
      <c r="S170" s="47"/>
      <c r="T170" s="47"/>
      <c r="U170" s="47"/>
      <c r="V170" s="47"/>
      <c r="W170" s="47">
        <f t="shared" si="102"/>
        <v>0</v>
      </c>
      <c r="X170" s="48" t="e">
        <f t="shared" si="103"/>
        <v>#DIV/0!</v>
      </c>
      <c r="Y170" s="49">
        <f t="shared" si="104"/>
        <v>-664.65</v>
      </c>
      <c r="Z170" s="50"/>
      <c r="AA170" s="51"/>
      <c r="AB170" s="52"/>
      <c r="AC170" s="53"/>
      <c r="AD170" s="54"/>
      <c r="AE170" s="54"/>
      <c r="AF170" s="55">
        <f t="shared" si="91"/>
        <v>0</v>
      </c>
      <c r="AG170" s="37"/>
    </row>
    <row r="171" spans="1:33" s="10" customFormat="1">
      <c r="A171" s="38"/>
      <c r="B171" s="57"/>
      <c r="C171" s="68"/>
      <c r="D171" s="155" t="s">
        <v>42</v>
      </c>
      <c r="E171" s="40"/>
      <c r="F171" s="40"/>
      <c r="G171" s="41"/>
      <c r="H171" s="68"/>
      <c r="I171" s="42" t="s">
        <v>42</v>
      </c>
      <c r="J171" s="43">
        <v>1945</v>
      </c>
      <c r="K171" s="115">
        <v>1.05</v>
      </c>
      <c r="L171" s="44">
        <f t="shared" si="101"/>
        <v>2042.25</v>
      </c>
      <c r="M171" s="45"/>
      <c r="N171" s="45"/>
      <c r="O171" s="46"/>
      <c r="P171" s="46"/>
      <c r="Q171" s="47"/>
      <c r="R171" s="47"/>
      <c r="S171" s="47"/>
      <c r="T171" s="47"/>
      <c r="U171" s="47"/>
      <c r="V171" s="47"/>
      <c r="W171" s="47">
        <f t="shared" si="102"/>
        <v>0</v>
      </c>
      <c r="X171" s="48" t="e">
        <f t="shared" si="103"/>
        <v>#DIV/0!</v>
      </c>
      <c r="Y171" s="49">
        <f t="shared" si="104"/>
        <v>-2042.25</v>
      </c>
      <c r="Z171" s="50"/>
      <c r="AA171" s="51"/>
      <c r="AB171" s="52"/>
      <c r="AC171" s="53"/>
      <c r="AD171" s="54"/>
      <c r="AE171" s="54"/>
      <c r="AF171" s="55">
        <f t="shared" si="91"/>
        <v>0</v>
      </c>
      <c r="AG171" s="37"/>
    </row>
    <row r="172" spans="1:33" s="10" customFormat="1">
      <c r="A172" s="38"/>
      <c r="B172" s="57"/>
      <c r="C172" s="68"/>
      <c r="D172" s="155" t="s">
        <v>43</v>
      </c>
      <c r="E172" s="40"/>
      <c r="F172" s="40"/>
      <c r="G172" s="41"/>
      <c r="H172" s="68"/>
      <c r="I172" s="42" t="s">
        <v>43</v>
      </c>
      <c r="J172" s="43">
        <v>2904</v>
      </c>
      <c r="K172" s="115">
        <v>1.05</v>
      </c>
      <c r="L172" s="44">
        <f t="shared" ref="L172:L174" si="105">J172*K172</f>
        <v>3049.2000000000003</v>
      </c>
      <c r="M172" s="45"/>
      <c r="N172" s="45"/>
      <c r="O172" s="46"/>
      <c r="P172" s="46"/>
      <c r="Q172" s="47"/>
      <c r="R172" s="47"/>
      <c r="S172" s="47"/>
      <c r="T172" s="47"/>
      <c r="U172" s="47"/>
      <c r="V172" s="47"/>
      <c r="W172" s="47">
        <f t="shared" ref="W172:W174" si="106">SUM(N172:V172)</f>
        <v>0</v>
      </c>
      <c r="X172" s="48" t="e">
        <f t="shared" ref="X172:X174" si="107">W172/AC172</f>
        <v>#DIV/0!</v>
      </c>
      <c r="Y172" s="49">
        <f t="shared" ref="Y172:Y174" si="108">W172-L172</f>
        <v>-3049.2000000000003</v>
      </c>
      <c r="Z172" s="50"/>
      <c r="AA172" s="51"/>
      <c r="AB172" s="52"/>
      <c r="AC172" s="53"/>
      <c r="AD172" s="54"/>
      <c r="AE172" s="54"/>
      <c r="AF172" s="55">
        <f t="shared" ref="AF172:AF174" si="109">AC172+AD172</f>
        <v>0</v>
      </c>
      <c r="AG172" s="37"/>
    </row>
    <row r="173" spans="1:33" s="10" customFormat="1">
      <c r="A173" s="38"/>
      <c r="B173" s="57"/>
      <c r="C173" s="68"/>
      <c r="D173" s="155" t="s">
        <v>44</v>
      </c>
      <c r="E173" s="40"/>
      <c r="F173" s="40"/>
      <c r="G173" s="41"/>
      <c r="H173" s="68"/>
      <c r="I173" s="42" t="s">
        <v>44</v>
      </c>
      <c r="J173" s="43">
        <v>3875</v>
      </c>
      <c r="K173" s="115">
        <v>1.05</v>
      </c>
      <c r="L173" s="44">
        <f t="shared" si="105"/>
        <v>4068.75</v>
      </c>
      <c r="M173" s="45"/>
      <c r="N173" s="45"/>
      <c r="O173" s="46"/>
      <c r="P173" s="46"/>
      <c r="Q173" s="47"/>
      <c r="R173" s="47"/>
      <c r="S173" s="47"/>
      <c r="T173" s="47"/>
      <c r="U173" s="47"/>
      <c r="V173" s="47"/>
      <c r="W173" s="47">
        <f t="shared" si="106"/>
        <v>0</v>
      </c>
      <c r="X173" s="48" t="e">
        <f t="shared" si="107"/>
        <v>#DIV/0!</v>
      </c>
      <c r="Y173" s="49">
        <f t="shared" si="108"/>
        <v>-4068.75</v>
      </c>
      <c r="Z173" s="50"/>
      <c r="AA173" s="51"/>
      <c r="AB173" s="52"/>
      <c r="AC173" s="53"/>
      <c r="AD173" s="54"/>
      <c r="AE173" s="54"/>
      <c r="AF173" s="55">
        <f t="shared" si="109"/>
        <v>0</v>
      </c>
      <c r="AG173" s="37"/>
    </row>
    <row r="174" spans="1:33" s="10" customFormat="1">
      <c r="A174" s="38"/>
      <c r="B174" s="57"/>
      <c r="C174" s="68"/>
      <c r="D174" s="155" t="s">
        <v>45</v>
      </c>
      <c r="E174" s="40"/>
      <c r="F174" s="40"/>
      <c r="G174" s="41"/>
      <c r="H174" s="68"/>
      <c r="I174" s="42" t="s">
        <v>45</v>
      </c>
      <c r="J174" s="43">
        <v>2327</v>
      </c>
      <c r="K174" s="115">
        <v>1.05</v>
      </c>
      <c r="L174" s="44">
        <f t="shared" si="105"/>
        <v>2443.35</v>
      </c>
      <c r="M174" s="45"/>
      <c r="N174" s="45"/>
      <c r="O174" s="46"/>
      <c r="P174" s="46"/>
      <c r="Q174" s="47"/>
      <c r="R174" s="47"/>
      <c r="S174" s="47"/>
      <c r="T174" s="47"/>
      <c r="U174" s="47"/>
      <c r="V174" s="47"/>
      <c r="W174" s="47">
        <f t="shared" si="106"/>
        <v>0</v>
      </c>
      <c r="X174" s="48" t="e">
        <f t="shared" si="107"/>
        <v>#DIV/0!</v>
      </c>
      <c r="Y174" s="49">
        <f t="shared" si="108"/>
        <v>-2443.35</v>
      </c>
      <c r="Z174" s="50"/>
      <c r="AA174" s="51"/>
      <c r="AB174" s="52"/>
      <c r="AC174" s="53"/>
      <c r="AD174" s="54"/>
      <c r="AE174" s="54"/>
      <c r="AF174" s="55">
        <f t="shared" si="109"/>
        <v>0</v>
      </c>
      <c r="AG174" s="37"/>
    </row>
    <row r="175" spans="1:33" s="10" customFormat="1">
      <c r="A175" s="38"/>
      <c r="B175" s="57"/>
      <c r="C175" s="68"/>
      <c r="D175" s="155" t="s">
        <v>211</v>
      </c>
      <c r="E175" s="40"/>
      <c r="F175" s="40"/>
      <c r="G175" s="41"/>
      <c r="H175" s="68"/>
      <c r="I175" s="161" t="s">
        <v>61</v>
      </c>
      <c r="J175" s="43">
        <v>2427</v>
      </c>
      <c r="K175" s="115">
        <v>1.05</v>
      </c>
      <c r="L175" s="44">
        <f t="shared" si="101"/>
        <v>2548.35</v>
      </c>
      <c r="M175" s="45"/>
      <c r="N175" s="45"/>
      <c r="O175" s="46"/>
      <c r="P175" s="46"/>
      <c r="Q175" s="47"/>
      <c r="R175" s="47"/>
      <c r="S175" s="47"/>
      <c r="T175" s="47"/>
      <c r="U175" s="47"/>
      <c r="V175" s="47"/>
      <c r="W175" s="47">
        <f t="shared" si="102"/>
        <v>0</v>
      </c>
      <c r="X175" s="48" t="e">
        <f t="shared" si="103"/>
        <v>#DIV/0!</v>
      </c>
      <c r="Y175" s="49">
        <f t="shared" si="104"/>
        <v>-2548.35</v>
      </c>
      <c r="Z175" s="50"/>
      <c r="AA175" s="51"/>
      <c r="AB175" s="52"/>
      <c r="AC175" s="53"/>
      <c r="AD175" s="54"/>
      <c r="AE175" s="54"/>
      <c r="AF175" s="55">
        <f t="shared" si="91"/>
        <v>0</v>
      </c>
      <c r="AG175" s="37"/>
    </row>
    <row r="176" spans="1:33" s="10" customFormat="1">
      <c r="A176" s="38"/>
      <c r="B176" s="57"/>
      <c r="C176" s="68"/>
      <c r="D176" s="155" t="s">
        <v>212</v>
      </c>
      <c r="E176" s="40"/>
      <c r="F176" s="40"/>
      <c r="G176" s="41"/>
      <c r="H176" s="68"/>
      <c r="I176" s="161" t="s">
        <v>62</v>
      </c>
      <c r="J176" s="43">
        <v>3024</v>
      </c>
      <c r="K176" s="115">
        <v>1.05</v>
      </c>
      <c r="L176" s="44">
        <f t="shared" si="101"/>
        <v>3175.2000000000003</v>
      </c>
      <c r="M176" s="45"/>
      <c r="N176" s="45"/>
      <c r="O176" s="46"/>
      <c r="P176" s="46"/>
      <c r="Q176" s="47"/>
      <c r="R176" s="47"/>
      <c r="S176" s="47"/>
      <c r="T176" s="47"/>
      <c r="U176" s="47"/>
      <c r="V176" s="47"/>
      <c r="W176" s="47">
        <f t="shared" si="102"/>
        <v>0</v>
      </c>
      <c r="X176" s="48" t="e">
        <f t="shared" si="103"/>
        <v>#DIV/0!</v>
      </c>
      <c r="Y176" s="49">
        <f t="shared" si="104"/>
        <v>-3175.2000000000003</v>
      </c>
      <c r="Z176" s="50"/>
      <c r="AA176" s="51"/>
      <c r="AB176" s="52"/>
      <c r="AC176" s="53"/>
      <c r="AD176" s="54"/>
      <c r="AE176" s="54"/>
      <c r="AF176" s="55">
        <f t="shared" si="91"/>
        <v>0</v>
      </c>
      <c r="AG176" s="37"/>
    </row>
    <row r="177" spans="1:33" s="10" customFormat="1">
      <c r="A177" s="38"/>
      <c r="B177" s="57"/>
      <c r="C177" s="68"/>
      <c r="D177" s="155" t="s">
        <v>213</v>
      </c>
      <c r="E177" s="40"/>
      <c r="F177" s="40"/>
      <c r="G177" s="41"/>
      <c r="H177" s="68"/>
      <c r="I177" s="161" t="s">
        <v>63</v>
      </c>
      <c r="J177" s="43">
        <v>2180</v>
      </c>
      <c r="K177" s="115">
        <v>1.05</v>
      </c>
      <c r="L177" s="44">
        <f t="shared" si="101"/>
        <v>2289</v>
      </c>
      <c r="M177" s="45"/>
      <c r="N177" s="45"/>
      <c r="O177" s="46"/>
      <c r="P177" s="46"/>
      <c r="Q177" s="47"/>
      <c r="R177" s="47"/>
      <c r="S177" s="47"/>
      <c r="T177" s="47"/>
      <c r="U177" s="47"/>
      <c r="V177" s="47"/>
      <c r="W177" s="47">
        <f t="shared" si="102"/>
        <v>0</v>
      </c>
      <c r="X177" s="48" t="e">
        <f t="shared" si="103"/>
        <v>#DIV/0!</v>
      </c>
      <c r="Y177" s="49">
        <f t="shared" si="104"/>
        <v>-2289</v>
      </c>
      <c r="Z177" s="50"/>
      <c r="AA177" s="51"/>
      <c r="AB177" s="52"/>
      <c r="AC177" s="53"/>
      <c r="AD177" s="54"/>
      <c r="AE177" s="54"/>
      <c r="AF177" s="55">
        <f t="shared" si="91"/>
        <v>0</v>
      </c>
      <c r="AG177" s="37"/>
    </row>
    <row r="178" spans="1:33" s="10" customFormat="1" hidden="1">
      <c r="A178" s="38"/>
      <c r="B178" s="82"/>
      <c r="C178" s="83"/>
      <c r="D178" s="81"/>
      <c r="E178" s="81"/>
      <c r="F178" s="81"/>
      <c r="G178" s="81"/>
      <c r="H178" s="81"/>
      <c r="I178" s="42"/>
      <c r="J178" s="95"/>
      <c r="K178" s="120"/>
      <c r="L178" s="92"/>
      <c r="M178" s="85"/>
      <c r="N178" s="85"/>
      <c r="O178" s="86"/>
      <c r="P178" s="86"/>
      <c r="Q178" s="77"/>
      <c r="R178" s="77"/>
      <c r="S178" s="77"/>
      <c r="T178" s="77"/>
      <c r="U178" s="77"/>
      <c r="V178" s="77"/>
      <c r="W178" s="87"/>
      <c r="X178" s="77"/>
      <c r="Y178" s="78"/>
      <c r="Z178" s="62"/>
      <c r="AA178" s="65"/>
      <c r="AB178" s="61"/>
      <c r="AC178" s="96"/>
      <c r="AD178" s="75"/>
      <c r="AE178" s="82"/>
      <c r="AF178" s="93"/>
      <c r="AG178" s="80"/>
    </row>
    <row r="179" spans="1:33" s="10" customFormat="1" hidden="1">
      <c r="A179" s="38"/>
      <c r="B179" s="82"/>
      <c r="C179" s="83"/>
      <c r="D179" s="81"/>
      <c r="E179" s="81"/>
      <c r="F179" s="81"/>
      <c r="G179" s="81"/>
      <c r="H179" s="81"/>
      <c r="I179" s="42"/>
      <c r="J179" s="95"/>
      <c r="K179" s="120"/>
      <c r="L179" s="92"/>
      <c r="M179" s="85"/>
      <c r="N179" s="85"/>
      <c r="O179" s="86"/>
      <c r="P179" s="86"/>
      <c r="Q179" s="77"/>
      <c r="R179" s="77"/>
      <c r="S179" s="77"/>
      <c r="T179" s="77"/>
      <c r="U179" s="77"/>
      <c r="V179" s="77"/>
      <c r="W179" s="87"/>
      <c r="X179" s="77"/>
      <c r="Y179" s="78"/>
      <c r="Z179" s="62"/>
      <c r="AA179" s="65"/>
      <c r="AB179" s="61"/>
      <c r="AC179" s="96"/>
      <c r="AD179" s="75"/>
      <c r="AE179" s="82"/>
      <c r="AF179" s="93"/>
      <c r="AG179" s="80"/>
    </row>
    <row r="180" spans="1:33" s="10" customFormat="1" hidden="1">
      <c r="A180" s="38"/>
      <c r="B180" s="82"/>
      <c r="C180" s="83"/>
      <c r="D180" s="81"/>
      <c r="E180" s="81"/>
      <c r="F180" s="81"/>
      <c r="G180" s="81"/>
      <c r="H180" s="81"/>
      <c r="I180" s="42"/>
      <c r="J180" s="91"/>
      <c r="K180" s="120"/>
      <c r="L180" s="84"/>
      <c r="M180" s="85"/>
      <c r="N180" s="85"/>
      <c r="O180" s="86"/>
      <c r="P180" s="86"/>
      <c r="Q180" s="77"/>
      <c r="R180" s="77"/>
      <c r="S180" s="77"/>
      <c r="T180" s="77"/>
      <c r="U180" s="77"/>
      <c r="V180" s="77"/>
      <c r="W180" s="87"/>
      <c r="X180" s="77"/>
      <c r="Y180" s="78"/>
      <c r="Z180" s="62"/>
      <c r="AA180" s="65"/>
      <c r="AB180" s="61"/>
      <c r="AC180" s="94"/>
      <c r="AD180" s="75"/>
      <c r="AE180" s="82"/>
      <c r="AF180" s="88"/>
      <c r="AG180" s="56"/>
    </row>
    <row r="181" spans="1:33" s="10" customFormat="1" hidden="1">
      <c r="A181" s="38"/>
      <c r="B181" s="82"/>
      <c r="C181" s="83"/>
      <c r="D181" s="81"/>
      <c r="E181" s="81"/>
      <c r="F181" s="81"/>
      <c r="G181" s="81"/>
      <c r="H181" s="81"/>
      <c r="I181" s="42"/>
      <c r="J181" s="91"/>
      <c r="K181" s="120"/>
      <c r="L181" s="84"/>
      <c r="M181" s="85"/>
      <c r="N181" s="85"/>
      <c r="O181" s="86"/>
      <c r="P181" s="86"/>
      <c r="Q181" s="77"/>
      <c r="R181" s="77"/>
      <c r="S181" s="77"/>
      <c r="T181" s="77"/>
      <c r="U181" s="77"/>
      <c r="V181" s="77"/>
      <c r="W181" s="87"/>
      <c r="X181" s="77"/>
      <c r="Y181" s="78"/>
      <c r="Z181" s="62"/>
      <c r="AA181" s="65"/>
      <c r="AB181" s="61"/>
      <c r="AC181" s="94"/>
      <c r="AD181" s="75"/>
      <c r="AE181" s="82"/>
      <c r="AF181" s="88"/>
      <c r="AG181" s="80"/>
    </row>
    <row r="182" spans="1:33" s="10" customFormat="1" hidden="1">
      <c r="A182" s="38"/>
      <c r="B182" s="82"/>
      <c r="C182" s="83"/>
      <c r="D182" s="83"/>
      <c r="E182" s="83"/>
      <c r="F182" s="83"/>
      <c r="G182" s="83"/>
      <c r="H182" s="83"/>
      <c r="I182" s="95"/>
      <c r="J182" s="91"/>
      <c r="K182" s="120"/>
      <c r="L182" s="84"/>
      <c r="M182" s="85"/>
      <c r="N182" s="85"/>
      <c r="O182" s="86"/>
      <c r="P182" s="86"/>
      <c r="Q182" s="77"/>
      <c r="R182" s="77"/>
      <c r="S182" s="77"/>
      <c r="T182" s="77"/>
      <c r="U182" s="77"/>
      <c r="V182" s="77"/>
      <c r="W182" s="87"/>
      <c r="X182" s="77"/>
      <c r="Y182" s="78"/>
      <c r="Z182" s="62"/>
      <c r="AA182" s="65"/>
      <c r="AB182" s="61"/>
      <c r="AC182" s="94"/>
      <c r="AD182" s="75"/>
      <c r="AE182" s="82"/>
      <c r="AF182" s="88"/>
      <c r="AG182" s="56"/>
    </row>
    <row r="183" spans="1:33" s="10" customFormat="1" hidden="1">
      <c r="A183" s="38"/>
      <c r="B183" s="82"/>
      <c r="C183" s="83"/>
      <c r="D183" s="83"/>
      <c r="E183" s="83"/>
      <c r="F183" s="83"/>
      <c r="G183" s="83"/>
      <c r="H183" s="83"/>
      <c r="I183" s="95"/>
      <c r="J183" s="91"/>
      <c r="K183" s="120"/>
      <c r="L183" s="84"/>
      <c r="M183" s="85"/>
      <c r="N183" s="85"/>
      <c r="O183" s="86"/>
      <c r="P183" s="86"/>
      <c r="Q183" s="77"/>
      <c r="R183" s="77"/>
      <c r="S183" s="77"/>
      <c r="T183" s="77"/>
      <c r="U183" s="77"/>
      <c r="V183" s="77"/>
      <c r="W183" s="87"/>
      <c r="X183" s="77"/>
      <c r="Y183" s="78"/>
      <c r="Z183" s="62"/>
      <c r="AA183" s="65"/>
      <c r="AB183" s="61"/>
      <c r="AC183" s="94"/>
      <c r="AD183" s="75"/>
      <c r="AE183" s="82"/>
      <c r="AF183" s="88"/>
      <c r="AG183" s="80"/>
    </row>
    <row r="184" spans="1:33" s="10" customFormat="1" hidden="1">
      <c r="A184" s="38"/>
      <c r="B184" s="82"/>
      <c r="C184" s="83"/>
      <c r="D184" s="83"/>
      <c r="E184" s="83"/>
      <c r="F184" s="83"/>
      <c r="G184" s="83"/>
      <c r="H184" s="83"/>
      <c r="I184" s="95"/>
      <c r="J184" s="91"/>
      <c r="K184" s="120"/>
      <c r="L184" s="84"/>
      <c r="M184" s="85"/>
      <c r="N184" s="85"/>
      <c r="O184" s="86"/>
      <c r="P184" s="86"/>
      <c r="Q184" s="77"/>
      <c r="R184" s="77"/>
      <c r="S184" s="77"/>
      <c r="T184" s="77"/>
      <c r="U184" s="77"/>
      <c r="V184" s="77"/>
      <c r="W184" s="87"/>
      <c r="X184" s="77"/>
      <c r="Y184" s="78"/>
      <c r="Z184" s="62"/>
      <c r="AA184" s="65"/>
      <c r="AB184" s="61"/>
      <c r="AC184" s="94"/>
      <c r="AD184" s="75"/>
      <c r="AE184" s="82"/>
      <c r="AF184" s="88"/>
      <c r="AG184" s="80"/>
    </row>
    <row r="185" spans="1:33" s="10" customFormat="1" hidden="1">
      <c r="A185" s="38"/>
      <c r="B185" s="82"/>
      <c r="C185" s="83"/>
      <c r="D185" s="83"/>
      <c r="E185" s="83"/>
      <c r="F185" s="83"/>
      <c r="G185" s="83"/>
      <c r="H185" s="83"/>
      <c r="I185" s="95"/>
      <c r="J185" s="95"/>
      <c r="K185" s="120"/>
      <c r="L185" s="92"/>
      <c r="M185" s="85"/>
      <c r="N185" s="85"/>
      <c r="O185" s="86"/>
      <c r="P185" s="86"/>
      <c r="Q185" s="77"/>
      <c r="R185" s="77"/>
      <c r="S185" s="77"/>
      <c r="T185" s="77"/>
      <c r="U185" s="77"/>
      <c r="V185" s="77"/>
      <c r="W185" s="87"/>
      <c r="X185" s="77"/>
      <c r="Y185" s="78"/>
      <c r="Z185" s="62"/>
      <c r="AA185" s="65"/>
      <c r="AB185" s="61"/>
      <c r="AC185" s="96"/>
      <c r="AD185" s="75"/>
      <c r="AE185" s="82"/>
      <c r="AF185" s="93"/>
      <c r="AG185" s="80"/>
    </row>
    <row r="186" spans="1:33" s="10" customFormat="1" hidden="1">
      <c r="A186" s="38"/>
      <c r="B186" s="82"/>
      <c r="C186" s="83"/>
      <c r="D186" s="83"/>
      <c r="E186" s="83"/>
      <c r="F186" s="83"/>
      <c r="G186" s="83"/>
      <c r="H186" s="83"/>
      <c r="I186" s="95"/>
      <c r="J186" s="95"/>
      <c r="K186" s="120"/>
      <c r="L186" s="92"/>
      <c r="M186" s="85"/>
      <c r="N186" s="85"/>
      <c r="O186" s="86"/>
      <c r="P186" s="86"/>
      <c r="Q186" s="77"/>
      <c r="R186" s="77"/>
      <c r="S186" s="77"/>
      <c r="T186" s="77"/>
      <c r="U186" s="77"/>
      <c r="V186" s="77"/>
      <c r="W186" s="87"/>
      <c r="X186" s="77"/>
      <c r="Y186" s="78"/>
      <c r="Z186" s="62"/>
      <c r="AA186" s="65"/>
      <c r="AB186" s="61"/>
      <c r="AC186" s="96"/>
      <c r="AD186" s="75"/>
      <c r="AE186" s="82"/>
      <c r="AF186" s="93"/>
      <c r="AG186" s="80"/>
    </row>
    <row r="187" spans="1:33" s="10" customFormat="1" hidden="1">
      <c r="A187" s="38"/>
      <c r="B187" s="82"/>
      <c r="C187" s="83"/>
      <c r="D187" s="83"/>
      <c r="E187" s="83"/>
      <c r="F187" s="83"/>
      <c r="G187" s="83"/>
      <c r="H187" s="83"/>
      <c r="I187" s="95"/>
      <c r="J187" s="95"/>
      <c r="K187" s="120"/>
      <c r="L187" s="92"/>
      <c r="M187" s="85"/>
      <c r="N187" s="85"/>
      <c r="O187" s="86"/>
      <c r="P187" s="86"/>
      <c r="Q187" s="77"/>
      <c r="R187" s="77"/>
      <c r="S187" s="77"/>
      <c r="T187" s="77"/>
      <c r="U187" s="77"/>
      <c r="V187" s="77"/>
      <c r="W187" s="87"/>
      <c r="X187" s="77"/>
      <c r="Y187" s="78"/>
      <c r="Z187" s="62"/>
      <c r="AA187" s="65"/>
      <c r="AB187" s="61"/>
      <c r="AC187" s="96"/>
      <c r="AD187" s="75"/>
      <c r="AE187" s="82"/>
      <c r="AF187" s="93"/>
      <c r="AG187" s="80"/>
    </row>
    <row r="188" spans="1:33" s="10" customFormat="1" hidden="1">
      <c r="A188" s="38"/>
      <c r="B188" s="82"/>
      <c r="C188" s="83"/>
      <c r="D188" s="83"/>
      <c r="E188" s="83"/>
      <c r="F188" s="83"/>
      <c r="G188" s="83"/>
      <c r="H188" s="83"/>
      <c r="I188" s="95"/>
      <c r="J188" s="95"/>
      <c r="K188" s="120"/>
      <c r="L188" s="92"/>
      <c r="M188" s="85"/>
      <c r="N188" s="85"/>
      <c r="O188" s="86"/>
      <c r="P188" s="86"/>
      <c r="Q188" s="77"/>
      <c r="R188" s="77"/>
      <c r="S188" s="77"/>
      <c r="T188" s="77"/>
      <c r="U188" s="77"/>
      <c r="V188" s="77"/>
      <c r="W188" s="87"/>
      <c r="X188" s="77"/>
      <c r="Y188" s="78"/>
      <c r="Z188" s="62"/>
      <c r="AA188" s="65"/>
      <c r="AB188" s="61"/>
      <c r="AC188" s="96"/>
      <c r="AD188" s="75"/>
      <c r="AE188" s="82"/>
      <c r="AF188" s="93"/>
      <c r="AG188" s="80"/>
    </row>
    <row r="189" spans="1:33" s="10" customFormat="1" hidden="1">
      <c r="A189" s="38"/>
      <c r="B189" s="82"/>
      <c r="C189" s="83"/>
      <c r="D189" s="83"/>
      <c r="E189" s="83"/>
      <c r="F189" s="83"/>
      <c r="G189" s="83"/>
      <c r="H189" s="83"/>
      <c r="I189" s="95"/>
      <c r="J189" s="95"/>
      <c r="K189" s="120"/>
      <c r="L189" s="92"/>
      <c r="M189" s="85"/>
      <c r="N189" s="85"/>
      <c r="O189" s="86"/>
      <c r="P189" s="86"/>
      <c r="Q189" s="77"/>
      <c r="R189" s="77"/>
      <c r="S189" s="77"/>
      <c r="T189" s="77"/>
      <c r="U189" s="77"/>
      <c r="V189" s="77"/>
      <c r="W189" s="87"/>
      <c r="X189" s="77"/>
      <c r="Y189" s="78"/>
      <c r="Z189" s="62"/>
      <c r="AA189" s="65"/>
      <c r="AB189" s="61"/>
      <c r="AC189" s="96"/>
      <c r="AD189" s="75"/>
      <c r="AE189" s="82"/>
      <c r="AF189" s="93"/>
      <c r="AG189" s="80"/>
    </row>
    <row r="190" spans="1:33" s="10" customFormat="1" hidden="1">
      <c r="A190" s="38"/>
      <c r="B190" s="82"/>
      <c r="C190" s="83"/>
      <c r="D190" s="83"/>
      <c r="E190" s="83"/>
      <c r="F190" s="83"/>
      <c r="G190" s="83"/>
      <c r="H190" s="83"/>
      <c r="I190" s="95"/>
      <c r="J190" s="95"/>
      <c r="K190" s="120"/>
      <c r="L190" s="92"/>
      <c r="M190" s="85"/>
      <c r="N190" s="85"/>
      <c r="O190" s="86"/>
      <c r="P190" s="86"/>
      <c r="Q190" s="77"/>
      <c r="R190" s="77"/>
      <c r="S190" s="77"/>
      <c r="T190" s="77"/>
      <c r="U190" s="77"/>
      <c r="V190" s="77"/>
      <c r="W190" s="87"/>
      <c r="X190" s="77"/>
      <c r="Y190" s="78"/>
      <c r="Z190" s="62"/>
      <c r="AA190" s="65"/>
      <c r="AB190" s="61"/>
      <c r="AC190" s="96"/>
      <c r="AD190" s="75"/>
      <c r="AE190" s="82"/>
      <c r="AF190" s="93"/>
      <c r="AG190" s="80"/>
    </row>
    <row r="191" spans="1:33" s="10" customFormat="1" hidden="1">
      <c r="A191" s="38"/>
      <c r="B191" s="82"/>
      <c r="C191" s="83"/>
      <c r="D191" s="83"/>
      <c r="E191" s="83"/>
      <c r="F191" s="83"/>
      <c r="G191" s="83"/>
      <c r="H191" s="83"/>
      <c r="I191" s="95"/>
      <c r="J191" s="95"/>
      <c r="K191" s="120"/>
      <c r="L191" s="92"/>
      <c r="M191" s="85"/>
      <c r="N191" s="85"/>
      <c r="O191" s="86"/>
      <c r="P191" s="86"/>
      <c r="Q191" s="77"/>
      <c r="R191" s="77"/>
      <c r="S191" s="77"/>
      <c r="T191" s="77"/>
      <c r="U191" s="77"/>
      <c r="V191" s="77"/>
      <c r="W191" s="87"/>
      <c r="X191" s="77"/>
      <c r="Y191" s="78"/>
      <c r="Z191" s="62"/>
      <c r="AA191" s="65"/>
      <c r="AB191" s="61"/>
      <c r="AC191" s="96"/>
      <c r="AD191" s="75"/>
      <c r="AE191" s="82"/>
      <c r="AF191" s="93"/>
      <c r="AG191" s="80"/>
    </row>
    <row r="192" spans="1:33" s="10" customFormat="1" hidden="1">
      <c r="A192" s="38"/>
      <c r="B192" s="82"/>
      <c r="C192" s="83"/>
      <c r="D192" s="83"/>
      <c r="E192" s="83"/>
      <c r="F192" s="83"/>
      <c r="G192" s="83"/>
      <c r="H192" s="83"/>
      <c r="I192" s="95"/>
      <c r="J192" s="95"/>
      <c r="K192" s="120"/>
      <c r="L192" s="84"/>
      <c r="M192" s="85"/>
      <c r="N192" s="85"/>
      <c r="O192" s="86"/>
      <c r="P192" s="86"/>
      <c r="Q192" s="77"/>
      <c r="R192" s="77"/>
      <c r="S192" s="77"/>
      <c r="T192" s="77"/>
      <c r="U192" s="77"/>
      <c r="V192" s="77"/>
      <c r="W192" s="87"/>
      <c r="X192" s="77"/>
      <c r="Y192" s="78"/>
      <c r="Z192" s="62"/>
      <c r="AA192" s="65"/>
      <c r="AB192" s="61"/>
      <c r="AC192" s="94"/>
      <c r="AD192" s="75"/>
      <c r="AE192" s="82"/>
      <c r="AF192" s="88"/>
      <c r="AG192" s="80"/>
    </row>
    <row r="193" spans="1:33" s="10" customFormat="1" hidden="1">
      <c r="A193" s="38"/>
      <c r="B193" s="82"/>
      <c r="C193" s="83"/>
      <c r="D193" s="83"/>
      <c r="E193" s="83"/>
      <c r="F193" s="83"/>
      <c r="G193" s="83"/>
      <c r="H193" s="83"/>
      <c r="I193" s="95"/>
      <c r="J193" s="95"/>
      <c r="K193" s="120"/>
      <c r="L193" s="84"/>
      <c r="M193" s="85"/>
      <c r="N193" s="85"/>
      <c r="O193" s="86"/>
      <c r="P193" s="86"/>
      <c r="Q193" s="77"/>
      <c r="R193" s="77"/>
      <c r="S193" s="77"/>
      <c r="T193" s="77"/>
      <c r="U193" s="77"/>
      <c r="V193" s="77"/>
      <c r="W193" s="87"/>
      <c r="X193" s="77"/>
      <c r="Y193" s="78"/>
      <c r="Z193" s="62"/>
      <c r="AA193" s="65"/>
      <c r="AB193" s="61"/>
      <c r="AC193" s="94"/>
      <c r="AD193" s="75"/>
      <c r="AE193" s="82"/>
      <c r="AF193" s="88"/>
      <c r="AG193" s="80"/>
    </row>
    <row r="194" spans="1:33" s="10" customFormat="1" hidden="1">
      <c r="A194" s="38"/>
      <c r="B194" s="82"/>
      <c r="C194" s="83"/>
      <c r="D194" s="83"/>
      <c r="E194" s="83"/>
      <c r="F194" s="83"/>
      <c r="G194" s="83"/>
      <c r="H194" s="83"/>
      <c r="I194" s="95"/>
      <c r="J194" s="95"/>
      <c r="K194" s="120"/>
      <c r="L194" s="84"/>
      <c r="M194" s="85"/>
      <c r="N194" s="85"/>
      <c r="O194" s="86"/>
      <c r="P194" s="86"/>
      <c r="Q194" s="77"/>
      <c r="R194" s="77"/>
      <c r="S194" s="77"/>
      <c r="T194" s="77"/>
      <c r="U194" s="77"/>
      <c r="V194" s="77"/>
      <c r="W194" s="87"/>
      <c r="X194" s="77"/>
      <c r="Y194" s="78"/>
      <c r="Z194" s="62"/>
      <c r="AA194" s="65"/>
      <c r="AB194" s="61"/>
      <c r="AC194" s="94"/>
      <c r="AD194" s="75"/>
      <c r="AE194" s="75"/>
      <c r="AF194" s="88"/>
      <c r="AG194" s="80"/>
    </row>
    <row r="195" spans="1:33" s="10" customFormat="1" hidden="1">
      <c r="A195" s="38"/>
      <c r="B195" s="82"/>
      <c r="C195" s="83"/>
      <c r="D195" s="83"/>
      <c r="E195" s="83"/>
      <c r="F195" s="83"/>
      <c r="G195" s="83"/>
      <c r="H195" s="83"/>
      <c r="I195" s="95"/>
      <c r="J195" s="95"/>
      <c r="K195" s="120"/>
      <c r="L195" s="92"/>
      <c r="M195" s="85"/>
      <c r="N195" s="85"/>
      <c r="O195" s="86"/>
      <c r="P195" s="86"/>
      <c r="Q195" s="77"/>
      <c r="R195" s="77"/>
      <c r="S195" s="77"/>
      <c r="T195" s="77"/>
      <c r="U195" s="77"/>
      <c r="V195" s="77"/>
      <c r="W195" s="87"/>
      <c r="X195" s="77"/>
      <c r="Y195" s="78"/>
      <c r="Z195" s="62"/>
      <c r="AA195" s="65"/>
      <c r="AB195" s="61"/>
      <c r="AC195" s="96"/>
      <c r="AD195" s="75"/>
      <c r="AE195" s="75"/>
      <c r="AF195" s="93"/>
      <c r="AG195" s="80"/>
    </row>
    <row r="196" spans="1:33" s="10" customFormat="1" hidden="1">
      <c r="A196" s="38"/>
      <c r="B196" s="82"/>
      <c r="C196" s="83"/>
      <c r="D196" s="83"/>
      <c r="E196" s="83"/>
      <c r="F196" s="83"/>
      <c r="G196" s="83"/>
      <c r="H196" s="83"/>
      <c r="I196" s="95"/>
      <c r="J196" s="95"/>
      <c r="K196" s="120"/>
      <c r="L196" s="92"/>
      <c r="M196" s="85"/>
      <c r="N196" s="85"/>
      <c r="O196" s="86"/>
      <c r="P196" s="86"/>
      <c r="Q196" s="77"/>
      <c r="R196" s="77"/>
      <c r="S196" s="77"/>
      <c r="T196" s="77"/>
      <c r="U196" s="77"/>
      <c r="V196" s="77"/>
      <c r="W196" s="87"/>
      <c r="X196" s="77"/>
      <c r="Y196" s="78"/>
      <c r="Z196" s="62"/>
      <c r="AA196" s="65"/>
      <c r="AB196" s="61"/>
      <c r="AC196" s="96"/>
      <c r="AD196" s="75"/>
      <c r="AE196" s="75"/>
      <c r="AF196" s="93"/>
      <c r="AG196" s="80"/>
    </row>
    <row r="197" spans="1:33" s="10" customFormat="1" hidden="1">
      <c r="A197" s="38"/>
      <c r="B197" s="82"/>
      <c r="C197" s="83"/>
      <c r="D197" s="83"/>
      <c r="E197" s="83"/>
      <c r="F197" s="83"/>
      <c r="G197" s="83"/>
      <c r="H197" s="83"/>
      <c r="I197" s="95"/>
      <c r="J197" s="95"/>
      <c r="K197" s="120"/>
      <c r="L197" s="92"/>
      <c r="M197" s="85"/>
      <c r="N197" s="85"/>
      <c r="O197" s="86"/>
      <c r="P197" s="86"/>
      <c r="Q197" s="77"/>
      <c r="R197" s="77"/>
      <c r="S197" s="77"/>
      <c r="T197" s="77"/>
      <c r="U197" s="77"/>
      <c r="V197" s="77"/>
      <c r="W197" s="87"/>
      <c r="X197" s="77"/>
      <c r="Y197" s="78"/>
      <c r="Z197" s="62"/>
      <c r="AA197" s="65"/>
      <c r="AB197" s="61"/>
      <c r="AC197" s="96"/>
      <c r="AD197" s="75"/>
      <c r="AE197" s="75"/>
      <c r="AF197" s="93"/>
      <c r="AG197" s="80"/>
    </row>
    <row r="198" spans="1:33" s="10" customFormat="1" hidden="1">
      <c r="A198" s="38"/>
      <c r="B198" s="82"/>
      <c r="C198" s="83"/>
      <c r="D198" s="83"/>
      <c r="E198" s="83"/>
      <c r="F198" s="83"/>
      <c r="G198" s="83"/>
      <c r="H198" s="83"/>
      <c r="I198" s="95"/>
      <c r="J198" s="95"/>
      <c r="K198" s="120"/>
      <c r="L198" s="92"/>
      <c r="M198" s="85"/>
      <c r="N198" s="85"/>
      <c r="O198" s="86"/>
      <c r="P198" s="86"/>
      <c r="Q198" s="77"/>
      <c r="R198" s="77"/>
      <c r="S198" s="77"/>
      <c r="T198" s="77"/>
      <c r="U198" s="77"/>
      <c r="V198" s="77"/>
      <c r="W198" s="87"/>
      <c r="X198" s="77"/>
      <c r="Y198" s="78"/>
      <c r="Z198" s="62"/>
      <c r="AA198" s="65"/>
      <c r="AB198" s="61"/>
      <c r="AC198" s="96"/>
      <c r="AD198" s="75"/>
      <c r="AE198" s="75"/>
      <c r="AF198" s="93"/>
      <c r="AG198" s="80"/>
    </row>
    <row r="199" spans="1:33" s="10" customFormat="1" hidden="1">
      <c r="A199" s="38"/>
      <c r="B199" s="82"/>
      <c r="C199" s="83"/>
      <c r="D199" s="83"/>
      <c r="E199" s="83"/>
      <c r="F199" s="83"/>
      <c r="G199" s="83"/>
      <c r="H199" s="83"/>
      <c r="I199" s="95"/>
      <c r="J199" s="95"/>
      <c r="K199" s="120"/>
      <c r="L199" s="92"/>
      <c r="M199" s="85"/>
      <c r="N199" s="85"/>
      <c r="O199" s="86"/>
      <c r="P199" s="86"/>
      <c r="Q199" s="77"/>
      <c r="R199" s="77"/>
      <c r="S199" s="77"/>
      <c r="T199" s="77"/>
      <c r="U199" s="77"/>
      <c r="V199" s="77"/>
      <c r="W199" s="87"/>
      <c r="X199" s="77"/>
      <c r="Y199" s="78"/>
      <c r="Z199" s="62"/>
      <c r="AA199" s="65"/>
      <c r="AB199" s="61"/>
      <c r="AC199" s="96"/>
      <c r="AD199" s="75"/>
      <c r="AE199" s="75"/>
      <c r="AF199" s="93"/>
      <c r="AG199" s="80"/>
    </row>
    <row r="200" spans="1:33" s="10" customFormat="1" hidden="1">
      <c r="A200" s="38"/>
      <c r="B200" s="82"/>
      <c r="C200" s="83"/>
      <c r="D200" s="83"/>
      <c r="E200" s="83"/>
      <c r="F200" s="83"/>
      <c r="G200" s="83"/>
      <c r="H200" s="83"/>
      <c r="I200" s="95"/>
      <c r="J200" s="95"/>
      <c r="K200" s="120"/>
      <c r="L200" s="92"/>
      <c r="M200" s="85"/>
      <c r="N200" s="85"/>
      <c r="O200" s="86"/>
      <c r="P200" s="86"/>
      <c r="Q200" s="77"/>
      <c r="R200" s="77"/>
      <c r="S200" s="77"/>
      <c r="T200" s="77"/>
      <c r="U200" s="77"/>
      <c r="V200" s="77"/>
      <c r="W200" s="87"/>
      <c r="X200" s="77"/>
      <c r="Y200" s="78"/>
      <c r="Z200" s="62"/>
      <c r="AA200" s="65"/>
      <c r="AB200" s="61"/>
      <c r="AC200" s="96"/>
      <c r="AD200" s="75"/>
      <c r="AE200" s="75"/>
      <c r="AF200" s="93"/>
      <c r="AG200" s="80"/>
    </row>
    <row r="201" spans="1:33" s="10" customFormat="1" hidden="1">
      <c r="A201" s="38"/>
      <c r="B201" s="82"/>
      <c r="C201" s="83"/>
      <c r="D201" s="83"/>
      <c r="E201" s="83"/>
      <c r="F201" s="83"/>
      <c r="G201" s="83"/>
      <c r="H201" s="83"/>
      <c r="I201" s="95"/>
      <c r="J201" s="95"/>
      <c r="K201" s="120"/>
      <c r="L201" s="92"/>
      <c r="M201" s="85"/>
      <c r="N201" s="85"/>
      <c r="O201" s="86"/>
      <c r="P201" s="86"/>
      <c r="Q201" s="77"/>
      <c r="R201" s="77"/>
      <c r="S201" s="77"/>
      <c r="T201" s="77"/>
      <c r="U201" s="77"/>
      <c r="V201" s="77"/>
      <c r="W201" s="87"/>
      <c r="X201" s="77"/>
      <c r="Y201" s="78"/>
      <c r="Z201" s="62"/>
      <c r="AA201" s="65"/>
      <c r="AB201" s="61"/>
      <c r="AC201" s="96"/>
      <c r="AD201" s="75"/>
      <c r="AE201" s="75"/>
      <c r="AF201" s="93"/>
      <c r="AG201" s="80"/>
    </row>
    <row r="202" spans="1:33" s="10" customFormat="1">
      <c r="A202" s="97"/>
      <c r="B202" s="97"/>
      <c r="C202" s="98"/>
      <c r="D202" s="98"/>
      <c r="E202" s="98"/>
      <c r="F202" s="98"/>
      <c r="G202" s="98"/>
      <c r="H202" s="98"/>
      <c r="I202" s="98"/>
      <c r="J202" s="98"/>
      <c r="K202" s="121"/>
      <c r="L202" s="17"/>
      <c r="M202" s="17"/>
      <c r="N202" s="17"/>
      <c r="O202" s="80"/>
      <c r="P202" s="80"/>
      <c r="Q202" s="80"/>
      <c r="R202" s="80"/>
      <c r="S202" s="80"/>
      <c r="T202" s="80"/>
      <c r="U202" s="80"/>
      <c r="V202" s="80"/>
      <c r="W202" s="80"/>
      <c r="X202" s="99"/>
      <c r="Y202" s="99"/>
      <c r="Z202" s="12"/>
      <c r="AA202" s="97"/>
      <c r="AB202" s="9"/>
      <c r="AC202" s="9"/>
      <c r="AD202" s="9"/>
      <c r="AE202" s="9"/>
      <c r="AF202" s="9"/>
      <c r="AG202" s="9"/>
    </row>
    <row r="203" spans="1:33" s="10" customFormat="1" ht="16.5" customHeight="1">
      <c r="A203" s="97"/>
      <c r="B203" s="97"/>
      <c r="C203" s="98"/>
      <c r="D203" s="98"/>
      <c r="E203" s="98"/>
      <c r="F203" s="98"/>
      <c r="G203" s="98"/>
      <c r="H203" s="98"/>
      <c r="I203" s="98"/>
      <c r="J203" s="100"/>
      <c r="K203" s="122"/>
      <c r="L203" s="80"/>
      <c r="M203" s="80"/>
      <c r="N203" s="80"/>
      <c r="O203" s="80"/>
      <c r="P203" s="80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</row>
    <row r="204" spans="1:33">
      <c r="C204" s="133"/>
      <c r="D204" s="133"/>
      <c r="E204" s="133"/>
      <c r="F204" s="133"/>
      <c r="G204" s="133"/>
      <c r="H204" s="133"/>
      <c r="I204" s="133"/>
      <c r="J204" s="133"/>
      <c r="K204" s="133"/>
      <c r="L204" s="133"/>
      <c r="M204" s="133"/>
      <c r="N204" s="133"/>
      <c r="O204" s="133"/>
      <c r="P204" s="134"/>
    </row>
  </sheetData>
  <mergeCells count="18">
    <mergeCell ref="M29:N29"/>
    <mergeCell ref="W29:X29"/>
    <mergeCell ref="A24:B24"/>
    <mergeCell ref="A25:B25"/>
    <mergeCell ref="A26:B26"/>
    <mergeCell ref="A27:B27"/>
    <mergeCell ref="A28:B28"/>
    <mergeCell ref="D29:H29"/>
    <mergeCell ref="AB28:AF28"/>
    <mergeCell ref="A1:A2"/>
    <mergeCell ref="B1:B2"/>
    <mergeCell ref="C1:C2"/>
    <mergeCell ref="D1:D2"/>
    <mergeCell ref="N1:N2"/>
    <mergeCell ref="A3:A22"/>
    <mergeCell ref="B3:B22"/>
    <mergeCell ref="C3:C8"/>
    <mergeCell ref="C13:C18"/>
  </mergeCells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424E5-D2C3-4646-9BCE-BD33D85D2320}">
  <sheetPr codeName="Sheet7"/>
  <dimension ref="A1:AG156"/>
  <sheetViews>
    <sheetView topLeftCell="A41" workbookViewId="0">
      <selection activeCell="C96" sqref="C96"/>
    </sheetView>
  </sheetViews>
  <sheetFormatPr defaultRowHeight="17"/>
  <cols>
    <col min="2" max="2" width="13.33203125" bestFit="1" customWidth="1"/>
    <col min="3" max="3" width="40.58203125" bestFit="1" customWidth="1"/>
    <col min="4" max="4" width="22" bestFit="1" customWidth="1"/>
    <col min="6" max="6" width="9.83203125" customWidth="1"/>
    <col min="8" max="8" width="13.75" bestFit="1" customWidth="1"/>
    <col min="10" max="10" width="13" bestFit="1" customWidth="1"/>
    <col min="11" max="11" width="9" style="123"/>
  </cols>
  <sheetData>
    <row r="1" spans="1:33" s="10" customFormat="1">
      <c r="A1" s="243" t="s">
        <v>58</v>
      </c>
      <c r="B1" s="243" t="s">
        <v>59</v>
      </c>
      <c r="C1" s="243" t="s">
        <v>60</v>
      </c>
      <c r="D1" s="243" t="s">
        <v>19</v>
      </c>
      <c r="E1" s="127" t="s">
        <v>40</v>
      </c>
      <c r="F1" s="127" t="s">
        <v>41</v>
      </c>
      <c r="G1" s="127" t="s">
        <v>42</v>
      </c>
      <c r="H1" s="127" t="s">
        <v>43</v>
      </c>
      <c r="I1" s="127" t="s">
        <v>44</v>
      </c>
      <c r="J1" s="127" t="s">
        <v>45</v>
      </c>
      <c r="K1" s="127" t="s">
        <v>61</v>
      </c>
      <c r="L1" s="127" t="s">
        <v>62</v>
      </c>
      <c r="M1" s="127" t="s">
        <v>63</v>
      </c>
      <c r="N1" s="243" t="s">
        <v>64</v>
      </c>
      <c r="O1" s="97"/>
      <c r="P1" s="97"/>
      <c r="Q1" s="97"/>
      <c r="R1" s="97"/>
      <c r="S1" s="97"/>
      <c r="T1" s="97"/>
      <c r="U1" s="97"/>
      <c r="V1" s="97"/>
      <c r="W1" s="97"/>
      <c r="X1" s="9"/>
      <c r="Y1" s="9"/>
      <c r="Z1" s="9"/>
      <c r="AA1" s="9"/>
      <c r="AB1" s="9"/>
      <c r="AC1" s="9"/>
      <c r="AD1" s="9"/>
      <c r="AE1" s="9"/>
      <c r="AF1" s="9"/>
      <c r="AG1" s="9"/>
    </row>
    <row r="2" spans="1:33" s="10" customFormat="1">
      <c r="A2" s="244"/>
      <c r="B2" s="244"/>
      <c r="C2" s="244"/>
      <c r="D2" s="244"/>
      <c r="E2" s="127"/>
      <c r="F2" s="127"/>
      <c r="G2" s="127"/>
      <c r="H2" s="127"/>
      <c r="I2" s="127"/>
      <c r="J2" s="127"/>
      <c r="K2" s="127"/>
      <c r="L2" s="127"/>
      <c r="M2" s="127"/>
      <c r="N2" s="244"/>
      <c r="P2" s="97"/>
      <c r="Q2" s="97"/>
      <c r="R2" s="97"/>
      <c r="S2" s="97"/>
      <c r="T2" s="97"/>
      <c r="U2" s="97"/>
      <c r="V2" s="97"/>
      <c r="W2" s="97"/>
      <c r="X2" s="9"/>
      <c r="Y2" s="9"/>
      <c r="Z2" s="9"/>
      <c r="AA2" s="9"/>
      <c r="AB2" s="9"/>
      <c r="AC2" s="9"/>
      <c r="AD2" s="9"/>
      <c r="AE2" s="9"/>
      <c r="AF2" s="9"/>
      <c r="AG2" s="9"/>
    </row>
    <row r="3" spans="1:33" s="10" customFormat="1">
      <c r="A3" s="231"/>
      <c r="B3" s="231" t="s">
        <v>82</v>
      </c>
      <c r="C3" s="190">
        <v>803844</v>
      </c>
      <c r="D3" s="128" t="s">
        <v>32</v>
      </c>
      <c r="E3" s="128">
        <v>65</v>
      </c>
      <c r="F3" s="128">
        <v>65</v>
      </c>
      <c r="G3" s="128">
        <v>215</v>
      </c>
      <c r="H3" s="128">
        <v>320</v>
      </c>
      <c r="I3" s="128">
        <v>430</v>
      </c>
      <c r="J3" s="128">
        <v>255</v>
      </c>
      <c r="K3" s="128"/>
      <c r="L3" s="128"/>
      <c r="M3" s="128"/>
      <c r="N3" s="128">
        <f t="shared" ref="N3:N10" si="0">SUM(E3:M3)</f>
        <v>1350</v>
      </c>
      <c r="P3" s="97"/>
      <c r="Q3" s="97"/>
      <c r="R3" s="97"/>
      <c r="S3" s="97"/>
      <c r="T3" s="97"/>
      <c r="U3" s="97"/>
      <c r="V3" s="97"/>
      <c r="W3" s="97"/>
      <c r="X3" s="9"/>
      <c r="Y3" s="9"/>
      <c r="Z3" s="9"/>
      <c r="AA3" s="9"/>
      <c r="AB3" s="9"/>
      <c r="AC3" s="9"/>
      <c r="AD3" s="9"/>
      <c r="AE3" s="9"/>
      <c r="AF3" s="9"/>
      <c r="AG3" s="9"/>
    </row>
    <row r="4" spans="1:33" s="10" customFormat="1" ht="16.5" customHeight="1">
      <c r="A4" s="218"/>
      <c r="B4" s="218"/>
      <c r="C4" s="198"/>
      <c r="D4" s="128" t="s">
        <v>67</v>
      </c>
      <c r="E4" s="128">
        <v>50</v>
      </c>
      <c r="F4" s="128">
        <v>50</v>
      </c>
      <c r="G4" s="128">
        <v>155</v>
      </c>
      <c r="H4" s="128">
        <v>230</v>
      </c>
      <c r="I4" s="128">
        <v>305</v>
      </c>
      <c r="J4" s="128">
        <v>185</v>
      </c>
      <c r="K4" s="128"/>
      <c r="L4" s="128"/>
      <c r="M4" s="128"/>
      <c r="N4" s="128">
        <f t="shared" si="0"/>
        <v>975</v>
      </c>
      <c r="P4" s="97"/>
      <c r="Q4" s="97"/>
      <c r="R4" s="97"/>
      <c r="S4" s="97"/>
      <c r="T4" s="97"/>
      <c r="U4" s="97"/>
      <c r="V4" s="97"/>
      <c r="W4" s="97"/>
      <c r="X4" s="9"/>
      <c r="Y4" s="9"/>
      <c r="Z4" s="9"/>
      <c r="AA4" s="9"/>
      <c r="AB4" s="9"/>
      <c r="AC4" s="9"/>
      <c r="AD4" s="9"/>
      <c r="AE4" s="9"/>
      <c r="AF4" s="9"/>
      <c r="AG4" s="9"/>
    </row>
    <row r="5" spans="1:33" s="10" customFormat="1">
      <c r="A5" s="218"/>
      <c r="B5" s="218"/>
      <c r="C5" s="198"/>
      <c r="D5" s="128" t="s">
        <v>295</v>
      </c>
      <c r="E5" s="128">
        <v>50</v>
      </c>
      <c r="F5" s="128">
        <v>50</v>
      </c>
      <c r="G5" s="128">
        <v>120</v>
      </c>
      <c r="H5" s="128">
        <v>185</v>
      </c>
      <c r="I5" s="128">
        <v>245</v>
      </c>
      <c r="J5" s="128">
        <v>145</v>
      </c>
      <c r="K5" s="128"/>
      <c r="L5" s="128"/>
      <c r="M5" s="128"/>
      <c r="N5" s="128">
        <f t="shared" si="0"/>
        <v>795</v>
      </c>
      <c r="P5" s="97"/>
      <c r="Q5" s="97"/>
      <c r="R5" s="97"/>
      <c r="S5" s="97"/>
      <c r="T5" s="97"/>
      <c r="U5" s="97"/>
      <c r="V5" s="97"/>
      <c r="W5" s="97"/>
      <c r="X5" s="9"/>
      <c r="Y5" s="9"/>
      <c r="Z5" s="9"/>
      <c r="AA5" s="9"/>
      <c r="AB5" s="9"/>
      <c r="AC5" s="9"/>
      <c r="AD5" s="9"/>
      <c r="AE5" s="9"/>
      <c r="AF5" s="9"/>
      <c r="AG5" s="9"/>
    </row>
    <row r="6" spans="1:33" s="10" customFormat="1" ht="16.5" customHeight="1">
      <c r="A6" s="218"/>
      <c r="B6" s="218"/>
      <c r="C6" s="128">
        <v>803873</v>
      </c>
      <c r="D6" s="128" t="s">
        <v>71</v>
      </c>
      <c r="E6" s="128">
        <v>55</v>
      </c>
      <c r="F6" s="128">
        <v>55</v>
      </c>
      <c r="G6" s="128">
        <v>185</v>
      </c>
      <c r="H6" s="128">
        <v>275</v>
      </c>
      <c r="I6" s="128">
        <v>365</v>
      </c>
      <c r="J6" s="128">
        <v>220</v>
      </c>
      <c r="K6" s="128"/>
      <c r="L6" s="128"/>
      <c r="M6" s="128"/>
      <c r="N6" s="128">
        <f t="shared" si="0"/>
        <v>1155</v>
      </c>
      <c r="P6" s="97"/>
      <c r="Q6" s="97"/>
      <c r="R6" s="97"/>
      <c r="S6" s="97"/>
      <c r="T6" s="97"/>
      <c r="U6" s="97"/>
      <c r="V6" s="97"/>
      <c r="W6" s="97"/>
      <c r="X6" s="9"/>
      <c r="Y6" s="9"/>
      <c r="Z6" s="9"/>
      <c r="AA6" s="9"/>
      <c r="AB6" s="9"/>
      <c r="AC6" s="9"/>
      <c r="AD6" s="9"/>
      <c r="AE6" s="9"/>
      <c r="AF6" s="9"/>
      <c r="AG6" s="9"/>
    </row>
    <row r="7" spans="1:33" s="10" customFormat="1" ht="16.5" customHeight="1">
      <c r="A7" s="218"/>
      <c r="B7" s="218"/>
      <c r="C7" s="190">
        <v>902362</v>
      </c>
      <c r="D7" s="128" t="s">
        <v>32</v>
      </c>
      <c r="E7" s="128"/>
      <c r="F7" s="128"/>
      <c r="G7" s="128"/>
      <c r="H7" s="128"/>
      <c r="I7" s="128"/>
      <c r="J7" s="128"/>
      <c r="K7" s="128">
        <v>255</v>
      </c>
      <c r="L7" s="128">
        <v>320</v>
      </c>
      <c r="M7" s="128">
        <v>215</v>
      </c>
      <c r="N7" s="128">
        <f t="shared" si="0"/>
        <v>790</v>
      </c>
      <c r="P7" s="97"/>
      <c r="Q7" s="97"/>
      <c r="R7" s="97"/>
      <c r="S7" s="97"/>
      <c r="T7" s="97"/>
      <c r="U7" s="97"/>
      <c r="V7" s="97"/>
      <c r="W7" s="97"/>
      <c r="X7" s="9"/>
      <c r="Y7" s="9"/>
      <c r="Z7" s="9"/>
      <c r="AA7" s="9"/>
      <c r="AB7" s="9"/>
      <c r="AC7" s="9"/>
      <c r="AD7" s="9"/>
      <c r="AE7" s="9"/>
      <c r="AF7" s="9"/>
      <c r="AG7" s="9"/>
    </row>
    <row r="8" spans="1:33" s="10" customFormat="1">
      <c r="A8" s="218"/>
      <c r="B8" s="218"/>
      <c r="C8" s="198"/>
      <c r="D8" s="128" t="s">
        <v>67</v>
      </c>
      <c r="E8" s="128"/>
      <c r="F8" s="128"/>
      <c r="G8" s="128"/>
      <c r="H8" s="128"/>
      <c r="I8" s="128"/>
      <c r="J8" s="128"/>
      <c r="K8" s="128">
        <v>185</v>
      </c>
      <c r="L8" s="128">
        <v>230</v>
      </c>
      <c r="M8" s="128">
        <v>185</v>
      </c>
      <c r="N8" s="128">
        <f t="shared" si="0"/>
        <v>600</v>
      </c>
      <c r="P8" s="97"/>
      <c r="Q8" s="97"/>
      <c r="R8" s="97"/>
      <c r="S8" s="97"/>
      <c r="T8" s="97"/>
      <c r="U8" s="97"/>
      <c r="V8" s="97"/>
      <c r="W8" s="97"/>
      <c r="X8" s="9"/>
      <c r="Y8" s="9"/>
      <c r="Z8" s="9"/>
      <c r="AA8" s="9"/>
      <c r="AB8" s="9"/>
      <c r="AC8" s="9"/>
      <c r="AD8" s="9"/>
      <c r="AE8" s="9"/>
      <c r="AF8" s="9"/>
      <c r="AG8" s="9"/>
    </row>
    <row r="9" spans="1:33" s="10" customFormat="1" ht="16.5" customHeight="1">
      <c r="A9" s="218"/>
      <c r="B9" s="218"/>
      <c r="C9" s="198"/>
      <c r="D9" s="128" t="s">
        <v>68</v>
      </c>
      <c r="E9" s="128"/>
      <c r="F9" s="128"/>
      <c r="G9" s="128"/>
      <c r="H9" s="128"/>
      <c r="I9" s="128"/>
      <c r="J9" s="128"/>
      <c r="K9" s="128">
        <v>185</v>
      </c>
      <c r="L9" s="128">
        <v>230</v>
      </c>
      <c r="M9" s="128">
        <v>185</v>
      </c>
      <c r="N9" s="128">
        <f t="shared" si="0"/>
        <v>600</v>
      </c>
      <c r="P9" s="97"/>
      <c r="Q9" s="97"/>
      <c r="R9" s="97"/>
      <c r="S9" s="97"/>
      <c r="T9" s="97"/>
      <c r="U9" s="97"/>
      <c r="V9" s="97"/>
      <c r="W9" s="97"/>
      <c r="X9" s="9"/>
      <c r="Y9" s="9"/>
      <c r="Z9" s="9"/>
      <c r="AA9" s="9"/>
      <c r="AB9" s="9"/>
      <c r="AC9" s="9"/>
      <c r="AD9" s="9"/>
      <c r="AE9" s="9"/>
      <c r="AF9" s="9"/>
      <c r="AG9" s="9"/>
    </row>
    <row r="10" spans="1:33" s="10" customFormat="1">
      <c r="A10" s="219"/>
      <c r="B10" s="219"/>
      <c r="C10" s="128">
        <v>902381</v>
      </c>
      <c r="D10" s="128" t="s">
        <v>71</v>
      </c>
      <c r="E10" s="128"/>
      <c r="F10" s="128"/>
      <c r="G10" s="128"/>
      <c r="H10" s="128"/>
      <c r="I10" s="128"/>
      <c r="J10" s="128"/>
      <c r="K10" s="128">
        <v>220</v>
      </c>
      <c r="L10" s="128">
        <v>275</v>
      </c>
      <c r="M10" s="128">
        <v>185</v>
      </c>
      <c r="N10" s="128">
        <f t="shared" si="0"/>
        <v>680</v>
      </c>
      <c r="P10" s="97"/>
      <c r="Q10" s="97"/>
      <c r="R10" s="97"/>
      <c r="S10" s="97"/>
      <c r="T10" s="97"/>
      <c r="U10" s="97"/>
      <c r="V10" s="97"/>
      <c r="W10" s="97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3" s="10" customFormat="1">
      <c r="A11" s="9"/>
      <c r="B11" s="9"/>
      <c r="C11" s="9"/>
      <c r="D11" s="128" t="s">
        <v>96</v>
      </c>
      <c r="E11" s="128">
        <f>SUM(E3:E10)</f>
        <v>220</v>
      </c>
      <c r="F11" s="128">
        <f t="shared" ref="F11:N11" si="1">SUM(F3:F10)</f>
        <v>220</v>
      </c>
      <c r="G11" s="128">
        <f t="shared" si="1"/>
        <v>675</v>
      </c>
      <c r="H11" s="128">
        <f t="shared" si="1"/>
        <v>1010</v>
      </c>
      <c r="I11" s="128">
        <f t="shared" si="1"/>
        <v>1345</v>
      </c>
      <c r="J11" s="128">
        <f t="shared" si="1"/>
        <v>805</v>
      </c>
      <c r="K11" s="128">
        <f t="shared" si="1"/>
        <v>845</v>
      </c>
      <c r="L11" s="128">
        <f t="shared" si="1"/>
        <v>1055</v>
      </c>
      <c r="M11" s="128">
        <f t="shared" si="1"/>
        <v>770</v>
      </c>
      <c r="N11" s="128">
        <f t="shared" si="1"/>
        <v>6945</v>
      </c>
      <c r="P11" s="97"/>
      <c r="Q11" s="97"/>
      <c r="R11" s="97"/>
      <c r="S11" s="97"/>
      <c r="T11" s="97"/>
      <c r="U11" s="97"/>
      <c r="V11" s="97"/>
      <c r="W11" s="97"/>
      <c r="X11" s="101"/>
      <c r="Y11" s="102"/>
      <c r="Z11" s="9"/>
      <c r="AA11" s="9"/>
      <c r="AB11" s="9"/>
      <c r="AC11" s="9"/>
      <c r="AD11" s="9"/>
      <c r="AE11" s="9"/>
      <c r="AF11" s="9"/>
      <c r="AG11" s="9"/>
    </row>
    <row r="12" spans="1:33" s="10" customFormat="1" ht="19.5" customHeight="1">
      <c r="A12" s="246" t="s">
        <v>0</v>
      </c>
      <c r="B12" s="246"/>
      <c r="C12" s="1" t="s">
        <v>112</v>
      </c>
      <c r="D12" s="1">
        <v>803844</v>
      </c>
      <c r="E12" s="1">
        <v>803873</v>
      </c>
      <c r="F12" s="1">
        <v>902362</v>
      </c>
      <c r="G12" s="1">
        <v>902381</v>
      </c>
      <c r="H12" s="1"/>
      <c r="I12" s="1"/>
      <c r="J12" s="2"/>
      <c r="K12" s="2"/>
      <c r="L12" s="2"/>
      <c r="M12" s="2"/>
      <c r="N12" s="2"/>
      <c r="O12" s="2"/>
      <c r="P12" s="2"/>
      <c r="Q12" s="2"/>
      <c r="R12" s="2"/>
      <c r="S12" s="4"/>
      <c r="T12" s="4"/>
      <c r="U12" s="4"/>
      <c r="V12" s="4"/>
      <c r="W12" s="4"/>
      <c r="X12" s="4"/>
      <c r="Y12" s="5"/>
      <c r="Z12" s="6"/>
      <c r="AA12" s="7"/>
      <c r="AB12" s="8"/>
      <c r="AC12" s="8"/>
      <c r="AD12" s="8"/>
      <c r="AE12" s="8"/>
      <c r="AF12" s="9"/>
      <c r="AG12" s="9"/>
    </row>
    <row r="13" spans="1:33" s="10" customFormat="1" ht="20.25" customHeight="1">
      <c r="A13" s="246" t="s">
        <v>1</v>
      </c>
      <c r="B13" s="246"/>
      <c r="C13" s="8" t="s">
        <v>200</v>
      </c>
      <c r="D13" s="8"/>
      <c r="E13" s="8"/>
      <c r="F13" s="8"/>
      <c r="G13" s="8"/>
      <c r="H13" s="8"/>
      <c r="I13" s="8"/>
      <c r="J13" s="8"/>
      <c r="K13" s="105"/>
      <c r="L13" s="11"/>
      <c r="M13" s="11"/>
      <c r="N13" s="11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4"/>
      <c r="Z13" s="12"/>
      <c r="AA13" s="13"/>
      <c r="AB13" s="14"/>
      <c r="AC13" s="14"/>
      <c r="AD13" s="9"/>
      <c r="AE13" s="9"/>
      <c r="AF13" s="9"/>
      <c r="AG13" s="9"/>
    </row>
    <row r="14" spans="1:33" s="10" customFormat="1">
      <c r="A14" s="246" t="s">
        <v>2</v>
      </c>
      <c r="B14" s="246"/>
      <c r="C14" s="15">
        <f>N11</f>
        <v>6945</v>
      </c>
      <c r="D14" s="16"/>
      <c r="E14" s="16"/>
      <c r="F14" s="16"/>
      <c r="G14" s="16"/>
      <c r="H14" s="16"/>
      <c r="I14" s="16"/>
      <c r="J14" s="16"/>
      <c r="K14" s="106"/>
      <c r="L14" s="17"/>
      <c r="M14" s="17"/>
      <c r="N14" s="17"/>
      <c r="O14" s="18" t="s">
        <v>100</v>
      </c>
      <c r="P14" s="18" t="s">
        <v>100</v>
      </c>
      <c r="Q14" s="18" t="s">
        <v>100</v>
      </c>
      <c r="R14" s="18" t="s">
        <v>100</v>
      </c>
      <c r="S14" s="18" t="s">
        <v>100</v>
      </c>
      <c r="T14" s="18" t="s">
        <v>100</v>
      </c>
      <c r="U14" s="18" t="s">
        <v>100</v>
      </c>
      <c r="V14" s="18" t="s">
        <v>100</v>
      </c>
      <c r="W14" s="19"/>
      <c r="X14" s="19"/>
      <c r="Y14" s="12"/>
      <c r="Z14" s="13"/>
      <c r="AA14" s="20"/>
      <c r="AB14" s="20"/>
      <c r="AC14" s="8"/>
      <c r="AD14" s="8"/>
      <c r="AE14" s="8"/>
      <c r="AF14" s="9"/>
      <c r="AG14" s="9"/>
    </row>
    <row r="15" spans="1:33" s="10" customFormat="1">
      <c r="A15" s="246" t="s">
        <v>3</v>
      </c>
      <c r="B15" s="246"/>
      <c r="C15" s="21" t="s">
        <v>4</v>
      </c>
      <c r="D15" s="13"/>
      <c r="E15" s="13"/>
      <c r="F15" s="13"/>
      <c r="G15" s="13"/>
      <c r="H15" s="13"/>
      <c r="I15" s="13"/>
      <c r="J15" s="13"/>
      <c r="K15" s="106"/>
      <c r="L15" s="17"/>
      <c r="M15" s="17"/>
      <c r="N15" s="17"/>
      <c r="O15" s="18" t="s">
        <v>5</v>
      </c>
      <c r="P15" s="18" t="s">
        <v>6</v>
      </c>
      <c r="Q15" s="18" t="s">
        <v>7</v>
      </c>
      <c r="R15" s="18" t="s">
        <v>6</v>
      </c>
      <c r="S15" s="18" t="s">
        <v>7</v>
      </c>
      <c r="T15" s="18" t="s">
        <v>8</v>
      </c>
      <c r="U15" s="18" t="s">
        <v>9</v>
      </c>
      <c r="V15" s="18" t="s">
        <v>10</v>
      </c>
      <c r="W15" s="19"/>
      <c r="X15" s="19"/>
      <c r="Y15" s="12"/>
      <c r="Z15" s="13"/>
      <c r="AA15" s="20"/>
      <c r="AB15" s="20"/>
      <c r="AC15" s="8"/>
      <c r="AD15" s="8"/>
      <c r="AE15" s="8"/>
      <c r="AF15" s="9"/>
      <c r="AG15" s="9"/>
    </row>
    <row r="16" spans="1:33" s="10" customFormat="1">
      <c r="A16" s="247" t="s">
        <v>11</v>
      </c>
      <c r="B16" s="247"/>
      <c r="C16" s="21" t="s">
        <v>46</v>
      </c>
      <c r="D16" s="13"/>
      <c r="E16" s="13"/>
      <c r="F16" s="13"/>
      <c r="G16" s="13"/>
      <c r="H16" s="13"/>
      <c r="I16" s="13"/>
      <c r="J16" s="13"/>
      <c r="K16" s="108"/>
      <c r="L16" s="17"/>
      <c r="M16" s="17"/>
      <c r="N16" s="17"/>
      <c r="O16" s="22" t="s">
        <v>12</v>
      </c>
      <c r="P16" s="22" t="s">
        <v>12</v>
      </c>
      <c r="Q16" s="22" t="s">
        <v>12</v>
      </c>
      <c r="R16" s="22" t="s">
        <v>12</v>
      </c>
      <c r="S16" s="22" t="s">
        <v>13</v>
      </c>
      <c r="T16" s="22" t="s">
        <v>12</v>
      </c>
      <c r="U16" s="22" t="s">
        <v>14</v>
      </c>
      <c r="V16" s="22" t="s">
        <v>15</v>
      </c>
      <c r="W16" s="23"/>
      <c r="X16" s="23"/>
      <c r="Y16" s="12"/>
      <c r="Z16" s="24"/>
      <c r="AA16" s="20"/>
      <c r="AB16" s="240" t="s">
        <v>16</v>
      </c>
      <c r="AC16" s="241"/>
      <c r="AD16" s="241"/>
      <c r="AE16" s="241"/>
      <c r="AF16" s="242"/>
      <c r="AG16" s="9"/>
    </row>
    <row r="17" spans="1:33" s="10" customFormat="1">
      <c r="A17" s="25" t="s">
        <v>17</v>
      </c>
      <c r="B17" s="25" t="s">
        <v>18</v>
      </c>
      <c r="C17" s="26" t="s">
        <v>19</v>
      </c>
      <c r="D17" s="258" t="s">
        <v>20</v>
      </c>
      <c r="E17" s="259"/>
      <c r="F17" s="259"/>
      <c r="G17" s="259"/>
      <c r="H17" s="260"/>
      <c r="I17" s="27" t="s">
        <v>21</v>
      </c>
      <c r="J17" s="28" t="s">
        <v>22</v>
      </c>
      <c r="K17" s="109" t="s">
        <v>23</v>
      </c>
      <c r="L17" s="28" t="s">
        <v>2</v>
      </c>
      <c r="M17" s="261" t="s">
        <v>24</v>
      </c>
      <c r="N17" s="262"/>
      <c r="O17" s="29"/>
      <c r="P17" s="29"/>
      <c r="Q17" s="30"/>
      <c r="R17" s="30"/>
      <c r="S17" s="30"/>
      <c r="T17" s="30"/>
      <c r="U17" s="30"/>
      <c r="V17" s="30"/>
      <c r="W17" s="250" t="s">
        <v>25</v>
      </c>
      <c r="X17" s="263"/>
      <c r="Y17" s="31" t="s">
        <v>26</v>
      </c>
      <c r="Z17" s="32" t="s">
        <v>27</v>
      </c>
      <c r="AA17" s="33" t="s">
        <v>28</v>
      </c>
      <c r="AB17" s="34" t="s">
        <v>24</v>
      </c>
      <c r="AC17" s="35" t="s">
        <v>29</v>
      </c>
      <c r="AD17" s="36"/>
      <c r="AE17" s="36"/>
      <c r="AF17" s="36" t="s">
        <v>30</v>
      </c>
      <c r="AG17" s="37"/>
    </row>
    <row r="18" spans="1:33" s="10" customFormat="1">
      <c r="A18" s="38" t="s">
        <v>31</v>
      </c>
      <c r="B18" s="39" t="s">
        <v>158</v>
      </c>
      <c r="C18" s="155" t="s">
        <v>157</v>
      </c>
      <c r="D18" s="155" t="s">
        <v>32</v>
      </c>
      <c r="E18" s="40" t="s">
        <v>162</v>
      </c>
      <c r="F18" s="40" t="s">
        <v>238</v>
      </c>
      <c r="G18" s="41"/>
      <c r="H18" s="155" t="s">
        <v>32</v>
      </c>
      <c r="I18" s="42" t="s">
        <v>156</v>
      </c>
      <c r="J18" s="43">
        <v>1350</v>
      </c>
      <c r="K18" s="169">
        <v>0.63100000000000001</v>
      </c>
      <c r="L18" s="163">
        <f t="shared" ref="L18:L29" si="2">K18*J18</f>
        <v>851.85</v>
      </c>
      <c r="M18" s="45"/>
      <c r="N18" s="45"/>
      <c r="O18" s="46"/>
      <c r="P18" s="46"/>
      <c r="Q18" s="47"/>
      <c r="R18" s="47"/>
      <c r="S18" s="47"/>
      <c r="T18" s="47"/>
      <c r="U18" s="47"/>
      <c r="V18" s="47"/>
      <c r="W18" s="47">
        <f t="shared" ref="W18:W29" si="3">SUM(N18:U18)</f>
        <v>0</v>
      </c>
      <c r="X18" s="48" t="e">
        <f t="shared" ref="X18:X29" si="4">W18/AC18</f>
        <v>#DIV/0!</v>
      </c>
      <c r="Y18" s="49">
        <f t="shared" ref="Y18:Y29" si="5">W18-L18</f>
        <v>-851.85</v>
      </c>
      <c r="Z18" s="50"/>
      <c r="AA18" s="51"/>
      <c r="AB18" s="52"/>
      <c r="AC18" s="53"/>
      <c r="AD18" s="54"/>
      <c r="AE18" s="54"/>
      <c r="AF18" s="55">
        <f>AC18+AD18</f>
        <v>0</v>
      </c>
      <c r="AG18" s="37"/>
    </row>
    <row r="19" spans="1:33" s="10" customFormat="1">
      <c r="A19" s="38"/>
      <c r="B19" s="39" t="s">
        <v>158</v>
      </c>
      <c r="C19" s="151" t="s">
        <v>159</v>
      </c>
      <c r="D19" s="155" t="s">
        <v>67</v>
      </c>
      <c r="E19" s="40" t="s">
        <v>163</v>
      </c>
      <c r="F19" s="40" t="s">
        <v>238</v>
      </c>
      <c r="G19" s="41"/>
      <c r="H19" s="155" t="s">
        <v>67</v>
      </c>
      <c r="I19" s="42" t="s">
        <v>156</v>
      </c>
      <c r="J19" s="43">
        <v>975</v>
      </c>
      <c r="K19" s="169">
        <v>0.63100000000000001</v>
      </c>
      <c r="L19" s="163">
        <f t="shared" si="2"/>
        <v>615.22500000000002</v>
      </c>
      <c r="M19" s="45"/>
      <c r="N19" s="45"/>
      <c r="O19" s="46"/>
      <c r="P19" s="46"/>
      <c r="Q19" s="47"/>
      <c r="R19" s="47"/>
      <c r="S19" s="47"/>
      <c r="T19" s="47"/>
      <c r="U19" s="47"/>
      <c r="V19" s="47"/>
      <c r="W19" s="47">
        <f t="shared" si="3"/>
        <v>0</v>
      </c>
      <c r="X19" s="48" t="e">
        <f t="shared" si="4"/>
        <v>#DIV/0!</v>
      </c>
      <c r="Y19" s="49">
        <f t="shared" si="5"/>
        <v>-615.22500000000002</v>
      </c>
      <c r="Z19" s="50"/>
      <c r="AA19" s="51"/>
      <c r="AB19" s="52"/>
      <c r="AC19" s="53"/>
      <c r="AD19" s="54"/>
      <c r="AE19" s="54"/>
      <c r="AF19" s="55">
        <f t="shared" ref="AF19:AF114" si="6">AC19+AD19</f>
        <v>0</v>
      </c>
      <c r="AG19" s="37"/>
    </row>
    <row r="20" spans="1:33" s="10" customFormat="1">
      <c r="A20" s="38"/>
      <c r="B20" s="39" t="s">
        <v>158</v>
      </c>
      <c r="C20" s="151" t="s">
        <v>159</v>
      </c>
      <c r="D20" s="155" t="s">
        <v>295</v>
      </c>
      <c r="E20" s="40" t="s">
        <v>163</v>
      </c>
      <c r="F20" s="40" t="s">
        <v>238</v>
      </c>
      <c r="G20" s="41"/>
      <c r="H20" s="155" t="s">
        <v>68</v>
      </c>
      <c r="I20" s="42" t="s">
        <v>156</v>
      </c>
      <c r="J20" s="43">
        <v>795</v>
      </c>
      <c r="K20" s="169">
        <v>0.63100000000000001</v>
      </c>
      <c r="L20" s="163">
        <f t="shared" ref="L20:L27" si="7">K20*J20</f>
        <v>501.64499999999998</v>
      </c>
      <c r="M20" s="45"/>
      <c r="N20" s="45"/>
      <c r="O20" s="46"/>
      <c r="P20" s="46"/>
      <c r="Q20" s="47"/>
      <c r="R20" s="47"/>
      <c r="S20" s="47"/>
      <c r="T20" s="47"/>
      <c r="U20" s="47"/>
      <c r="V20" s="47"/>
      <c r="W20" s="47">
        <f t="shared" ref="W20:W27" si="8">SUM(N20:U20)</f>
        <v>0</v>
      </c>
      <c r="X20" s="48" t="e">
        <f t="shared" ref="X20:X27" si="9">W20/AC20</f>
        <v>#DIV/0!</v>
      </c>
      <c r="Y20" s="49">
        <f t="shared" ref="Y20:Y27" si="10">W20-L20</f>
        <v>-501.64499999999998</v>
      </c>
      <c r="Z20" s="50"/>
      <c r="AA20" s="51"/>
      <c r="AB20" s="52"/>
      <c r="AC20" s="53"/>
      <c r="AD20" s="54"/>
      <c r="AE20" s="54"/>
      <c r="AF20" s="55">
        <f t="shared" ref="AF20:AF27" si="11">AC20+AD20</f>
        <v>0</v>
      </c>
      <c r="AG20" s="37"/>
    </row>
    <row r="21" spans="1:33" s="10" customFormat="1">
      <c r="A21" s="38" t="s">
        <v>47</v>
      </c>
      <c r="B21" s="39" t="s">
        <v>158</v>
      </c>
      <c r="C21" s="155" t="s">
        <v>157</v>
      </c>
      <c r="D21" s="155" t="s">
        <v>296</v>
      </c>
      <c r="E21" s="40" t="s">
        <v>164</v>
      </c>
      <c r="F21" s="40" t="s">
        <v>238</v>
      </c>
      <c r="G21" s="41"/>
      <c r="H21" s="155" t="s">
        <v>71</v>
      </c>
      <c r="I21" s="42" t="s">
        <v>156</v>
      </c>
      <c r="J21" s="43">
        <v>1155</v>
      </c>
      <c r="K21" s="169">
        <v>0.63100000000000001</v>
      </c>
      <c r="L21" s="163">
        <f t="shared" si="7"/>
        <v>728.80499999999995</v>
      </c>
      <c r="M21" s="45"/>
      <c r="N21" s="45"/>
      <c r="O21" s="46"/>
      <c r="P21" s="46"/>
      <c r="Q21" s="47"/>
      <c r="R21" s="47"/>
      <c r="S21" s="47"/>
      <c r="T21" s="47"/>
      <c r="U21" s="47"/>
      <c r="V21" s="47"/>
      <c r="W21" s="47">
        <f t="shared" si="8"/>
        <v>0</v>
      </c>
      <c r="X21" s="48" t="e">
        <f t="shared" si="9"/>
        <v>#DIV/0!</v>
      </c>
      <c r="Y21" s="49">
        <f t="shared" si="10"/>
        <v>-728.80499999999995</v>
      </c>
      <c r="Z21" s="50"/>
      <c r="AA21" s="51"/>
      <c r="AB21" s="52"/>
      <c r="AC21" s="53"/>
      <c r="AD21" s="54"/>
      <c r="AE21" s="54"/>
      <c r="AF21" s="55">
        <f t="shared" si="11"/>
        <v>0</v>
      </c>
      <c r="AG21" s="37"/>
    </row>
    <row r="22" spans="1:33" s="10" customFormat="1">
      <c r="A22" s="38" t="s">
        <v>31</v>
      </c>
      <c r="B22" s="39" t="s">
        <v>158</v>
      </c>
      <c r="C22" s="155" t="s">
        <v>157</v>
      </c>
      <c r="D22" s="155" t="s">
        <v>32</v>
      </c>
      <c r="E22" s="40" t="s">
        <v>162</v>
      </c>
      <c r="F22" s="40" t="s">
        <v>239</v>
      </c>
      <c r="G22" s="41"/>
      <c r="H22" s="155" t="s">
        <v>32</v>
      </c>
      <c r="I22" s="42" t="s">
        <v>156</v>
      </c>
      <c r="J22" s="43">
        <v>790</v>
      </c>
      <c r="K22" s="169">
        <v>0.745</v>
      </c>
      <c r="L22" s="163">
        <f>K22*J22</f>
        <v>588.54999999999995</v>
      </c>
      <c r="M22" s="45"/>
      <c r="N22" s="45"/>
      <c r="O22" s="46"/>
      <c r="P22" s="46"/>
      <c r="Q22" s="47"/>
      <c r="R22" s="47"/>
      <c r="S22" s="47"/>
      <c r="T22" s="47"/>
      <c r="U22" s="47"/>
      <c r="V22" s="47"/>
      <c r="W22" s="47">
        <f>SUM(N22:U22)</f>
        <v>0</v>
      </c>
      <c r="X22" s="48" t="e">
        <f>W22/AC22</f>
        <v>#DIV/0!</v>
      </c>
      <c r="Y22" s="49">
        <f>W22-L22</f>
        <v>-588.54999999999995</v>
      </c>
      <c r="Z22" s="50"/>
      <c r="AA22" s="51"/>
      <c r="AB22" s="52"/>
      <c r="AC22" s="53"/>
      <c r="AD22" s="54"/>
      <c r="AE22" s="54"/>
      <c r="AF22" s="55">
        <f>AC22+AD22</f>
        <v>0</v>
      </c>
      <c r="AG22" s="37"/>
    </row>
    <row r="23" spans="1:33" s="10" customFormat="1">
      <c r="A23" s="38"/>
      <c r="B23" s="39" t="s">
        <v>158</v>
      </c>
      <c r="C23" s="151" t="s">
        <v>159</v>
      </c>
      <c r="D23" s="155" t="s">
        <v>67</v>
      </c>
      <c r="E23" s="40" t="s">
        <v>163</v>
      </c>
      <c r="F23" s="40" t="s">
        <v>239</v>
      </c>
      <c r="G23" s="41"/>
      <c r="H23" s="155" t="s">
        <v>67</v>
      </c>
      <c r="I23" s="42" t="s">
        <v>156</v>
      </c>
      <c r="J23" s="43">
        <v>600</v>
      </c>
      <c r="K23" s="169">
        <v>0.745</v>
      </c>
      <c r="L23" s="163">
        <f>K23*J23</f>
        <v>447</v>
      </c>
      <c r="M23" s="45"/>
      <c r="N23" s="45"/>
      <c r="O23" s="46"/>
      <c r="P23" s="46"/>
      <c r="Q23" s="47"/>
      <c r="R23" s="47"/>
      <c r="S23" s="47"/>
      <c r="T23" s="47"/>
      <c r="U23" s="47"/>
      <c r="V23" s="47"/>
      <c r="W23" s="47">
        <f>SUM(N23:U23)</f>
        <v>0</v>
      </c>
      <c r="X23" s="48" t="e">
        <f>W23/AC23</f>
        <v>#DIV/0!</v>
      </c>
      <c r="Y23" s="49">
        <f>W23-L23</f>
        <v>-447</v>
      </c>
      <c r="Z23" s="50"/>
      <c r="AA23" s="51"/>
      <c r="AB23" s="52"/>
      <c r="AC23" s="53"/>
      <c r="AD23" s="54"/>
      <c r="AE23" s="54"/>
      <c r="AF23" s="55">
        <f>AC23+AD23</f>
        <v>0</v>
      </c>
      <c r="AG23" s="37"/>
    </row>
    <row r="24" spans="1:33" s="10" customFormat="1">
      <c r="A24" s="38"/>
      <c r="B24" s="39" t="s">
        <v>158</v>
      </c>
      <c r="C24" s="151" t="s">
        <v>159</v>
      </c>
      <c r="D24" s="155" t="s">
        <v>68</v>
      </c>
      <c r="E24" s="40" t="s">
        <v>163</v>
      </c>
      <c r="F24" s="40" t="s">
        <v>239</v>
      </c>
      <c r="G24" s="41"/>
      <c r="H24" s="155" t="s">
        <v>68</v>
      </c>
      <c r="I24" s="42" t="s">
        <v>156</v>
      </c>
      <c r="J24" s="43">
        <v>600</v>
      </c>
      <c r="K24" s="169">
        <v>0.745</v>
      </c>
      <c r="L24" s="163">
        <f>K24*J24</f>
        <v>447</v>
      </c>
      <c r="M24" s="45"/>
      <c r="N24" s="45"/>
      <c r="O24" s="46"/>
      <c r="P24" s="46"/>
      <c r="Q24" s="47"/>
      <c r="R24" s="47"/>
      <c r="S24" s="47"/>
      <c r="T24" s="47"/>
      <c r="U24" s="47"/>
      <c r="V24" s="47"/>
      <c r="W24" s="47">
        <f>SUM(N24:U24)</f>
        <v>0</v>
      </c>
      <c r="X24" s="48" t="e">
        <f>W24/AC24</f>
        <v>#DIV/0!</v>
      </c>
      <c r="Y24" s="49">
        <f>W24-L24</f>
        <v>-447</v>
      </c>
      <c r="Z24" s="50"/>
      <c r="AA24" s="51"/>
      <c r="AB24" s="52"/>
      <c r="AC24" s="53"/>
      <c r="AD24" s="54"/>
      <c r="AE24" s="54"/>
      <c r="AF24" s="55">
        <f>AC24+AD24</f>
        <v>0</v>
      </c>
      <c r="AG24" s="37"/>
    </row>
    <row r="25" spans="1:33" s="10" customFormat="1">
      <c r="A25" s="38" t="s">
        <v>47</v>
      </c>
      <c r="B25" s="39"/>
      <c r="C25" s="155" t="s">
        <v>157</v>
      </c>
      <c r="D25" s="155" t="s">
        <v>71</v>
      </c>
      <c r="E25" s="40" t="s">
        <v>164</v>
      </c>
      <c r="F25" s="40" t="s">
        <v>239</v>
      </c>
      <c r="G25" s="41"/>
      <c r="H25" s="155" t="s">
        <v>71</v>
      </c>
      <c r="I25" s="42" t="s">
        <v>156</v>
      </c>
      <c r="J25" s="43">
        <v>680</v>
      </c>
      <c r="K25" s="169">
        <v>0.745</v>
      </c>
      <c r="L25" s="163">
        <f t="shared" si="7"/>
        <v>506.6</v>
      </c>
      <c r="M25" s="45"/>
      <c r="N25" s="45"/>
      <c r="O25" s="46"/>
      <c r="P25" s="46"/>
      <c r="Q25" s="47"/>
      <c r="R25" s="47"/>
      <c r="S25" s="47"/>
      <c r="T25" s="47"/>
      <c r="U25" s="47"/>
      <c r="V25" s="47"/>
      <c r="W25" s="47">
        <f t="shared" si="8"/>
        <v>0</v>
      </c>
      <c r="X25" s="48" t="e">
        <f t="shared" si="9"/>
        <v>#DIV/0!</v>
      </c>
      <c r="Y25" s="49">
        <f t="shared" si="10"/>
        <v>-506.6</v>
      </c>
      <c r="Z25" s="50"/>
      <c r="AA25" s="51"/>
      <c r="AB25" s="52"/>
      <c r="AC25" s="53"/>
      <c r="AD25" s="54"/>
      <c r="AE25" s="54"/>
      <c r="AF25" s="55">
        <f t="shared" si="11"/>
        <v>0</v>
      </c>
      <c r="AG25" s="37"/>
    </row>
    <row r="26" spans="1:33" s="10" customFormat="1">
      <c r="A26" s="38" t="s">
        <v>33</v>
      </c>
      <c r="B26" s="39" t="s">
        <v>166</v>
      </c>
      <c r="C26" s="155" t="s">
        <v>167</v>
      </c>
      <c r="D26" s="155" t="s">
        <v>240</v>
      </c>
      <c r="E26" s="40" t="s">
        <v>165</v>
      </c>
      <c r="F26" s="40" t="s">
        <v>238</v>
      </c>
      <c r="G26" s="41"/>
      <c r="H26" s="155" t="s">
        <v>32</v>
      </c>
      <c r="I26" s="42" t="s">
        <v>168</v>
      </c>
      <c r="J26" s="43">
        <v>2325</v>
      </c>
      <c r="K26" s="169">
        <v>0.23899999999999999</v>
      </c>
      <c r="L26" s="163">
        <f t="shared" si="7"/>
        <v>555.67499999999995</v>
      </c>
      <c r="M26" s="45"/>
      <c r="N26" s="45"/>
      <c r="O26" s="46"/>
      <c r="P26" s="46"/>
      <c r="Q26" s="47"/>
      <c r="R26" s="47"/>
      <c r="S26" s="47"/>
      <c r="T26" s="47"/>
      <c r="U26" s="47"/>
      <c r="V26" s="47"/>
      <c r="W26" s="47">
        <f t="shared" si="8"/>
        <v>0</v>
      </c>
      <c r="X26" s="48" t="e">
        <f t="shared" si="9"/>
        <v>#DIV/0!</v>
      </c>
      <c r="Y26" s="49">
        <f t="shared" si="10"/>
        <v>-555.67499999999995</v>
      </c>
      <c r="Z26" s="50"/>
      <c r="AA26" s="51"/>
      <c r="AB26" s="52"/>
      <c r="AC26" s="53"/>
      <c r="AD26" s="54"/>
      <c r="AE26" s="54"/>
      <c r="AF26" s="55">
        <f t="shared" si="11"/>
        <v>0</v>
      </c>
      <c r="AG26" s="37"/>
    </row>
    <row r="27" spans="1:33" s="10" customFormat="1">
      <c r="A27" s="38"/>
      <c r="B27" s="39" t="s">
        <v>166</v>
      </c>
      <c r="C27" s="155" t="s">
        <v>167</v>
      </c>
      <c r="D27" s="155" t="s">
        <v>297</v>
      </c>
      <c r="E27" s="40" t="s">
        <v>165</v>
      </c>
      <c r="F27" s="40" t="s">
        <v>238</v>
      </c>
      <c r="G27" s="41"/>
      <c r="H27" s="155" t="s">
        <v>48</v>
      </c>
      <c r="I27" s="42" t="s">
        <v>168</v>
      </c>
      <c r="J27" s="43">
        <v>1950</v>
      </c>
      <c r="K27" s="169">
        <v>0.23899999999999999</v>
      </c>
      <c r="L27" s="163">
        <f t="shared" si="7"/>
        <v>466.04999999999995</v>
      </c>
      <c r="M27" s="45"/>
      <c r="N27" s="45"/>
      <c r="O27" s="46"/>
      <c r="P27" s="46"/>
      <c r="Q27" s="47"/>
      <c r="R27" s="47"/>
      <c r="S27" s="47"/>
      <c r="T27" s="47"/>
      <c r="U27" s="47"/>
      <c r="V27" s="47"/>
      <c r="W27" s="47">
        <f t="shared" si="8"/>
        <v>0</v>
      </c>
      <c r="X27" s="48" t="e">
        <f t="shared" si="9"/>
        <v>#DIV/0!</v>
      </c>
      <c r="Y27" s="49">
        <f t="shared" si="10"/>
        <v>-466.04999999999995</v>
      </c>
      <c r="Z27" s="50"/>
      <c r="AA27" s="51"/>
      <c r="AB27" s="52"/>
      <c r="AC27" s="53"/>
      <c r="AD27" s="54"/>
      <c r="AE27" s="54"/>
      <c r="AF27" s="55">
        <f t="shared" si="11"/>
        <v>0</v>
      </c>
      <c r="AG27" s="37"/>
    </row>
    <row r="28" spans="1:33" s="10" customFormat="1">
      <c r="A28" s="38"/>
      <c r="B28" s="39" t="s">
        <v>166</v>
      </c>
      <c r="C28" s="155" t="s">
        <v>167</v>
      </c>
      <c r="D28" s="155" t="s">
        <v>240</v>
      </c>
      <c r="E28" s="40" t="s">
        <v>165</v>
      </c>
      <c r="F28" s="40" t="s">
        <v>239</v>
      </c>
      <c r="G28" s="41"/>
      <c r="H28" s="155" t="s">
        <v>32</v>
      </c>
      <c r="I28" s="42" t="s">
        <v>168</v>
      </c>
      <c r="J28" s="43">
        <v>1390</v>
      </c>
      <c r="K28" s="169">
        <v>0.29699999999999999</v>
      </c>
      <c r="L28" s="163">
        <f t="shared" si="2"/>
        <v>412.83</v>
      </c>
      <c r="M28" s="45"/>
      <c r="N28" s="45"/>
      <c r="O28" s="46"/>
      <c r="P28" s="46"/>
      <c r="Q28" s="47"/>
      <c r="R28" s="47"/>
      <c r="S28" s="47"/>
      <c r="T28" s="47"/>
      <c r="U28" s="47"/>
      <c r="V28" s="47"/>
      <c r="W28" s="47">
        <f t="shared" si="3"/>
        <v>0</v>
      </c>
      <c r="X28" s="48" t="e">
        <f t="shared" si="4"/>
        <v>#DIV/0!</v>
      </c>
      <c r="Y28" s="49">
        <f t="shared" si="5"/>
        <v>-412.83</v>
      </c>
      <c r="Z28" s="50"/>
      <c r="AA28" s="51"/>
      <c r="AB28" s="52"/>
      <c r="AC28" s="53"/>
      <c r="AD28" s="54"/>
      <c r="AE28" s="54"/>
      <c r="AF28" s="55">
        <f t="shared" si="6"/>
        <v>0</v>
      </c>
      <c r="AG28" s="37"/>
    </row>
    <row r="29" spans="1:33" s="10" customFormat="1">
      <c r="A29" s="38"/>
      <c r="B29" s="39" t="s">
        <v>166</v>
      </c>
      <c r="C29" s="155" t="s">
        <v>167</v>
      </c>
      <c r="D29" s="155" t="s">
        <v>297</v>
      </c>
      <c r="E29" s="40" t="s">
        <v>165</v>
      </c>
      <c r="F29" s="40" t="s">
        <v>239</v>
      </c>
      <c r="G29" s="41"/>
      <c r="H29" s="155" t="s">
        <v>48</v>
      </c>
      <c r="I29" s="42" t="s">
        <v>168</v>
      </c>
      <c r="J29" s="43">
        <v>1280</v>
      </c>
      <c r="K29" s="169">
        <v>0.29699999999999999</v>
      </c>
      <c r="L29" s="163">
        <f t="shared" si="2"/>
        <v>380.15999999999997</v>
      </c>
      <c r="M29" s="45"/>
      <c r="N29" s="45"/>
      <c r="O29" s="46"/>
      <c r="P29" s="46"/>
      <c r="Q29" s="47"/>
      <c r="R29" s="47"/>
      <c r="S29" s="47"/>
      <c r="T29" s="47"/>
      <c r="U29" s="47"/>
      <c r="V29" s="47"/>
      <c r="W29" s="47">
        <f t="shared" si="3"/>
        <v>0</v>
      </c>
      <c r="X29" s="48" t="e">
        <f t="shared" si="4"/>
        <v>#DIV/0!</v>
      </c>
      <c r="Y29" s="49">
        <f t="shared" si="5"/>
        <v>-380.15999999999997</v>
      </c>
      <c r="Z29" s="50"/>
      <c r="AA29" s="51"/>
      <c r="AB29" s="52"/>
      <c r="AC29" s="53"/>
      <c r="AD29" s="54"/>
      <c r="AE29" s="54"/>
      <c r="AF29" s="55">
        <f t="shared" si="6"/>
        <v>0</v>
      </c>
      <c r="AG29" s="37"/>
    </row>
    <row r="30" spans="1:33" s="10" customFormat="1">
      <c r="A30" s="38"/>
      <c r="B30" s="57"/>
      <c r="C30" s="155"/>
      <c r="D30" s="155"/>
      <c r="E30" s="40"/>
      <c r="F30" s="40"/>
      <c r="G30" s="41"/>
      <c r="H30" s="41"/>
      <c r="I30" s="42"/>
      <c r="J30" s="43"/>
      <c r="K30" s="110"/>
      <c r="L30" s="44"/>
      <c r="M30" s="45"/>
      <c r="N30" s="45"/>
      <c r="O30" s="46"/>
      <c r="P30" s="46"/>
      <c r="Q30" s="47"/>
      <c r="R30" s="47"/>
      <c r="S30" s="47"/>
      <c r="T30" s="47"/>
      <c r="U30" s="47"/>
      <c r="V30" s="47"/>
      <c r="W30" s="47"/>
      <c r="X30" s="48"/>
      <c r="Y30" s="49"/>
      <c r="Z30" s="50"/>
      <c r="AA30" s="51"/>
      <c r="AB30" s="52"/>
      <c r="AC30" s="53"/>
      <c r="AD30" s="54"/>
      <c r="AE30" s="54"/>
      <c r="AF30" s="55">
        <f t="shared" si="6"/>
        <v>0</v>
      </c>
      <c r="AG30" s="37"/>
    </row>
    <row r="31" spans="1:33" s="10" customFormat="1">
      <c r="A31" s="38" t="s">
        <v>34</v>
      </c>
      <c r="B31" s="57"/>
      <c r="C31" s="155" t="s">
        <v>36</v>
      </c>
      <c r="D31" s="155" t="s">
        <v>32</v>
      </c>
      <c r="E31" s="40"/>
      <c r="F31" s="40"/>
      <c r="G31" s="41"/>
      <c r="H31" s="155" t="s">
        <v>32</v>
      </c>
      <c r="I31" s="42" t="s">
        <v>238</v>
      </c>
      <c r="J31" s="43">
        <v>975</v>
      </c>
      <c r="K31" s="152">
        <v>125</v>
      </c>
      <c r="L31" s="166">
        <f>K31*J31/5000</f>
        <v>24.375</v>
      </c>
      <c r="M31" s="45"/>
      <c r="N31" s="45"/>
      <c r="O31" s="46"/>
      <c r="P31" s="46"/>
      <c r="Q31" s="47"/>
      <c r="R31" s="47"/>
      <c r="S31" s="47"/>
      <c r="T31" s="47"/>
      <c r="U31" s="47"/>
      <c r="V31" s="47"/>
      <c r="W31" s="47">
        <f>SUM(N31:U31)</f>
        <v>0</v>
      </c>
      <c r="X31" s="48" t="e">
        <f>W31/AC31</f>
        <v>#DIV/0!</v>
      </c>
      <c r="Y31" s="49">
        <f>W31-L31</f>
        <v>-24.375</v>
      </c>
      <c r="Z31" s="50"/>
      <c r="AA31" s="51"/>
      <c r="AB31" s="52"/>
      <c r="AC31" s="53"/>
      <c r="AD31" s="54"/>
      <c r="AE31" s="54"/>
      <c r="AF31" s="55">
        <f t="shared" si="6"/>
        <v>0</v>
      </c>
      <c r="AG31" s="37"/>
    </row>
    <row r="32" spans="1:33" s="10" customFormat="1">
      <c r="A32" s="38"/>
      <c r="B32" s="57"/>
      <c r="C32" s="155" t="s">
        <v>35</v>
      </c>
      <c r="D32" s="155" t="s">
        <v>32</v>
      </c>
      <c r="E32" s="40"/>
      <c r="F32" s="40"/>
      <c r="G32" s="41"/>
      <c r="H32" s="155" t="s">
        <v>32</v>
      </c>
      <c r="I32" s="42" t="s">
        <v>238</v>
      </c>
      <c r="J32" s="43">
        <v>975</v>
      </c>
      <c r="K32" s="152">
        <v>210</v>
      </c>
      <c r="L32" s="166">
        <f t="shared" ref="L32:L38" si="12">K32*J32/5000</f>
        <v>40.950000000000003</v>
      </c>
      <c r="M32" s="45"/>
      <c r="N32" s="45"/>
      <c r="O32" s="46"/>
      <c r="P32" s="46"/>
      <c r="Q32" s="47"/>
      <c r="R32" s="47"/>
      <c r="S32" s="47"/>
      <c r="T32" s="47"/>
      <c r="U32" s="47"/>
      <c r="V32" s="47"/>
      <c r="W32" s="47">
        <f t="shared" ref="W32:W38" si="13">SUM(N32:U32)</f>
        <v>0</v>
      </c>
      <c r="X32" s="48" t="e">
        <f t="shared" ref="X32:X38" si="14">W32/AC32</f>
        <v>#DIV/0!</v>
      </c>
      <c r="Y32" s="49">
        <f t="shared" ref="Y32:Y38" si="15">W32-L32</f>
        <v>-40.950000000000003</v>
      </c>
      <c r="Z32" s="50"/>
      <c r="AA32" s="51"/>
      <c r="AB32" s="52"/>
      <c r="AC32" s="53"/>
      <c r="AD32" s="54"/>
      <c r="AE32" s="54"/>
      <c r="AF32" s="55">
        <f t="shared" si="6"/>
        <v>0</v>
      </c>
      <c r="AG32" s="37"/>
    </row>
    <row r="33" spans="1:33" s="10" customFormat="1">
      <c r="A33" s="38"/>
      <c r="B33" s="57"/>
      <c r="C33" s="155" t="s">
        <v>36</v>
      </c>
      <c r="D33" s="155" t="s">
        <v>67</v>
      </c>
      <c r="E33" s="40"/>
      <c r="F33" s="40"/>
      <c r="G33" s="41"/>
      <c r="H33" s="155" t="s">
        <v>67</v>
      </c>
      <c r="I33" s="42" t="s">
        <v>238</v>
      </c>
      <c r="J33" s="43">
        <v>795</v>
      </c>
      <c r="K33" s="152">
        <v>125</v>
      </c>
      <c r="L33" s="166">
        <f t="shared" si="12"/>
        <v>19.875</v>
      </c>
      <c r="M33" s="45"/>
      <c r="N33" s="45"/>
      <c r="O33" s="46"/>
      <c r="P33" s="46"/>
      <c r="Q33" s="47"/>
      <c r="R33" s="47"/>
      <c r="S33" s="47"/>
      <c r="T33" s="47"/>
      <c r="U33" s="47"/>
      <c r="V33" s="47"/>
      <c r="W33" s="47">
        <f t="shared" si="13"/>
        <v>0</v>
      </c>
      <c r="X33" s="48" t="e">
        <f t="shared" si="14"/>
        <v>#DIV/0!</v>
      </c>
      <c r="Y33" s="49">
        <f t="shared" si="15"/>
        <v>-19.875</v>
      </c>
      <c r="Z33" s="50"/>
      <c r="AA33" s="51"/>
      <c r="AB33" s="52"/>
      <c r="AC33" s="53"/>
      <c r="AD33" s="54"/>
      <c r="AE33" s="54"/>
      <c r="AF33" s="55">
        <f t="shared" si="6"/>
        <v>0</v>
      </c>
      <c r="AG33" s="37"/>
    </row>
    <row r="34" spans="1:33" s="10" customFormat="1">
      <c r="A34" s="38"/>
      <c r="B34" s="58"/>
      <c r="C34" s="155" t="s">
        <v>35</v>
      </c>
      <c r="D34" s="155" t="s">
        <v>67</v>
      </c>
      <c r="E34" s="40"/>
      <c r="F34" s="40"/>
      <c r="G34" s="41"/>
      <c r="H34" s="155" t="s">
        <v>67</v>
      </c>
      <c r="I34" s="42" t="s">
        <v>238</v>
      </c>
      <c r="J34" s="43">
        <v>795</v>
      </c>
      <c r="K34" s="152">
        <v>210</v>
      </c>
      <c r="L34" s="166">
        <f t="shared" si="12"/>
        <v>33.39</v>
      </c>
      <c r="M34" s="45"/>
      <c r="N34" s="45"/>
      <c r="O34" s="46"/>
      <c r="P34" s="46"/>
      <c r="Q34" s="47"/>
      <c r="R34" s="47"/>
      <c r="S34" s="47"/>
      <c r="T34" s="47"/>
      <c r="U34" s="47"/>
      <c r="V34" s="47"/>
      <c r="W34" s="47">
        <f t="shared" si="13"/>
        <v>0</v>
      </c>
      <c r="X34" s="48" t="e">
        <f t="shared" si="14"/>
        <v>#DIV/0!</v>
      </c>
      <c r="Y34" s="49">
        <f t="shared" si="15"/>
        <v>-33.39</v>
      </c>
      <c r="Z34" s="50"/>
      <c r="AA34" s="51"/>
      <c r="AB34" s="52"/>
      <c r="AC34" s="53"/>
      <c r="AD34" s="54"/>
      <c r="AE34" s="54"/>
      <c r="AF34" s="55">
        <f t="shared" si="6"/>
        <v>0</v>
      </c>
      <c r="AG34" s="37"/>
    </row>
    <row r="35" spans="1:33" s="10" customFormat="1">
      <c r="A35" s="38"/>
      <c r="B35" s="57"/>
      <c r="C35" s="155" t="s">
        <v>36</v>
      </c>
      <c r="D35" s="155" t="s">
        <v>295</v>
      </c>
      <c r="E35" s="40"/>
      <c r="F35" s="40"/>
      <c r="G35" s="41"/>
      <c r="H35" s="155" t="s">
        <v>295</v>
      </c>
      <c r="I35" s="42" t="s">
        <v>238</v>
      </c>
      <c r="J35" s="43">
        <v>600</v>
      </c>
      <c r="K35" s="152">
        <v>125</v>
      </c>
      <c r="L35" s="166">
        <f t="shared" si="12"/>
        <v>15</v>
      </c>
      <c r="M35" s="45"/>
      <c r="N35" s="45"/>
      <c r="O35" s="46"/>
      <c r="P35" s="46"/>
      <c r="Q35" s="47"/>
      <c r="R35" s="47"/>
      <c r="S35" s="47"/>
      <c r="T35" s="47"/>
      <c r="U35" s="47"/>
      <c r="V35" s="47"/>
      <c r="W35" s="47">
        <f t="shared" si="13"/>
        <v>0</v>
      </c>
      <c r="X35" s="48" t="e">
        <f t="shared" si="14"/>
        <v>#DIV/0!</v>
      </c>
      <c r="Y35" s="49">
        <f t="shared" si="15"/>
        <v>-15</v>
      </c>
      <c r="Z35" s="50"/>
      <c r="AA35" s="51"/>
      <c r="AB35" s="52"/>
      <c r="AC35" s="53"/>
      <c r="AD35" s="54"/>
      <c r="AE35" s="54"/>
      <c r="AF35" s="55">
        <f t="shared" si="6"/>
        <v>0</v>
      </c>
      <c r="AG35" s="37"/>
    </row>
    <row r="36" spans="1:33" s="10" customFormat="1">
      <c r="A36" s="38"/>
      <c r="B36" s="58"/>
      <c r="C36" s="155" t="s">
        <v>35</v>
      </c>
      <c r="D36" s="155" t="s">
        <v>295</v>
      </c>
      <c r="E36" s="40"/>
      <c r="F36" s="40"/>
      <c r="G36" s="41"/>
      <c r="H36" s="155" t="s">
        <v>295</v>
      </c>
      <c r="I36" s="42" t="s">
        <v>238</v>
      </c>
      <c r="J36" s="43">
        <v>600</v>
      </c>
      <c r="K36" s="152">
        <v>210</v>
      </c>
      <c r="L36" s="166">
        <f t="shared" si="12"/>
        <v>25.2</v>
      </c>
      <c r="M36" s="45"/>
      <c r="N36" s="45"/>
      <c r="O36" s="46"/>
      <c r="P36" s="46"/>
      <c r="Q36" s="47"/>
      <c r="R36" s="47"/>
      <c r="S36" s="47"/>
      <c r="T36" s="47"/>
      <c r="U36" s="47"/>
      <c r="V36" s="47"/>
      <c r="W36" s="47">
        <f t="shared" si="13"/>
        <v>0</v>
      </c>
      <c r="X36" s="48" t="e">
        <f t="shared" si="14"/>
        <v>#DIV/0!</v>
      </c>
      <c r="Y36" s="49">
        <f t="shared" si="15"/>
        <v>-25.2</v>
      </c>
      <c r="Z36" s="50"/>
      <c r="AA36" s="51"/>
      <c r="AB36" s="52"/>
      <c r="AC36" s="53"/>
      <c r="AD36" s="54"/>
      <c r="AE36" s="54"/>
      <c r="AF36" s="55">
        <f t="shared" si="6"/>
        <v>0</v>
      </c>
      <c r="AG36" s="37"/>
    </row>
    <row r="37" spans="1:33" s="10" customFormat="1">
      <c r="A37" s="38"/>
      <c r="B37" s="57"/>
      <c r="C37" s="155" t="s">
        <v>36</v>
      </c>
      <c r="D37" s="155" t="s">
        <v>296</v>
      </c>
      <c r="E37" s="40"/>
      <c r="F37" s="40"/>
      <c r="G37" s="41"/>
      <c r="H37" s="155" t="s">
        <v>264</v>
      </c>
      <c r="I37" s="42" t="s">
        <v>238</v>
      </c>
      <c r="J37" s="43">
        <v>600</v>
      </c>
      <c r="K37" s="152">
        <v>125</v>
      </c>
      <c r="L37" s="166">
        <f t="shared" si="12"/>
        <v>15</v>
      </c>
      <c r="M37" s="45"/>
      <c r="N37" s="45"/>
      <c r="O37" s="46"/>
      <c r="P37" s="46"/>
      <c r="Q37" s="47"/>
      <c r="R37" s="47"/>
      <c r="S37" s="47"/>
      <c r="T37" s="47"/>
      <c r="U37" s="47"/>
      <c r="V37" s="47"/>
      <c r="W37" s="47">
        <f t="shared" si="13"/>
        <v>0</v>
      </c>
      <c r="X37" s="48" t="e">
        <f t="shared" si="14"/>
        <v>#DIV/0!</v>
      </c>
      <c r="Y37" s="49">
        <f t="shared" si="15"/>
        <v>-15</v>
      </c>
      <c r="Z37" s="50"/>
      <c r="AA37" s="51"/>
      <c r="AB37" s="52"/>
      <c r="AC37" s="53"/>
      <c r="AD37" s="54"/>
      <c r="AE37" s="54"/>
      <c r="AF37" s="55">
        <f t="shared" si="6"/>
        <v>0</v>
      </c>
      <c r="AG37" s="37"/>
    </row>
    <row r="38" spans="1:33" s="10" customFormat="1">
      <c r="A38" s="38"/>
      <c r="B38" s="58"/>
      <c r="C38" s="155" t="s">
        <v>35</v>
      </c>
      <c r="D38" s="155" t="s">
        <v>296</v>
      </c>
      <c r="E38" s="40"/>
      <c r="F38" s="40"/>
      <c r="G38" s="41"/>
      <c r="H38" s="155" t="s">
        <v>264</v>
      </c>
      <c r="I38" s="42" t="s">
        <v>238</v>
      </c>
      <c r="J38" s="43">
        <v>600</v>
      </c>
      <c r="K38" s="152">
        <v>210</v>
      </c>
      <c r="L38" s="166">
        <f t="shared" si="12"/>
        <v>25.2</v>
      </c>
      <c r="M38" s="45"/>
      <c r="N38" s="45"/>
      <c r="O38" s="46"/>
      <c r="P38" s="46"/>
      <c r="Q38" s="47"/>
      <c r="R38" s="47"/>
      <c r="S38" s="47"/>
      <c r="T38" s="47"/>
      <c r="U38" s="47"/>
      <c r="V38" s="47"/>
      <c r="W38" s="47">
        <f t="shared" si="13"/>
        <v>0</v>
      </c>
      <c r="X38" s="48" t="e">
        <f t="shared" si="14"/>
        <v>#DIV/0!</v>
      </c>
      <c r="Y38" s="49">
        <f t="shared" si="15"/>
        <v>-25.2</v>
      </c>
      <c r="Z38" s="50"/>
      <c r="AA38" s="51"/>
      <c r="AB38" s="52"/>
      <c r="AC38" s="53"/>
      <c r="AD38" s="54"/>
      <c r="AE38" s="54"/>
      <c r="AF38" s="55">
        <f t="shared" si="6"/>
        <v>0</v>
      </c>
      <c r="AG38" s="37"/>
    </row>
    <row r="39" spans="1:33" s="10" customFormat="1">
      <c r="A39" s="38"/>
      <c r="B39" s="57"/>
      <c r="C39" s="155" t="s">
        <v>36</v>
      </c>
      <c r="D39" s="155" t="s">
        <v>32</v>
      </c>
      <c r="E39" s="40"/>
      <c r="F39" s="40"/>
      <c r="G39" s="41"/>
      <c r="H39" s="155" t="s">
        <v>32</v>
      </c>
      <c r="I39" s="42" t="s">
        <v>239</v>
      </c>
      <c r="J39" s="43">
        <v>975</v>
      </c>
      <c r="K39" s="152">
        <v>135</v>
      </c>
      <c r="L39" s="166">
        <f>K39*J39/5000</f>
        <v>26.324999999999999</v>
      </c>
      <c r="M39" s="45"/>
      <c r="N39" s="45"/>
      <c r="O39" s="46"/>
      <c r="P39" s="46"/>
      <c r="Q39" s="47"/>
      <c r="R39" s="47"/>
      <c r="S39" s="47"/>
      <c r="T39" s="47"/>
      <c r="U39" s="47"/>
      <c r="V39" s="47"/>
      <c r="W39" s="47">
        <f>SUM(N39:U39)</f>
        <v>0</v>
      </c>
      <c r="X39" s="48" t="e">
        <f>W39/AC39</f>
        <v>#DIV/0!</v>
      </c>
      <c r="Y39" s="49">
        <f>W39-L39</f>
        <v>-26.324999999999999</v>
      </c>
      <c r="Z39" s="50"/>
      <c r="AA39" s="51"/>
      <c r="AB39" s="52"/>
      <c r="AC39" s="53"/>
      <c r="AD39" s="54"/>
      <c r="AE39" s="54"/>
      <c r="AF39" s="55">
        <f t="shared" ref="AF39:AF46" si="16">AC39+AD39</f>
        <v>0</v>
      </c>
      <c r="AG39" s="37"/>
    </row>
    <row r="40" spans="1:33" s="10" customFormat="1">
      <c r="A40" s="38"/>
      <c r="B40" s="57"/>
      <c r="C40" s="155" t="s">
        <v>35</v>
      </c>
      <c r="D40" s="155" t="s">
        <v>32</v>
      </c>
      <c r="E40" s="40"/>
      <c r="F40" s="40"/>
      <c r="G40" s="41"/>
      <c r="H40" s="155" t="s">
        <v>32</v>
      </c>
      <c r="I40" s="42" t="s">
        <v>239</v>
      </c>
      <c r="J40" s="43">
        <v>975</v>
      </c>
      <c r="K40" s="152">
        <v>230</v>
      </c>
      <c r="L40" s="166">
        <f t="shared" ref="L40:L46" si="17">K40*J40/5000</f>
        <v>44.85</v>
      </c>
      <c r="M40" s="45"/>
      <c r="N40" s="45"/>
      <c r="O40" s="46"/>
      <c r="P40" s="46"/>
      <c r="Q40" s="47"/>
      <c r="R40" s="47"/>
      <c r="S40" s="47"/>
      <c r="T40" s="47"/>
      <c r="U40" s="47"/>
      <c r="V40" s="47"/>
      <c r="W40" s="47">
        <f t="shared" ref="W40:W46" si="18">SUM(N40:U40)</f>
        <v>0</v>
      </c>
      <c r="X40" s="48" t="e">
        <f t="shared" ref="X40:X46" si="19">W40/AC40</f>
        <v>#DIV/0!</v>
      </c>
      <c r="Y40" s="49">
        <f t="shared" ref="Y40:Y46" si="20">W40-L40</f>
        <v>-44.85</v>
      </c>
      <c r="Z40" s="50"/>
      <c r="AA40" s="51"/>
      <c r="AB40" s="52"/>
      <c r="AC40" s="53"/>
      <c r="AD40" s="54"/>
      <c r="AE40" s="54"/>
      <c r="AF40" s="55">
        <f t="shared" si="16"/>
        <v>0</v>
      </c>
      <c r="AG40" s="37"/>
    </row>
    <row r="41" spans="1:33" s="10" customFormat="1">
      <c r="A41" s="38"/>
      <c r="B41" s="57"/>
      <c r="C41" s="155" t="s">
        <v>36</v>
      </c>
      <c r="D41" s="155" t="s">
        <v>67</v>
      </c>
      <c r="E41" s="40"/>
      <c r="F41" s="40"/>
      <c r="G41" s="41"/>
      <c r="H41" s="155" t="s">
        <v>67</v>
      </c>
      <c r="I41" s="42" t="s">
        <v>239</v>
      </c>
      <c r="J41" s="43">
        <v>795</v>
      </c>
      <c r="K41" s="152">
        <v>135</v>
      </c>
      <c r="L41" s="166">
        <f t="shared" si="17"/>
        <v>21.465</v>
      </c>
      <c r="M41" s="45"/>
      <c r="N41" s="45"/>
      <c r="O41" s="46"/>
      <c r="P41" s="46"/>
      <c r="Q41" s="47"/>
      <c r="R41" s="47"/>
      <c r="S41" s="47"/>
      <c r="T41" s="47"/>
      <c r="U41" s="47"/>
      <c r="V41" s="47"/>
      <c r="W41" s="47">
        <f t="shared" si="18"/>
        <v>0</v>
      </c>
      <c r="X41" s="48" t="e">
        <f t="shared" si="19"/>
        <v>#DIV/0!</v>
      </c>
      <c r="Y41" s="49">
        <f t="shared" si="20"/>
        <v>-21.465</v>
      </c>
      <c r="Z41" s="50"/>
      <c r="AA41" s="51"/>
      <c r="AB41" s="52"/>
      <c r="AC41" s="53"/>
      <c r="AD41" s="54"/>
      <c r="AE41" s="54"/>
      <c r="AF41" s="55">
        <f t="shared" si="16"/>
        <v>0</v>
      </c>
      <c r="AG41" s="37"/>
    </row>
    <row r="42" spans="1:33" s="10" customFormat="1">
      <c r="A42" s="38"/>
      <c r="B42" s="58"/>
      <c r="C42" s="155" t="s">
        <v>35</v>
      </c>
      <c r="D42" s="155" t="s">
        <v>67</v>
      </c>
      <c r="E42" s="40"/>
      <c r="F42" s="40"/>
      <c r="G42" s="41"/>
      <c r="H42" s="155" t="s">
        <v>67</v>
      </c>
      <c r="I42" s="42" t="s">
        <v>239</v>
      </c>
      <c r="J42" s="43">
        <v>795</v>
      </c>
      <c r="K42" s="152">
        <v>230</v>
      </c>
      <c r="L42" s="166">
        <f t="shared" si="17"/>
        <v>36.57</v>
      </c>
      <c r="M42" s="45"/>
      <c r="N42" s="45"/>
      <c r="O42" s="46"/>
      <c r="P42" s="46"/>
      <c r="Q42" s="47"/>
      <c r="R42" s="47"/>
      <c r="S42" s="47"/>
      <c r="T42" s="47"/>
      <c r="U42" s="47"/>
      <c r="V42" s="47"/>
      <c r="W42" s="47">
        <f t="shared" si="18"/>
        <v>0</v>
      </c>
      <c r="X42" s="48" t="e">
        <f t="shared" si="19"/>
        <v>#DIV/0!</v>
      </c>
      <c r="Y42" s="49">
        <f t="shared" si="20"/>
        <v>-36.57</v>
      </c>
      <c r="Z42" s="50"/>
      <c r="AA42" s="51"/>
      <c r="AB42" s="52"/>
      <c r="AC42" s="53"/>
      <c r="AD42" s="54"/>
      <c r="AE42" s="54"/>
      <c r="AF42" s="55">
        <f t="shared" si="16"/>
        <v>0</v>
      </c>
      <c r="AG42" s="37"/>
    </row>
    <row r="43" spans="1:33" s="10" customFormat="1">
      <c r="A43" s="38"/>
      <c r="B43" s="57"/>
      <c r="C43" s="155" t="s">
        <v>36</v>
      </c>
      <c r="D43" s="155" t="s">
        <v>295</v>
      </c>
      <c r="E43" s="40"/>
      <c r="F43" s="40"/>
      <c r="G43" s="41"/>
      <c r="H43" s="155" t="s">
        <v>295</v>
      </c>
      <c r="I43" s="42" t="s">
        <v>239</v>
      </c>
      <c r="J43" s="43">
        <v>600</v>
      </c>
      <c r="K43" s="152">
        <v>135</v>
      </c>
      <c r="L43" s="166">
        <f t="shared" si="17"/>
        <v>16.2</v>
      </c>
      <c r="M43" s="45"/>
      <c r="N43" s="45"/>
      <c r="O43" s="46"/>
      <c r="P43" s="46"/>
      <c r="Q43" s="47"/>
      <c r="R43" s="47"/>
      <c r="S43" s="47"/>
      <c r="T43" s="47"/>
      <c r="U43" s="47"/>
      <c r="V43" s="47"/>
      <c r="W43" s="47">
        <f t="shared" si="18"/>
        <v>0</v>
      </c>
      <c r="X43" s="48" t="e">
        <f t="shared" si="19"/>
        <v>#DIV/0!</v>
      </c>
      <c r="Y43" s="49">
        <f t="shared" si="20"/>
        <v>-16.2</v>
      </c>
      <c r="Z43" s="50"/>
      <c r="AA43" s="51"/>
      <c r="AB43" s="52"/>
      <c r="AC43" s="53"/>
      <c r="AD43" s="54"/>
      <c r="AE43" s="54"/>
      <c r="AF43" s="55">
        <f t="shared" si="16"/>
        <v>0</v>
      </c>
      <c r="AG43" s="37"/>
    </row>
    <row r="44" spans="1:33" s="10" customFormat="1">
      <c r="A44" s="38"/>
      <c r="B44" s="58"/>
      <c r="C44" s="155" t="s">
        <v>35</v>
      </c>
      <c r="D44" s="155" t="s">
        <v>295</v>
      </c>
      <c r="E44" s="40"/>
      <c r="F44" s="40"/>
      <c r="G44" s="41"/>
      <c r="H44" s="155" t="s">
        <v>295</v>
      </c>
      <c r="I44" s="42" t="s">
        <v>239</v>
      </c>
      <c r="J44" s="43">
        <v>600</v>
      </c>
      <c r="K44" s="152">
        <v>230</v>
      </c>
      <c r="L44" s="166">
        <f t="shared" si="17"/>
        <v>27.6</v>
      </c>
      <c r="M44" s="45"/>
      <c r="N44" s="45"/>
      <c r="O44" s="46"/>
      <c r="P44" s="46"/>
      <c r="Q44" s="47"/>
      <c r="R44" s="47"/>
      <c r="S44" s="47"/>
      <c r="T44" s="47"/>
      <c r="U44" s="47"/>
      <c r="V44" s="47"/>
      <c r="W44" s="47">
        <f t="shared" si="18"/>
        <v>0</v>
      </c>
      <c r="X44" s="48" t="e">
        <f t="shared" si="19"/>
        <v>#DIV/0!</v>
      </c>
      <c r="Y44" s="49">
        <f t="shared" si="20"/>
        <v>-27.6</v>
      </c>
      <c r="Z44" s="50"/>
      <c r="AA44" s="51"/>
      <c r="AB44" s="52"/>
      <c r="AC44" s="53"/>
      <c r="AD44" s="54"/>
      <c r="AE44" s="54"/>
      <c r="AF44" s="55">
        <f t="shared" si="16"/>
        <v>0</v>
      </c>
      <c r="AG44" s="37"/>
    </row>
    <row r="45" spans="1:33" s="10" customFormat="1">
      <c r="A45" s="38"/>
      <c r="B45" s="57"/>
      <c r="C45" s="155" t="s">
        <v>36</v>
      </c>
      <c r="D45" s="155" t="s">
        <v>296</v>
      </c>
      <c r="E45" s="40"/>
      <c r="F45" s="40"/>
      <c r="G45" s="41"/>
      <c r="H45" s="155" t="s">
        <v>264</v>
      </c>
      <c r="I45" s="42" t="s">
        <v>239</v>
      </c>
      <c r="J45" s="43">
        <v>600</v>
      </c>
      <c r="K45" s="152">
        <v>135</v>
      </c>
      <c r="L45" s="166">
        <f t="shared" si="17"/>
        <v>16.2</v>
      </c>
      <c r="M45" s="45"/>
      <c r="N45" s="45"/>
      <c r="O45" s="46"/>
      <c r="P45" s="46"/>
      <c r="Q45" s="47"/>
      <c r="R45" s="47"/>
      <c r="S45" s="47"/>
      <c r="T45" s="47"/>
      <c r="U45" s="47"/>
      <c r="V45" s="47"/>
      <c r="W45" s="47">
        <f t="shared" si="18"/>
        <v>0</v>
      </c>
      <c r="X45" s="48" t="e">
        <f t="shared" si="19"/>
        <v>#DIV/0!</v>
      </c>
      <c r="Y45" s="49">
        <f t="shared" si="20"/>
        <v>-16.2</v>
      </c>
      <c r="Z45" s="50"/>
      <c r="AA45" s="51"/>
      <c r="AB45" s="52"/>
      <c r="AC45" s="53"/>
      <c r="AD45" s="54"/>
      <c r="AE45" s="54"/>
      <c r="AF45" s="55">
        <f t="shared" si="16"/>
        <v>0</v>
      </c>
      <c r="AG45" s="37"/>
    </row>
    <row r="46" spans="1:33" s="10" customFormat="1">
      <c r="A46" s="38"/>
      <c r="B46" s="58"/>
      <c r="C46" s="155" t="s">
        <v>35</v>
      </c>
      <c r="D46" s="155" t="s">
        <v>296</v>
      </c>
      <c r="E46" s="40"/>
      <c r="F46" s="40"/>
      <c r="G46" s="41"/>
      <c r="H46" s="155" t="s">
        <v>264</v>
      </c>
      <c r="I46" s="42" t="s">
        <v>239</v>
      </c>
      <c r="J46" s="43">
        <v>600</v>
      </c>
      <c r="K46" s="152">
        <v>230</v>
      </c>
      <c r="L46" s="166">
        <f t="shared" si="17"/>
        <v>27.6</v>
      </c>
      <c r="M46" s="45"/>
      <c r="N46" s="45"/>
      <c r="O46" s="46"/>
      <c r="P46" s="46"/>
      <c r="Q46" s="47"/>
      <c r="R46" s="47"/>
      <c r="S46" s="47"/>
      <c r="T46" s="47"/>
      <c r="U46" s="47"/>
      <c r="V46" s="47"/>
      <c r="W46" s="47">
        <f t="shared" si="18"/>
        <v>0</v>
      </c>
      <c r="X46" s="48" t="e">
        <f t="shared" si="19"/>
        <v>#DIV/0!</v>
      </c>
      <c r="Y46" s="49">
        <f t="shared" si="20"/>
        <v>-27.6</v>
      </c>
      <c r="Z46" s="50"/>
      <c r="AA46" s="51"/>
      <c r="AB46" s="52"/>
      <c r="AC46" s="53"/>
      <c r="AD46" s="54"/>
      <c r="AE46" s="54"/>
      <c r="AF46" s="55">
        <f t="shared" si="16"/>
        <v>0</v>
      </c>
      <c r="AG46" s="37"/>
    </row>
    <row r="47" spans="1:33" s="10" customFormat="1">
      <c r="A47" s="38"/>
      <c r="B47" s="58"/>
      <c r="C47" s="155"/>
      <c r="D47" s="155"/>
      <c r="E47" s="40"/>
      <c r="F47" s="40"/>
      <c r="G47" s="41"/>
      <c r="H47" s="41"/>
      <c r="I47" s="59"/>
      <c r="J47" s="43"/>
      <c r="K47" s="111"/>
      <c r="L47" s="44"/>
      <c r="M47" s="45"/>
      <c r="N47" s="45"/>
      <c r="O47" s="46"/>
      <c r="P47" s="46"/>
      <c r="Q47" s="47"/>
      <c r="R47" s="47"/>
      <c r="S47" s="47"/>
      <c r="T47" s="47"/>
      <c r="U47" s="47"/>
      <c r="V47" s="47"/>
      <c r="W47" s="47"/>
      <c r="X47" s="48"/>
      <c r="Y47" s="49"/>
      <c r="Z47" s="50"/>
      <c r="AA47" s="51"/>
      <c r="AB47" s="52"/>
      <c r="AC47" s="53"/>
      <c r="AD47" s="54"/>
      <c r="AE47" s="54"/>
      <c r="AF47" s="55">
        <f t="shared" si="6"/>
        <v>0</v>
      </c>
      <c r="AG47" s="37"/>
    </row>
    <row r="48" spans="1:33" s="10" customFormat="1">
      <c r="A48" s="38" t="s">
        <v>275</v>
      </c>
      <c r="B48" s="57"/>
      <c r="C48" s="155" t="s">
        <v>299</v>
      </c>
      <c r="D48" s="155"/>
      <c r="E48" s="40"/>
      <c r="F48" s="40"/>
      <c r="G48" s="41"/>
      <c r="H48" s="155" t="s">
        <v>32</v>
      </c>
      <c r="I48" s="42" t="s">
        <v>238</v>
      </c>
      <c r="J48" s="43">
        <v>2325</v>
      </c>
      <c r="K48" s="172">
        <v>1.1000000000000001</v>
      </c>
      <c r="L48" s="171">
        <f>K48*J48/600</f>
        <v>4.2625000000000002</v>
      </c>
      <c r="M48" s="45"/>
      <c r="N48" s="45"/>
      <c r="O48" s="46"/>
      <c r="P48" s="46"/>
      <c r="Q48" s="47"/>
      <c r="R48" s="47"/>
      <c r="S48" s="47"/>
      <c r="T48" s="47"/>
      <c r="U48" s="47"/>
      <c r="V48" s="47"/>
      <c r="W48" s="47">
        <f>SUM(N48:U48)</f>
        <v>0</v>
      </c>
      <c r="X48" s="48" t="e">
        <f>W48/AC48</f>
        <v>#DIV/0!</v>
      </c>
      <c r="Y48" s="49">
        <f>W48-L48</f>
        <v>-4.2625000000000002</v>
      </c>
      <c r="Z48" s="50"/>
      <c r="AA48" s="51"/>
      <c r="AB48" s="52"/>
      <c r="AC48" s="53"/>
      <c r="AD48" s="54"/>
      <c r="AE48" s="54"/>
      <c r="AF48" s="55">
        <f t="shared" si="6"/>
        <v>0</v>
      </c>
      <c r="AG48" s="37"/>
    </row>
    <row r="49" spans="1:33" s="10" customFormat="1">
      <c r="A49" s="38"/>
      <c r="B49" s="57"/>
      <c r="C49" s="155" t="s">
        <v>299</v>
      </c>
      <c r="D49" s="155"/>
      <c r="E49" s="40"/>
      <c r="F49" s="40"/>
      <c r="G49" s="41"/>
      <c r="H49" s="155" t="s">
        <v>48</v>
      </c>
      <c r="I49" s="42" t="s">
        <v>238</v>
      </c>
      <c r="J49" s="43">
        <v>1950</v>
      </c>
      <c r="K49" s="172">
        <v>1.1000000000000001</v>
      </c>
      <c r="L49" s="171">
        <f t="shared" ref="L49:L51" si="21">K49*J49/600</f>
        <v>3.5750000000000002</v>
      </c>
      <c r="M49" s="45"/>
      <c r="N49" s="45"/>
      <c r="O49" s="46"/>
      <c r="P49" s="46"/>
      <c r="Q49" s="47"/>
      <c r="R49" s="47"/>
      <c r="S49" s="47"/>
      <c r="T49" s="47"/>
      <c r="U49" s="47"/>
      <c r="V49" s="47"/>
      <c r="W49" s="47">
        <f>SUM(N49:U49)</f>
        <v>0</v>
      </c>
      <c r="X49" s="48" t="e">
        <f>W49/AC49</f>
        <v>#DIV/0!</v>
      </c>
      <c r="Y49" s="49">
        <f>W49-L49</f>
        <v>-3.5750000000000002</v>
      </c>
      <c r="Z49" s="50"/>
      <c r="AA49" s="51"/>
      <c r="AB49" s="52"/>
      <c r="AC49" s="53"/>
      <c r="AD49" s="54"/>
      <c r="AE49" s="54"/>
      <c r="AF49" s="55">
        <f t="shared" ref="AF49:AF50" si="22">AC49+AD49</f>
        <v>0</v>
      </c>
      <c r="AG49" s="37"/>
    </row>
    <row r="50" spans="1:33" s="10" customFormat="1">
      <c r="A50" s="38"/>
      <c r="B50" s="57"/>
      <c r="C50" s="155" t="s">
        <v>299</v>
      </c>
      <c r="D50" s="155"/>
      <c r="E50" s="40"/>
      <c r="F50" s="40"/>
      <c r="G50" s="41"/>
      <c r="H50" s="155" t="s">
        <v>32</v>
      </c>
      <c r="I50" s="42" t="s">
        <v>239</v>
      </c>
      <c r="J50" s="43">
        <v>1390</v>
      </c>
      <c r="K50" s="172">
        <v>1.1000000000000001</v>
      </c>
      <c r="L50" s="171">
        <f t="shared" si="21"/>
        <v>2.5483333333333338</v>
      </c>
      <c r="M50" s="45"/>
      <c r="N50" s="45"/>
      <c r="O50" s="46"/>
      <c r="P50" s="46"/>
      <c r="Q50" s="47"/>
      <c r="R50" s="47"/>
      <c r="S50" s="47"/>
      <c r="T50" s="47"/>
      <c r="U50" s="47"/>
      <c r="V50" s="47"/>
      <c r="W50" s="47">
        <f>SUM(N50:U50)</f>
        <v>0</v>
      </c>
      <c r="X50" s="48" t="e">
        <f>W50/AC50</f>
        <v>#DIV/0!</v>
      </c>
      <c r="Y50" s="49">
        <f>W50-L50</f>
        <v>-2.5483333333333338</v>
      </c>
      <c r="Z50" s="50"/>
      <c r="AA50" s="51"/>
      <c r="AB50" s="52"/>
      <c r="AC50" s="53"/>
      <c r="AD50" s="54"/>
      <c r="AE50" s="54"/>
      <c r="AF50" s="55">
        <f t="shared" si="22"/>
        <v>0</v>
      </c>
      <c r="AG50" s="37"/>
    </row>
    <row r="51" spans="1:33" s="10" customFormat="1">
      <c r="A51" s="38"/>
      <c r="B51" s="57"/>
      <c r="C51" s="155" t="s">
        <v>299</v>
      </c>
      <c r="D51" s="155"/>
      <c r="E51" s="40"/>
      <c r="F51" s="40"/>
      <c r="G51" s="41"/>
      <c r="H51" s="155" t="s">
        <v>48</v>
      </c>
      <c r="I51" s="42" t="s">
        <v>239</v>
      </c>
      <c r="J51" s="43">
        <v>1280</v>
      </c>
      <c r="K51" s="172">
        <v>1.1000000000000001</v>
      </c>
      <c r="L51" s="171">
        <f t="shared" si="21"/>
        <v>2.3466666666666667</v>
      </c>
      <c r="M51" s="45"/>
      <c r="N51" s="45"/>
      <c r="O51" s="46"/>
      <c r="P51" s="46"/>
      <c r="Q51" s="47"/>
      <c r="R51" s="47"/>
      <c r="S51" s="47"/>
      <c r="T51" s="47"/>
      <c r="U51" s="47"/>
      <c r="V51" s="47"/>
      <c r="W51" s="47">
        <f>SUM(N51:U51)</f>
        <v>0</v>
      </c>
      <c r="X51" s="48" t="e">
        <f>W51/AC51</f>
        <v>#DIV/0!</v>
      </c>
      <c r="Y51" s="49">
        <f>W51-L51</f>
        <v>-2.3466666666666667</v>
      </c>
      <c r="Z51" s="50"/>
      <c r="AA51" s="51"/>
      <c r="AB51" s="52"/>
      <c r="AC51" s="53"/>
      <c r="AD51" s="54"/>
      <c r="AE51" s="54"/>
      <c r="AF51" s="55">
        <f t="shared" ref="AF51" si="23">AC51+AD51</f>
        <v>0</v>
      </c>
      <c r="AG51" s="37"/>
    </row>
    <row r="52" spans="1:33" s="10" customFormat="1">
      <c r="A52" s="38"/>
      <c r="B52" s="57"/>
      <c r="C52" s="155"/>
      <c r="D52" s="155"/>
      <c r="E52" s="40"/>
      <c r="F52" s="40"/>
      <c r="G52" s="41"/>
      <c r="H52" s="41"/>
      <c r="I52" s="42"/>
      <c r="J52" s="43"/>
      <c r="K52" s="110"/>
      <c r="L52" s="44"/>
      <c r="M52" s="45"/>
      <c r="N52" s="45"/>
      <c r="O52" s="46"/>
      <c r="P52" s="46"/>
      <c r="Q52" s="47"/>
      <c r="R52" s="47"/>
      <c r="S52" s="47"/>
      <c r="T52" s="47"/>
      <c r="U52" s="47"/>
      <c r="V52" s="47"/>
      <c r="W52" s="47"/>
      <c r="X52" s="48"/>
      <c r="Y52" s="49"/>
      <c r="Z52" s="50"/>
      <c r="AA52" s="51"/>
      <c r="AB52" s="52"/>
      <c r="AC52" s="53"/>
      <c r="AD52" s="54"/>
      <c r="AE52" s="54"/>
      <c r="AF52" s="55">
        <f>AC52+AD52</f>
        <v>0</v>
      </c>
      <c r="AG52" s="37"/>
    </row>
    <row r="53" spans="1:33" s="10" customFormat="1">
      <c r="A53" s="38" t="s">
        <v>38</v>
      </c>
      <c r="B53" s="57"/>
      <c r="C53" s="155" t="s">
        <v>219</v>
      </c>
      <c r="D53" s="155" t="s">
        <v>49</v>
      </c>
      <c r="E53" s="40"/>
      <c r="F53" s="40" t="s">
        <v>238</v>
      </c>
      <c r="G53" s="41"/>
      <c r="H53" s="155" t="s">
        <v>49</v>
      </c>
      <c r="I53" s="51" t="s">
        <v>181</v>
      </c>
      <c r="J53" s="43">
        <v>2325</v>
      </c>
      <c r="K53" s="163">
        <v>1.05</v>
      </c>
      <c r="L53" s="163">
        <f t="shared" ref="L53:L60" si="24">K53*J53</f>
        <v>2441.25</v>
      </c>
      <c r="M53" s="45"/>
      <c r="N53" s="45"/>
      <c r="O53" s="46"/>
      <c r="P53" s="46"/>
      <c r="Q53" s="47"/>
      <c r="R53" s="47"/>
      <c r="S53" s="47"/>
      <c r="T53" s="47"/>
      <c r="U53" s="47"/>
      <c r="V53" s="47"/>
      <c r="W53" s="47">
        <f t="shared" ref="W53:W60" si="25">SUM(N53:U53)</f>
        <v>0</v>
      </c>
      <c r="X53" s="48" t="e">
        <f t="shared" ref="X53:X60" si="26">W53/AC53</f>
        <v>#DIV/0!</v>
      </c>
      <c r="Y53" s="49">
        <f t="shared" ref="Y53:Y60" si="27">W53-L53</f>
        <v>-2441.25</v>
      </c>
      <c r="Z53" s="50"/>
      <c r="AA53" s="51"/>
      <c r="AB53" s="52"/>
      <c r="AC53" s="53"/>
      <c r="AD53" s="54"/>
      <c r="AE53" s="54"/>
      <c r="AF53" s="55">
        <f t="shared" si="6"/>
        <v>0</v>
      </c>
      <c r="AG53" s="37"/>
    </row>
    <row r="54" spans="1:33" s="10" customFormat="1">
      <c r="A54" s="38"/>
      <c r="B54" s="57"/>
      <c r="C54" s="155" t="s">
        <v>219</v>
      </c>
      <c r="D54" s="155" t="s">
        <v>49</v>
      </c>
      <c r="E54" s="40"/>
      <c r="F54" s="40" t="s">
        <v>238</v>
      </c>
      <c r="G54" s="41"/>
      <c r="H54" s="155" t="s">
        <v>49</v>
      </c>
      <c r="I54" s="51" t="s">
        <v>241</v>
      </c>
      <c r="J54" s="43">
        <v>2325</v>
      </c>
      <c r="K54" s="163">
        <v>2.52</v>
      </c>
      <c r="L54" s="163">
        <f t="shared" si="24"/>
        <v>5859</v>
      </c>
      <c r="M54" s="45"/>
      <c r="N54" s="45"/>
      <c r="O54" s="46"/>
      <c r="P54" s="46"/>
      <c r="Q54" s="47"/>
      <c r="R54" s="47"/>
      <c r="S54" s="47"/>
      <c r="T54" s="47"/>
      <c r="U54" s="47"/>
      <c r="V54" s="47"/>
      <c r="W54" s="47">
        <f t="shared" si="25"/>
        <v>0</v>
      </c>
      <c r="X54" s="48" t="e">
        <f t="shared" si="26"/>
        <v>#DIV/0!</v>
      </c>
      <c r="Y54" s="49">
        <f t="shared" si="27"/>
        <v>-5859</v>
      </c>
      <c r="Z54" s="50"/>
      <c r="AA54" s="51"/>
      <c r="AB54" s="52"/>
      <c r="AC54" s="53"/>
      <c r="AD54" s="54"/>
      <c r="AE54" s="54"/>
      <c r="AF54" s="55">
        <f t="shared" si="6"/>
        <v>0</v>
      </c>
      <c r="AG54" s="37"/>
    </row>
    <row r="55" spans="1:33" s="10" customFormat="1">
      <c r="A55" s="38"/>
      <c r="B55" s="57"/>
      <c r="C55" s="155" t="s">
        <v>219</v>
      </c>
      <c r="D55" s="155" t="s">
        <v>49</v>
      </c>
      <c r="E55" s="40"/>
      <c r="F55" s="40" t="s">
        <v>238</v>
      </c>
      <c r="G55" s="41"/>
      <c r="H55" s="155" t="s">
        <v>48</v>
      </c>
      <c r="I55" s="51" t="s">
        <v>181</v>
      </c>
      <c r="J55" s="43">
        <v>1950</v>
      </c>
      <c r="K55" s="163">
        <v>1.05</v>
      </c>
      <c r="L55" s="163">
        <f t="shared" si="24"/>
        <v>2047.5</v>
      </c>
      <c r="M55" s="45"/>
      <c r="N55" s="45"/>
      <c r="O55" s="46"/>
      <c r="P55" s="46"/>
      <c r="Q55" s="63"/>
      <c r="R55" s="63"/>
      <c r="S55" s="63"/>
      <c r="T55" s="63"/>
      <c r="U55" s="47"/>
      <c r="V55" s="47"/>
      <c r="W55" s="47">
        <f t="shared" si="25"/>
        <v>0</v>
      </c>
      <c r="X55" s="48" t="e">
        <f t="shared" si="26"/>
        <v>#DIV/0!</v>
      </c>
      <c r="Y55" s="49">
        <f t="shared" si="27"/>
        <v>-2047.5</v>
      </c>
      <c r="Z55" s="50"/>
      <c r="AA55" s="51"/>
      <c r="AB55" s="52"/>
      <c r="AC55" s="53"/>
      <c r="AD55" s="54"/>
      <c r="AE55" s="54"/>
      <c r="AF55" s="55">
        <f t="shared" si="6"/>
        <v>0</v>
      </c>
      <c r="AG55" s="37"/>
    </row>
    <row r="56" spans="1:33" s="10" customFormat="1">
      <c r="A56" s="38"/>
      <c r="B56" s="57"/>
      <c r="C56" s="155" t="s">
        <v>219</v>
      </c>
      <c r="D56" s="155" t="s">
        <v>49</v>
      </c>
      <c r="E56" s="40"/>
      <c r="F56" s="40" t="s">
        <v>238</v>
      </c>
      <c r="G56" s="41"/>
      <c r="H56" s="155" t="s">
        <v>48</v>
      </c>
      <c r="I56" s="51" t="s">
        <v>241</v>
      </c>
      <c r="J56" s="43">
        <v>1950</v>
      </c>
      <c r="K56" s="163">
        <v>2.52</v>
      </c>
      <c r="L56" s="163">
        <f t="shared" si="24"/>
        <v>4914</v>
      </c>
      <c r="M56" s="45"/>
      <c r="N56" s="45"/>
      <c r="O56" s="46"/>
      <c r="P56" s="46"/>
      <c r="Q56" s="47"/>
      <c r="R56" s="47"/>
      <c r="S56" s="47"/>
      <c r="T56" s="47"/>
      <c r="U56" s="47"/>
      <c r="V56" s="47"/>
      <c r="W56" s="47">
        <f t="shared" si="25"/>
        <v>0</v>
      </c>
      <c r="X56" s="48" t="e">
        <f t="shared" si="26"/>
        <v>#DIV/0!</v>
      </c>
      <c r="Y56" s="49">
        <f t="shared" si="27"/>
        <v>-4914</v>
      </c>
      <c r="Z56" s="50"/>
      <c r="AA56" s="51"/>
      <c r="AB56" s="52"/>
      <c r="AC56" s="53"/>
      <c r="AD56" s="54"/>
      <c r="AE56" s="54"/>
      <c r="AF56" s="55">
        <f t="shared" si="6"/>
        <v>0</v>
      </c>
      <c r="AG56" s="37"/>
    </row>
    <row r="57" spans="1:33" s="10" customFormat="1">
      <c r="A57" s="38"/>
      <c r="B57" s="57"/>
      <c r="C57" s="155" t="s">
        <v>219</v>
      </c>
      <c r="D57" s="155" t="s">
        <v>49</v>
      </c>
      <c r="E57" s="40"/>
      <c r="F57" s="40" t="s">
        <v>239</v>
      </c>
      <c r="G57" s="41"/>
      <c r="H57" s="155" t="s">
        <v>49</v>
      </c>
      <c r="I57" s="51" t="s">
        <v>181</v>
      </c>
      <c r="J57" s="43">
        <v>1390</v>
      </c>
      <c r="K57" s="163">
        <v>1.41</v>
      </c>
      <c r="L57" s="163">
        <f t="shared" si="24"/>
        <v>1959.8999999999999</v>
      </c>
      <c r="M57" s="45"/>
      <c r="N57" s="45"/>
      <c r="O57" s="46"/>
      <c r="P57" s="46"/>
      <c r="Q57" s="47"/>
      <c r="R57" s="47"/>
      <c r="S57" s="47"/>
      <c r="T57" s="47"/>
      <c r="U57" s="47"/>
      <c r="V57" s="47"/>
      <c r="W57" s="47">
        <f t="shared" si="25"/>
        <v>0</v>
      </c>
      <c r="X57" s="48" t="e">
        <f t="shared" si="26"/>
        <v>#DIV/0!</v>
      </c>
      <c r="Y57" s="49">
        <f t="shared" si="27"/>
        <v>-1959.8999999999999</v>
      </c>
      <c r="Z57" s="50"/>
      <c r="AA57" s="51"/>
      <c r="AB57" s="52"/>
      <c r="AC57" s="53"/>
      <c r="AD57" s="54"/>
      <c r="AE57" s="54"/>
      <c r="AF57" s="55">
        <f t="shared" ref="AF57:AF60" si="28">AC57+AD57</f>
        <v>0</v>
      </c>
      <c r="AG57" s="37"/>
    </row>
    <row r="58" spans="1:33" s="10" customFormat="1">
      <c r="A58" s="38"/>
      <c r="B58" s="57"/>
      <c r="C58" s="155" t="s">
        <v>219</v>
      </c>
      <c r="D58" s="155" t="s">
        <v>49</v>
      </c>
      <c r="E58" s="40"/>
      <c r="F58" s="40" t="s">
        <v>239</v>
      </c>
      <c r="G58" s="41"/>
      <c r="H58" s="155" t="s">
        <v>49</v>
      </c>
      <c r="I58" s="51" t="s">
        <v>241</v>
      </c>
      <c r="J58" s="43">
        <v>1390</v>
      </c>
      <c r="K58" s="163">
        <v>2.5499999999999998</v>
      </c>
      <c r="L58" s="163">
        <f t="shared" si="24"/>
        <v>3544.4999999999995</v>
      </c>
      <c r="M58" s="45"/>
      <c r="N58" s="45"/>
      <c r="O58" s="46"/>
      <c r="P58" s="46"/>
      <c r="Q58" s="47"/>
      <c r="R58" s="47"/>
      <c r="S58" s="47"/>
      <c r="T58" s="47"/>
      <c r="U58" s="47"/>
      <c r="V58" s="47"/>
      <c r="W58" s="47">
        <f t="shared" si="25"/>
        <v>0</v>
      </c>
      <c r="X58" s="48" t="e">
        <f t="shared" si="26"/>
        <v>#DIV/0!</v>
      </c>
      <c r="Y58" s="49">
        <f t="shared" si="27"/>
        <v>-3544.4999999999995</v>
      </c>
      <c r="Z58" s="50"/>
      <c r="AA58" s="51"/>
      <c r="AB58" s="52"/>
      <c r="AC58" s="53"/>
      <c r="AD58" s="54"/>
      <c r="AE58" s="54"/>
      <c r="AF58" s="55">
        <f t="shared" si="28"/>
        <v>0</v>
      </c>
      <c r="AG58" s="37"/>
    </row>
    <row r="59" spans="1:33" s="10" customFormat="1">
      <c r="A59" s="38"/>
      <c r="B59" s="57"/>
      <c r="C59" s="155" t="s">
        <v>219</v>
      </c>
      <c r="D59" s="155" t="s">
        <v>49</v>
      </c>
      <c r="E59" s="40"/>
      <c r="F59" s="40" t="s">
        <v>239</v>
      </c>
      <c r="G59" s="41"/>
      <c r="H59" s="155" t="s">
        <v>48</v>
      </c>
      <c r="I59" s="51" t="s">
        <v>181</v>
      </c>
      <c r="J59" s="43">
        <v>1280</v>
      </c>
      <c r="K59" s="163">
        <v>1.05</v>
      </c>
      <c r="L59" s="163">
        <f t="shared" si="24"/>
        <v>1344</v>
      </c>
      <c r="M59" s="45"/>
      <c r="N59" s="45"/>
      <c r="O59" s="46"/>
      <c r="P59" s="46"/>
      <c r="Q59" s="63"/>
      <c r="R59" s="63"/>
      <c r="S59" s="63"/>
      <c r="T59" s="63"/>
      <c r="U59" s="47"/>
      <c r="V59" s="47"/>
      <c r="W59" s="47">
        <f t="shared" si="25"/>
        <v>0</v>
      </c>
      <c r="X59" s="48" t="e">
        <f t="shared" si="26"/>
        <v>#DIV/0!</v>
      </c>
      <c r="Y59" s="49">
        <f t="shared" si="27"/>
        <v>-1344</v>
      </c>
      <c r="Z59" s="50"/>
      <c r="AA59" s="51"/>
      <c r="AB59" s="52"/>
      <c r="AC59" s="53"/>
      <c r="AD59" s="54"/>
      <c r="AE59" s="54"/>
      <c r="AF59" s="55">
        <f t="shared" si="28"/>
        <v>0</v>
      </c>
      <c r="AG59" s="37"/>
    </row>
    <row r="60" spans="1:33" s="10" customFormat="1">
      <c r="A60" s="38"/>
      <c r="B60" s="57"/>
      <c r="C60" s="155" t="s">
        <v>219</v>
      </c>
      <c r="D60" s="155" t="s">
        <v>49</v>
      </c>
      <c r="E60" s="40"/>
      <c r="F60" s="40" t="s">
        <v>239</v>
      </c>
      <c r="G60" s="41"/>
      <c r="H60" s="155" t="s">
        <v>48</v>
      </c>
      <c r="I60" s="51" t="s">
        <v>241</v>
      </c>
      <c r="J60" s="43">
        <v>1280</v>
      </c>
      <c r="K60" s="163">
        <v>2.52</v>
      </c>
      <c r="L60" s="163">
        <f t="shared" si="24"/>
        <v>3225.6</v>
      </c>
      <c r="M60" s="45"/>
      <c r="N60" s="45"/>
      <c r="O60" s="46"/>
      <c r="P60" s="46"/>
      <c r="Q60" s="47"/>
      <c r="R60" s="47"/>
      <c r="S60" s="47"/>
      <c r="T60" s="47"/>
      <c r="U60" s="47"/>
      <c r="V60" s="47"/>
      <c r="W60" s="47">
        <f t="shared" si="25"/>
        <v>0</v>
      </c>
      <c r="X60" s="48" t="e">
        <f t="shared" si="26"/>
        <v>#DIV/0!</v>
      </c>
      <c r="Y60" s="49">
        <f t="shared" si="27"/>
        <v>-3225.6</v>
      </c>
      <c r="Z60" s="50"/>
      <c r="AA60" s="51"/>
      <c r="AB60" s="52"/>
      <c r="AC60" s="53"/>
      <c r="AD60" s="54"/>
      <c r="AE60" s="54"/>
      <c r="AF60" s="55">
        <f t="shared" si="28"/>
        <v>0</v>
      </c>
      <c r="AG60" s="37"/>
    </row>
    <row r="61" spans="1:33" s="10" customFormat="1">
      <c r="A61" s="38"/>
      <c r="B61" s="57"/>
      <c r="C61" s="155"/>
      <c r="D61" s="155"/>
      <c r="E61" s="40"/>
      <c r="F61" s="40"/>
      <c r="G61" s="41"/>
      <c r="H61" s="41"/>
      <c r="I61" s="42"/>
      <c r="J61" s="66"/>
      <c r="K61" s="114"/>
      <c r="L61" s="44"/>
      <c r="M61" s="45"/>
      <c r="N61" s="45"/>
      <c r="O61" s="46"/>
      <c r="P61" s="46"/>
      <c r="Q61" s="63"/>
      <c r="R61" s="63"/>
      <c r="S61" s="63"/>
      <c r="T61" s="63"/>
      <c r="U61" s="47"/>
      <c r="V61" s="47"/>
      <c r="W61" s="47"/>
      <c r="X61" s="48"/>
      <c r="Y61" s="49"/>
      <c r="Z61" s="50"/>
      <c r="AA61" s="51"/>
      <c r="AB61" s="52"/>
      <c r="AC61" s="53"/>
      <c r="AD61" s="54"/>
      <c r="AE61" s="54"/>
      <c r="AF61" s="55">
        <f t="shared" si="6"/>
        <v>0</v>
      </c>
      <c r="AG61" s="37"/>
    </row>
    <row r="62" spans="1:33" s="10" customFormat="1">
      <c r="A62" s="38" t="s">
        <v>37</v>
      </c>
      <c r="B62" s="58"/>
      <c r="C62" s="155" t="s">
        <v>242</v>
      </c>
      <c r="D62" s="155" t="s">
        <v>40</v>
      </c>
      <c r="E62" s="40"/>
      <c r="F62" s="40"/>
      <c r="G62" s="41"/>
      <c r="H62" s="155" t="s">
        <v>49</v>
      </c>
      <c r="I62" s="59"/>
      <c r="J62" s="43">
        <v>115</v>
      </c>
      <c r="K62" s="112">
        <v>1.03</v>
      </c>
      <c r="L62" s="44">
        <f t="shared" ref="L62:L70" si="29">K62*J62</f>
        <v>118.45</v>
      </c>
      <c r="M62" s="45"/>
      <c r="N62" s="45"/>
      <c r="O62" s="46"/>
      <c r="P62" s="46"/>
      <c r="Q62" s="47"/>
      <c r="R62" s="47"/>
      <c r="S62" s="47"/>
      <c r="T62" s="47"/>
      <c r="U62" s="47"/>
      <c r="V62" s="47"/>
      <c r="W62" s="47">
        <f t="shared" ref="W62:W70" si="30">SUM(N62:U62)</f>
        <v>0</v>
      </c>
      <c r="X62" s="48" t="e">
        <f t="shared" ref="X62:X70" si="31">W62/AC62</f>
        <v>#DIV/0!</v>
      </c>
      <c r="Y62" s="49">
        <f t="shared" ref="Y62:Y70" si="32">W62-L62</f>
        <v>-118.45</v>
      </c>
      <c r="Z62" s="50"/>
      <c r="AA62" s="51"/>
      <c r="AB62" s="52"/>
      <c r="AC62" s="53"/>
      <c r="AD62" s="54"/>
      <c r="AE62" s="54"/>
      <c r="AF62" s="55">
        <f t="shared" si="6"/>
        <v>0</v>
      </c>
      <c r="AG62" s="37"/>
    </row>
    <row r="63" spans="1:33" s="10" customFormat="1">
      <c r="A63" s="38"/>
      <c r="B63" s="57"/>
      <c r="C63" s="155" t="s">
        <v>243</v>
      </c>
      <c r="D63" s="155" t="s">
        <v>41</v>
      </c>
      <c r="E63" s="40"/>
      <c r="F63" s="40"/>
      <c r="G63" s="41"/>
      <c r="H63" s="155" t="s">
        <v>49</v>
      </c>
      <c r="I63" s="57"/>
      <c r="J63" s="43">
        <v>115</v>
      </c>
      <c r="K63" s="112">
        <v>1.03</v>
      </c>
      <c r="L63" s="44">
        <f t="shared" si="29"/>
        <v>118.45</v>
      </c>
      <c r="M63" s="45"/>
      <c r="N63" s="45"/>
      <c r="O63" s="46"/>
      <c r="P63" s="46"/>
      <c r="Q63" s="47"/>
      <c r="R63" s="47"/>
      <c r="S63" s="47"/>
      <c r="T63" s="47"/>
      <c r="U63" s="47"/>
      <c r="V63" s="47"/>
      <c r="W63" s="47">
        <f t="shared" si="30"/>
        <v>0</v>
      </c>
      <c r="X63" s="48" t="e">
        <f t="shared" si="31"/>
        <v>#DIV/0!</v>
      </c>
      <c r="Y63" s="49">
        <f t="shared" si="32"/>
        <v>-118.45</v>
      </c>
      <c r="Z63" s="50"/>
      <c r="AA63" s="51"/>
      <c r="AB63" s="52"/>
      <c r="AC63" s="53"/>
      <c r="AD63" s="54"/>
      <c r="AE63" s="54"/>
      <c r="AF63" s="55">
        <f t="shared" si="6"/>
        <v>0</v>
      </c>
      <c r="AG63" s="37"/>
    </row>
    <row r="64" spans="1:33" s="10" customFormat="1">
      <c r="A64" s="38"/>
      <c r="B64" s="57"/>
      <c r="C64" s="155" t="s">
        <v>244</v>
      </c>
      <c r="D64" s="155" t="s">
        <v>42</v>
      </c>
      <c r="E64" s="40"/>
      <c r="F64" s="40"/>
      <c r="G64" s="41"/>
      <c r="H64" s="155" t="s">
        <v>49</v>
      </c>
      <c r="I64" s="57"/>
      <c r="J64" s="43">
        <v>370</v>
      </c>
      <c r="K64" s="113">
        <v>1.03</v>
      </c>
      <c r="L64" s="44">
        <f t="shared" si="29"/>
        <v>381.1</v>
      </c>
      <c r="M64" s="45"/>
      <c r="N64" s="45"/>
      <c r="O64" s="46"/>
      <c r="P64" s="46"/>
      <c r="Q64" s="47"/>
      <c r="R64" s="47"/>
      <c r="S64" s="47"/>
      <c r="T64" s="47"/>
      <c r="U64" s="47"/>
      <c r="V64" s="47"/>
      <c r="W64" s="47">
        <f t="shared" si="30"/>
        <v>0</v>
      </c>
      <c r="X64" s="48" t="e">
        <f t="shared" si="31"/>
        <v>#DIV/0!</v>
      </c>
      <c r="Y64" s="49">
        <f t="shared" si="32"/>
        <v>-381.1</v>
      </c>
      <c r="Z64" s="50"/>
      <c r="AA64" s="51"/>
      <c r="AB64" s="52"/>
      <c r="AC64" s="53"/>
      <c r="AD64" s="54"/>
      <c r="AE64" s="54"/>
      <c r="AF64" s="55">
        <f t="shared" si="6"/>
        <v>0</v>
      </c>
      <c r="AG64" s="37"/>
    </row>
    <row r="65" spans="1:33" s="10" customFormat="1">
      <c r="A65" s="38"/>
      <c r="B65" s="58"/>
      <c r="C65" s="155" t="s">
        <v>245</v>
      </c>
      <c r="D65" s="155" t="s">
        <v>43</v>
      </c>
      <c r="E65" s="40"/>
      <c r="F65" s="40"/>
      <c r="G65" s="41"/>
      <c r="H65" s="155" t="s">
        <v>49</v>
      </c>
      <c r="I65" s="59"/>
      <c r="J65" s="43">
        <v>550</v>
      </c>
      <c r="K65" s="112">
        <v>1.03</v>
      </c>
      <c r="L65" s="44">
        <f t="shared" si="29"/>
        <v>566.5</v>
      </c>
      <c r="M65" s="45"/>
      <c r="N65" s="45"/>
      <c r="O65" s="46"/>
      <c r="P65" s="46"/>
      <c r="Q65" s="47"/>
      <c r="R65" s="47"/>
      <c r="S65" s="47"/>
      <c r="T65" s="47"/>
      <c r="U65" s="47"/>
      <c r="V65" s="47"/>
      <c r="W65" s="47">
        <f t="shared" si="30"/>
        <v>0</v>
      </c>
      <c r="X65" s="48" t="e">
        <f t="shared" si="31"/>
        <v>#DIV/0!</v>
      </c>
      <c r="Y65" s="49">
        <f t="shared" si="32"/>
        <v>-566.5</v>
      </c>
      <c r="Z65" s="50"/>
      <c r="AA65" s="51"/>
      <c r="AB65" s="52"/>
      <c r="AC65" s="53"/>
      <c r="AD65" s="54"/>
      <c r="AE65" s="54"/>
      <c r="AF65" s="55">
        <f t="shared" si="6"/>
        <v>0</v>
      </c>
      <c r="AG65" s="37"/>
    </row>
    <row r="66" spans="1:33" s="10" customFormat="1">
      <c r="A66" s="38"/>
      <c r="B66" s="58"/>
      <c r="C66" s="155" t="s">
        <v>246</v>
      </c>
      <c r="D66" s="155" t="s">
        <v>44</v>
      </c>
      <c r="E66" s="40"/>
      <c r="F66" s="40"/>
      <c r="G66" s="41"/>
      <c r="H66" s="155" t="s">
        <v>49</v>
      </c>
      <c r="I66" s="59"/>
      <c r="J66" s="43">
        <v>735</v>
      </c>
      <c r="K66" s="112">
        <v>1.03</v>
      </c>
      <c r="L66" s="44">
        <f t="shared" si="29"/>
        <v>757.05000000000007</v>
      </c>
      <c r="M66" s="45"/>
      <c r="N66" s="45"/>
      <c r="O66" s="46"/>
      <c r="P66" s="46"/>
      <c r="Q66" s="47"/>
      <c r="R66" s="47"/>
      <c r="S66" s="47"/>
      <c r="T66" s="47"/>
      <c r="U66" s="47"/>
      <c r="V66" s="47"/>
      <c r="W66" s="47">
        <f t="shared" si="30"/>
        <v>0</v>
      </c>
      <c r="X66" s="48" t="e">
        <f t="shared" si="31"/>
        <v>#DIV/0!</v>
      </c>
      <c r="Y66" s="49">
        <f t="shared" si="32"/>
        <v>-757.05000000000007</v>
      </c>
      <c r="Z66" s="50"/>
      <c r="AA66" s="51"/>
      <c r="AB66" s="52"/>
      <c r="AC66" s="53"/>
      <c r="AD66" s="54"/>
      <c r="AE66" s="54"/>
      <c r="AF66" s="55">
        <f t="shared" si="6"/>
        <v>0</v>
      </c>
      <c r="AG66" s="37"/>
    </row>
    <row r="67" spans="1:33" s="10" customFormat="1">
      <c r="A67" s="38"/>
      <c r="B67" s="58"/>
      <c r="C67" s="155" t="s">
        <v>247</v>
      </c>
      <c r="D67" s="155" t="s">
        <v>45</v>
      </c>
      <c r="E67" s="40"/>
      <c r="F67" s="40"/>
      <c r="G67" s="41"/>
      <c r="H67" s="155" t="s">
        <v>49</v>
      </c>
      <c r="I67" s="59"/>
      <c r="J67" s="43">
        <v>440</v>
      </c>
      <c r="K67" s="112">
        <v>1.03</v>
      </c>
      <c r="L67" s="44">
        <f t="shared" si="29"/>
        <v>453.2</v>
      </c>
      <c r="M67" s="45"/>
      <c r="N67" s="45"/>
      <c r="O67" s="46"/>
      <c r="P67" s="46"/>
      <c r="Q67" s="47"/>
      <c r="R67" s="47"/>
      <c r="S67" s="47"/>
      <c r="T67" s="47"/>
      <c r="U67" s="47"/>
      <c r="V67" s="47"/>
      <c r="W67" s="47">
        <f t="shared" si="30"/>
        <v>0</v>
      </c>
      <c r="X67" s="48" t="e">
        <f t="shared" si="31"/>
        <v>#DIV/0!</v>
      </c>
      <c r="Y67" s="49">
        <f t="shared" si="32"/>
        <v>-453.2</v>
      </c>
      <c r="Z67" s="50"/>
      <c r="AA67" s="51"/>
      <c r="AB67" s="52"/>
      <c r="AC67" s="53"/>
      <c r="AD67" s="54"/>
      <c r="AE67" s="54"/>
      <c r="AF67" s="55">
        <f t="shared" si="6"/>
        <v>0</v>
      </c>
      <c r="AG67" s="37"/>
    </row>
    <row r="68" spans="1:33" s="10" customFormat="1">
      <c r="A68" s="38"/>
      <c r="B68" s="58"/>
      <c r="C68" s="155" t="s">
        <v>248</v>
      </c>
      <c r="D68" s="155" t="s">
        <v>211</v>
      </c>
      <c r="E68" s="40"/>
      <c r="F68" s="40"/>
      <c r="G68" s="41"/>
      <c r="H68" s="155" t="s">
        <v>49</v>
      </c>
      <c r="I68" s="59"/>
      <c r="J68" s="43">
        <v>440</v>
      </c>
      <c r="K68" s="112">
        <v>1.03</v>
      </c>
      <c r="L68" s="44">
        <f t="shared" si="29"/>
        <v>453.2</v>
      </c>
      <c r="M68" s="45"/>
      <c r="N68" s="45"/>
      <c r="O68" s="46"/>
      <c r="P68" s="46"/>
      <c r="Q68" s="47"/>
      <c r="R68" s="47"/>
      <c r="S68" s="47"/>
      <c r="T68" s="47"/>
      <c r="U68" s="47"/>
      <c r="V68" s="47"/>
      <c r="W68" s="47">
        <f t="shared" si="30"/>
        <v>0</v>
      </c>
      <c r="X68" s="48" t="e">
        <f t="shared" si="31"/>
        <v>#DIV/0!</v>
      </c>
      <c r="Y68" s="49">
        <f t="shared" si="32"/>
        <v>-453.2</v>
      </c>
      <c r="Z68" s="50"/>
      <c r="AA68" s="51"/>
      <c r="AB68" s="52"/>
      <c r="AC68" s="53"/>
      <c r="AD68" s="54"/>
      <c r="AE68" s="54"/>
      <c r="AF68" s="55">
        <f t="shared" si="6"/>
        <v>0</v>
      </c>
      <c r="AG68" s="37"/>
    </row>
    <row r="69" spans="1:33" s="10" customFormat="1">
      <c r="A69" s="38"/>
      <c r="B69" s="58"/>
      <c r="C69" s="155" t="s">
        <v>249</v>
      </c>
      <c r="D69" s="155" t="s">
        <v>212</v>
      </c>
      <c r="E69" s="40"/>
      <c r="F69" s="40"/>
      <c r="G69" s="41"/>
      <c r="H69" s="155" t="s">
        <v>49</v>
      </c>
      <c r="I69" s="59"/>
      <c r="J69" s="43">
        <v>550</v>
      </c>
      <c r="K69" s="112">
        <v>1.03</v>
      </c>
      <c r="L69" s="44">
        <f t="shared" si="29"/>
        <v>566.5</v>
      </c>
      <c r="M69" s="45"/>
      <c r="N69" s="45"/>
      <c r="O69" s="46"/>
      <c r="P69" s="46"/>
      <c r="Q69" s="47"/>
      <c r="R69" s="47"/>
      <c r="S69" s="47"/>
      <c r="T69" s="47"/>
      <c r="U69" s="47"/>
      <c r="V69" s="47"/>
      <c r="W69" s="47">
        <f t="shared" si="30"/>
        <v>0</v>
      </c>
      <c r="X69" s="48" t="e">
        <f t="shared" si="31"/>
        <v>#DIV/0!</v>
      </c>
      <c r="Y69" s="49">
        <f t="shared" si="32"/>
        <v>-566.5</v>
      </c>
      <c r="Z69" s="50"/>
      <c r="AA69" s="51"/>
      <c r="AB69" s="52"/>
      <c r="AC69" s="53"/>
      <c r="AD69" s="54"/>
      <c r="AE69" s="54"/>
      <c r="AF69" s="55">
        <f t="shared" si="6"/>
        <v>0</v>
      </c>
      <c r="AG69" s="37"/>
    </row>
    <row r="70" spans="1:33" s="10" customFormat="1">
      <c r="A70" s="38"/>
      <c r="B70" s="58"/>
      <c r="C70" s="155" t="s">
        <v>250</v>
      </c>
      <c r="D70" s="155" t="s">
        <v>213</v>
      </c>
      <c r="E70" s="40"/>
      <c r="F70" s="40"/>
      <c r="G70" s="41"/>
      <c r="H70" s="155" t="s">
        <v>49</v>
      </c>
      <c r="I70" s="59"/>
      <c r="J70" s="43">
        <v>400</v>
      </c>
      <c r="K70" s="112">
        <v>1.03</v>
      </c>
      <c r="L70" s="44">
        <f t="shared" si="29"/>
        <v>412</v>
      </c>
      <c r="M70" s="45"/>
      <c r="N70" s="45"/>
      <c r="O70" s="46"/>
      <c r="P70" s="46"/>
      <c r="Q70" s="47"/>
      <c r="R70" s="47"/>
      <c r="S70" s="47"/>
      <c r="T70" s="47"/>
      <c r="U70" s="47"/>
      <c r="V70" s="47"/>
      <c r="W70" s="47">
        <f t="shared" si="30"/>
        <v>0</v>
      </c>
      <c r="X70" s="48" t="e">
        <f t="shared" si="31"/>
        <v>#DIV/0!</v>
      </c>
      <c r="Y70" s="49">
        <f t="shared" si="32"/>
        <v>-412</v>
      </c>
      <c r="Z70" s="50"/>
      <c r="AA70" s="51"/>
      <c r="AB70" s="52"/>
      <c r="AC70" s="53"/>
      <c r="AD70" s="54"/>
      <c r="AE70" s="54"/>
      <c r="AF70" s="55">
        <f t="shared" si="6"/>
        <v>0</v>
      </c>
      <c r="AG70" s="37"/>
    </row>
    <row r="71" spans="1:33" s="10" customFormat="1">
      <c r="A71" s="38"/>
      <c r="B71" s="58"/>
      <c r="C71" s="155"/>
      <c r="D71" s="155"/>
      <c r="E71" s="40"/>
      <c r="F71" s="40"/>
      <c r="G71" s="41"/>
      <c r="H71" s="155"/>
      <c r="I71" s="59"/>
      <c r="J71" s="43"/>
      <c r="K71" s="112"/>
      <c r="L71" s="44"/>
      <c r="M71" s="45"/>
      <c r="N71" s="45"/>
      <c r="O71" s="46"/>
      <c r="P71" s="46"/>
      <c r="Q71" s="47"/>
      <c r="R71" s="47"/>
      <c r="S71" s="47"/>
      <c r="T71" s="47"/>
      <c r="U71" s="47"/>
      <c r="V71" s="47"/>
      <c r="W71" s="47"/>
      <c r="X71" s="48"/>
      <c r="Y71" s="49"/>
      <c r="Z71" s="50"/>
      <c r="AA71" s="51"/>
      <c r="AB71" s="52"/>
      <c r="AC71" s="53"/>
      <c r="AD71" s="54"/>
      <c r="AE71" s="54"/>
      <c r="AF71" s="55"/>
      <c r="AG71" s="37"/>
    </row>
    <row r="72" spans="1:33" s="10" customFormat="1">
      <c r="A72" s="38" t="s">
        <v>37</v>
      </c>
      <c r="B72" s="58"/>
      <c r="C72" s="155" t="s">
        <v>281</v>
      </c>
      <c r="D72" s="155" t="s">
        <v>40</v>
      </c>
      <c r="E72" s="40"/>
      <c r="F72" s="40"/>
      <c r="G72" s="41"/>
      <c r="H72" s="155" t="s">
        <v>48</v>
      </c>
      <c r="I72" s="59"/>
      <c r="J72" s="43">
        <v>105</v>
      </c>
      <c r="K72" s="112">
        <v>1.03</v>
      </c>
      <c r="L72" s="44">
        <f t="shared" ref="L72:L80" si="33">K72*J72</f>
        <v>108.15</v>
      </c>
      <c r="M72" s="45"/>
      <c r="N72" s="45"/>
      <c r="O72" s="46"/>
      <c r="P72" s="46"/>
      <c r="Q72" s="47"/>
      <c r="R72" s="47"/>
      <c r="S72" s="47"/>
      <c r="T72" s="47"/>
      <c r="U72" s="47"/>
      <c r="V72" s="47"/>
      <c r="W72" s="47">
        <f t="shared" ref="W72:W80" si="34">SUM(N72:U72)</f>
        <v>0</v>
      </c>
      <c r="X72" s="48" t="e">
        <f t="shared" ref="X72:X80" si="35">W72/AC72</f>
        <v>#DIV/0!</v>
      </c>
      <c r="Y72" s="49">
        <f t="shared" ref="Y72:Y80" si="36">W72-L72</f>
        <v>-108.15</v>
      </c>
      <c r="Z72" s="50"/>
      <c r="AA72" s="51"/>
      <c r="AB72" s="52"/>
      <c r="AC72" s="53"/>
      <c r="AD72" s="54"/>
      <c r="AE72" s="54"/>
      <c r="AF72" s="55">
        <f t="shared" ref="AF72:AF80" si="37">AC72+AD72</f>
        <v>0</v>
      </c>
      <c r="AG72" s="37"/>
    </row>
    <row r="73" spans="1:33" s="10" customFormat="1">
      <c r="A73" s="38"/>
      <c r="B73" s="57"/>
      <c r="C73" s="155" t="s">
        <v>282</v>
      </c>
      <c r="D73" s="155" t="s">
        <v>41</v>
      </c>
      <c r="E73" s="40"/>
      <c r="F73" s="40"/>
      <c r="G73" s="41"/>
      <c r="H73" s="155" t="s">
        <v>48</v>
      </c>
      <c r="I73" s="57"/>
      <c r="J73" s="43">
        <v>105</v>
      </c>
      <c r="K73" s="112">
        <v>1.03</v>
      </c>
      <c r="L73" s="44">
        <f t="shared" si="33"/>
        <v>108.15</v>
      </c>
      <c r="M73" s="45"/>
      <c r="N73" s="45"/>
      <c r="O73" s="46"/>
      <c r="P73" s="46"/>
      <c r="Q73" s="47"/>
      <c r="R73" s="47"/>
      <c r="S73" s="47"/>
      <c r="T73" s="47"/>
      <c r="U73" s="47"/>
      <c r="V73" s="47"/>
      <c r="W73" s="47">
        <f t="shared" si="34"/>
        <v>0</v>
      </c>
      <c r="X73" s="48" t="e">
        <f t="shared" si="35"/>
        <v>#DIV/0!</v>
      </c>
      <c r="Y73" s="49">
        <f t="shared" si="36"/>
        <v>-108.15</v>
      </c>
      <c r="Z73" s="50"/>
      <c r="AA73" s="51"/>
      <c r="AB73" s="52"/>
      <c r="AC73" s="53"/>
      <c r="AD73" s="54"/>
      <c r="AE73" s="54"/>
      <c r="AF73" s="55">
        <f t="shared" si="37"/>
        <v>0</v>
      </c>
      <c r="AG73" s="37"/>
    </row>
    <row r="74" spans="1:33" s="10" customFormat="1">
      <c r="A74" s="38"/>
      <c r="B74" s="57"/>
      <c r="C74" s="155" t="s">
        <v>283</v>
      </c>
      <c r="D74" s="155" t="s">
        <v>42</v>
      </c>
      <c r="E74" s="40"/>
      <c r="F74" s="40"/>
      <c r="G74" s="41"/>
      <c r="H74" s="155" t="s">
        <v>48</v>
      </c>
      <c r="I74" s="57"/>
      <c r="J74" s="43">
        <v>305</v>
      </c>
      <c r="K74" s="113">
        <v>1.03</v>
      </c>
      <c r="L74" s="44">
        <f t="shared" si="33"/>
        <v>314.15000000000003</v>
      </c>
      <c r="M74" s="45"/>
      <c r="N74" s="45"/>
      <c r="O74" s="46"/>
      <c r="P74" s="46"/>
      <c r="Q74" s="47"/>
      <c r="R74" s="47"/>
      <c r="S74" s="47"/>
      <c r="T74" s="47"/>
      <c r="U74" s="47"/>
      <c r="V74" s="47"/>
      <c r="W74" s="47">
        <f t="shared" si="34"/>
        <v>0</v>
      </c>
      <c r="X74" s="48" t="e">
        <f t="shared" si="35"/>
        <v>#DIV/0!</v>
      </c>
      <c r="Y74" s="49">
        <f t="shared" si="36"/>
        <v>-314.15000000000003</v>
      </c>
      <c r="Z74" s="50"/>
      <c r="AA74" s="51"/>
      <c r="AB74" s="52"/>
      <c r="AC74" s="53"/>
      <c r="AD74" s="54"/>
      <c r="AE74" s="54"/>
      <c r="AF74" s="55">
        <f t="shared" si="37"/>
        <v>0</v>
      </c>
      <c r="AG74" s="37"/>
    </row>
    <row r="75" spans="1:33" s="10" customFormat="1">
      <c r="A75" s="38"/>
      <c r="B75" s="58"/>
      <c r="C75" s="155" t="s">
        <v>284</v>
      </c>
      <c r="D75" s="155" t="s">
        <v>43</v>
      </c>
      <c r="E75" s="40"/>
      <c r="F75" s="40"/>
      <c r="G75" s="41"/>
      <c r="H75" s="155" t="s">
        <v>48</v>
      </c>
      <c r="I75" s="59"/>
      <c r="J75" s="43">
        <v>460</v>
      </c>
      <c r="K75" s="112">
        <v>1.03</v>
      </c>
      <c r="L75" s="44">
        <f t="shared" si="33"/>
        <v>473.8</v>
      </c>
      <c r="M75" s="45"/>
      <c r="N75" s="45"/>
      <c r="O75" s="46"/>
      <c r="P75" s="46"/>
      <c r="Q75" s="47"/>
      <c r="R75" s="47"/>
      <c r="S75" s="47"/>
      <c r="T75" s="47"/>
      <c r="U75" s="47"/>
      <c r="V75" s="47"/>
      <c r="W75" s="47">
        <f t="shared" si="34"/>
        <v>0</v>
      </c>
      <c r="X75" s="48" t="e">
        <f t="shared" si="35"/>
        <v>#DIV/0!</v>
      </c>
      <c r="Y75" s="49">
        <f t="shared" si="36"/>
        <v>-473.8</v>
      </c>
      <c r="Z75" s="50"/>
      <c r="AA75" s="51"/>
      <c r="AB75" s="52"/>
      <c r="AC75" s="53"/>
      <c r="AD75" s="54"/>
      <c r="AE75" s="54"/>
      <c r="AF75" s="55">
        <f t="shared" si="37"/>
        <v>0</v>
      </c>
      <c r="AG75" s="37"/>
    </row>
    <row r="76" spans="1:33" s="10" customFormat="1">
      <c r="A76" s="38"/>
      <c r="B76" s="58"/>
      <c r="C76" s="155" t="s">
        <v>285</v>
      </c>
      <c r="D76" s="155" t="s">
        <v>44</v>
      </c>
      <c r="E76" s="40"/>
      <c r="F76" s="40"/>
      <c r="G76" s="41"/>
      <c r="H76" s="155" t="s">
        <v>48</v>
      </c>
      <c r="I76" s="59"/>
      <c r="J76" s="43">
        <v>610</v>
      </c>
      <c r="K76" s="112">
        <v>1.03</v>
      </c>
      <c r="L76" s="44">
        <f t="shared" si="33"/>
        <v>628.30000000000007</v>
      </c>
      <c r="M76" s="45"/>
      <c r="N76" s="45"/>
      <c r="O76" s="46"/>
      <c r="P76" s="46"/>
      <c r="Q76" s="47"/>
      <c r="R76" s="47"/>
      <c r="S76" s="47"/>
      <c r="T76" s="47"/>
      <c r="U76" s="47"/>
      <c r="V76" s="47"/>
      <c r="W76" s="47">
        <f t="shared" si="34"/>
        <v>0</v>
      </c>
      <c r="X76" s="48" t="e">
        <f t="shared" si="35"/>
        <v>#DIV/0!</v>
      </c>
      <c r="Y76" s="49">
        <f t="shared" si="36"/>
        <v>-628.30000000000007</v>
      </c>
      <c r="Z76" s="50"/>
      <c r="AA76" s="51"/>
      <c r="AB76" s="52"/>
      <c r="AC76" s="53"/>
      <c r="AD76" s="54"/>
      <c r="AE76" s="54"/>
      <c r="AF76" s="55">
        <f t="shared" si="37"/>
        <v>0</v>
      </c>
      <c r="AG76" s="37"/>
    </row>
    <row r="77" spans="1:33" s="10" customFormat="1">
      <c r="A77" s="38"/>
      <c r="B77" s="58"/>
      <c r="C77" s="155" t="s">
        <v>286</v>
      </c>
      <c r="D77" s="155" t="s">
        <v>45</v>
      </c>
      <c r="E77" s="40"/>
      <c r="F77" s="40"/>
      <c r="G77" s="41"/>
      <c r="H77" s="155" t="s">
        <v>48</v>
      </c>
      <c r="I77" s="59"/>
      <c r="J77" s="43">
        <v>365</v>
      </c>
      <c r="K77" s="112">
        <v>1.03</v>
      </c>
      <c r="L77" s="44">
        <f t="shared" si="33"/>
        <v>375.95</v>
      </c>
      <c r="M77" s="45"/>
      <c r="N77" s="45"/>
      <c r="O77" s="46"/>
      <c r="P77" s="46"/>
      <c r="Q77" s="47"/>
      <c r="R77" s="47"/>
      <c r="S77" s="47"/>
      <c r="T77" s="47"/>
      <c r="U77" s="47"/>
      <c r="V77" s="47"/>
      <c r="W77" s="47">
        <f t="shared" si="34"/>
        <v>0</v>
      </c>
      <c r="X77" s="48" t="e">
        <f t="shared" si="35"/>
        <v>#DIV/0!</v>
      </c>
      <c r="Y77" s="49">
        <f t="shared" si="36"/>
        <v>-375.95</v>
      </c>
      <c r="Z77" s="50"/>
      <c r="AA77" s="51"/>
      <c r="AB77" s="52"/>
      <c r="AC77" s="53"/>
      <c r="AD77" s="54"/>
      <c r="AE77" s="54"/>
      <c r="AF77" s="55">
        <f t="shared" si="37"/>
        <v>0</v>
      </c>
      <c r="AG77" s="37"/>
    </row>
    <row r="78" spans="1:33" s="10" customFormat="1">
      <c r="A78" s="38"/>
      <c r="B78" s="58"/>
      <c r="C78" s="155" t="s">
        <v>287</v>
      </c>
      <c r="D78" s="155" t="s">
        <v>211</v>
      </c>
      <c r="E78" s="40"/>
      <c r="F78" s="40"/>
      <c r="G78" s="41"/>
      <c r="H78" s="155" t="s">
        <v>48</v>
      </c>
      <c r="I78" s="59"/>
      <c r="J78" s="43">
        <v>405</v>
      </c>
      <c r="K78" s="112">
        <v>1.03</v>
      </c>
      <c r="L78" s="44">
        <f t="shared" si="33"/>
        <v>417.15000000000003</v>
      </c>
      <c r="M78" s="45"/>
      <c r="N78" s="45"/>
      <c r="O78" s="46"/>
      <c r="P78" s="46"/>
      <c r="Q78" s="47"/>
      <c r="R78" s="47"/>
      <c r="S78" s="47"/>
      <c r="T78" s="47"/>
      <c r="U78" s="47"/>
      <c r="V78" s="47"/>
      <c r="W78" s="47">
        <f t="shared" si="34"/>
        <v>0</v>
      </c>
      <c r="X78" s="48" t="e">
        <f t="shared" si="35"/>
        <v>#DIV/0!</v>
      </c>
      <c r="Y78" s="49">
        <f t="shared" si="36"/>
        <v>-417.15000000000003</v>
      </c>
      <c r="Z78" s="50"/>
      <c r="AA78" s="51"/>
      <c r="AB78" s="52"/>
      <c r="AC78" s="53"/>
      <c r="AD78" s="54"/>
      <c r="AE78" s="54"/>
      <c r="AF78" s="55">
        <f t="shared" si="37"/>
        <v>0</v>
      </c>
      <c r="AG78" s="37"/>
    </row>
    <row r="79" spans="1:33" s="10" customFormat="1">
      <c r="A79" s="38"/>
      <c r="B79" s="58"/>
      <c r="C79" s="155" t="s">
        <v>288</v>
      </c>
      <c r="D79" s="155" t="s">
        <v>212</v>
      </c>
      <c r="E79" s="40"/>
      <c r="F79" s="40"/>
      <c r="G79" s="41"/>
      <c r="H79" s="155" t="s">
        <v>48</v>
      </c>
      <c r="I79" s="59"/>
      <c r="J79" s="43">
        <v>505</v>
      </c>
      <c r="K79" s="112">
        <v>1.03</v>
      </c>
      <c r="L79" s="44">
        <f t="shared" si="33"/>
        <v>520.15</v>
      </c>
      <c r="M79" s="45"/>
      <c r="N79" s="45"/>
      <c r="O79" s="46"/>
      <c r="P79" s="46"/>
      <c r="Q79" s="47"/>
      <c r="R79" s="47"/>
      <c r="S79" s="47"/>
      <c r="T79" s="47"/>
      <c r="U79" s="47"/>
      <c r="V79" s="47"/>
      <c r="W79" s="47">
        <f t="shared" si="34"/>
        <v>0</v>
      </c>
      <c r="X79" s="48" t="e">
        <f t="shared" si="35"/>
        <v>#DIV/0!</v>
      </c>
      <c r="Y79" s="49">
        <f t="shared" si="36"/>
        <v>-520.15</v>
      </c>
      <c r="Z79" s="50"/>
      <c r="AA79" s="51"/>
      <c r="AB79" s="52"/>
      <c r="AC79" s="53"/>
      <c r="AD79" s="54"/>
      <c r="AE79" s="54"/>
      <c r="AF79" s="55">
        <f t="shared" si="37"/>
        <v>0</v>
      </c>
      <c r="AG79" s="37"/>
    </row>
    <row r="80" spans="1:33" s="10" customFormat="1">
      <c r="A80" s="38"/>
      <c r="B80" s="58"/>
      <c r="C80" s="155" t="s">
        <v>289</v>
      </c>
      <c r="D80" s="155" t="s">
        <v>213</v>
      </c>
      <c r="E80" s="40"/>
      <c r="F80" s="40"/>
      <c r="G80" s="41"/>
      <c r="H80" s="155" t="s">
        <v>48</v>
      </c>
      <c r="I80" s="59"/>
      <c r="J80" s="43">
        <v>370</v>
      </c>
      <c r="K80" s="112">
        <v>1.03</v>
      </c>
      <c r="L80" s="44">
        <f t="shared" si="33"/>
        <v>381.1</v>
      </c>
      <c r="M80" s="45"/>
      <c r="N80" s="45"/>
      <c r="O80" s="46"/>
      <c r="P80" s="46"/>
      <c r="Q80" s="47"/>
      <c r="R80" s="47"/>
      <c r="S80" s="47"/>
      <c r="T80" s="47"/>
      <c r="U80" s="47"/>
      <c r="V80" s="47"/>
      <c r="W80" s="47">
        <f t="shared" si="34"/>
        <v>0</v>
      </c>
      <c r="X80" s="48" t="e">
        <f t="shared" si="35"/>
        <v>#DIV/0!</v>
      </c>
      <c r="Y80" s="49">
        <f t="shared" si="36"/>
        <v>-381.1</v>
      </c>
      <c r="Z80" s="50"/>
      <c r="AA80" s="51"/>
      <c r="AB80" s="52"/>
      <c r="AC80" s="53"/>
      <c r="AD80" s="54"/>
      <c r="AE80" s="54"/>
      <c r="AF80" s="55">
        <f t="shared" si="37"/>
        <v>0</v>
      </c>
      <c r="AG80" s="37"/>
    </row>
    <row r="81" spans="1:33" s="10" customFormat="1">
      <c r="A81" s="38"/>
      <c r="B81" s="58"/>
      <c r="C81" s="155"/>
      <c r="D81" s="155"/>
      <c r="E81" s="40"/>
      <c r="F81" s="40"/>
      <c r="G81" s="41"/>
      <c r="H81" s="155"/>
      <c r="I81" s="59"/>
      <c r="J81" s="43"/>
      <c r="K81" s="112"/>
      <c r="L81" s="44"/>
      <c r="M81" s="45"/>
      <c r="N81" s="45"/>
      <c r="O81" s="46"/>
      <c r="P81" s="46"/>
      <c r="Q81" s="47"/>
      <c r="R81" s="47"/>
      <c r="S81" s="47"/>
      <c r="T81" s="47"/>
      <c r="U81" s="47"/>
      <c r="V81" s="47"/>
      <c r="W81" s="47"/>
      <c r="X81" s="48"/>
      <c r="Y81" s="49"/>
      <c r="Z81" s="50"/>
      <c r="AA81" s="51"/>
      <c r="AB81" s="52"/>
      <c r="AC81" s="53"/>
      <c r="AD81" s="54"/>
      <c r="AE81" s="54"/>
      <c r="AF81" s="55"/>
      <c r="AG81" s="37"/>
    </row>
    <row r="82" spans="1:33" s="10" customFormat="1">
      <c r="A82" s="38" t="s">
        <v>228</v>
      </c>
      <c r="B82" s="57"/>
      <c r="C82" s="68" t="s">
        <v>230</v>
      </c>
      <c r="D82" s="155" t="s">
        <v>300</v>
      </c>
      <c r="E82" s="40"/>
      <c r="F82" s="40"/>
      <c r="G82" s="41"/>
      <c r="H82" s="155" t="s">
        <v>49</v>
      </c>
      <c r="I82" s="42"/>
      <c r="J82" s="43">
        <v>2325</v>
      </c>
      <c r="K82" s="163">
        <f>0.96*1.1</f>
        <v>1.056</v>
      </c>
      <c r="L82" s="163">
        <f>K82*J82</f>
        <v>2455.2000000000003</v>
      </c>
      <c r="M82" s="45"/>
      <c r="N82" s="45"/>
      <c r="O82" s="46"/>
      <c r="P82" s="46"/>
      <c r="Q82" s="47"/>
      <c r="R82" s="47"/>
      <c r="S82" s="47"/>
      <c r="T82" s="47"/>
      <c r="U82" s="47"/>
      <c r="V82" s="47"/>
      <c r="W82" s="47">
        <f>SUM(N82:U82)</f>
        <v>0</v>
      </c>
      <c r="X82" s="48" t="e">
        <f>W82/AC82</f>
        <v>#DIV/0!</v>
      </c>
      <c r="Y82" s="49">
        <f>W82-L82</f>
        <v>-2455.2000000000003</v>
      </c>
      <c r="Z82" s="50"/>
      <c r="AA82" s="51"/>
      <c r="AB82" s="52"/>
      <c r="AC82" s="53"/>
      <c r="AD82" s="54"/>
      <c r="AE82" s="54"/>
      <c r="AF82" s="55">
        <f>AC82+AD82</f>
        <v>0</v>
      </c>
      <c r="AG82" s="37"/>
    </row>
    <row r="83" spans="1:33" s="10" customFormat="1">
      <c r="A83" s="38"/>
      <c r="B83" s="57"/>
      <c r="C83" s="68" t="s">
        <v>230</v>
      </c>
      <c r="D83" s="155" t="s">
        <v>300</v>
      </c>
      <c r="E83" s="40"/>
      <c r="F83" s="40"/>
      <c r="G83" s="41"/>
      <c r="H83" s="155" t="s">
        <v>48</v>
      </c>
      <c r="I83" s="42"/>
      <c r="J83" s="43">
        <v>1950</v>
      </c>
      <c r="K83" s="163">
        <f>0.96*1.1</f>
        <v>1.056</v>
      </c>
      <c r="L83" s="163">
        <f>K83*J83</f>
        <v>2059.2000000000003</v>
      </c>
      <c r="M83" s="45"/>
      <c r="N83" s="45"/>
      <c r="O83" s="46"/>
      <c r="P83" s="46"/>
      <c r="Q83" s="47"/>
      <c r="R83" s="47"/>
      <c r="S83" s="47"/>
      <c r="T83" s="47"/>
      <c r="U83" s="47"/>
      <c r="V83" s="47"/>
      <c r="W83" s="47">
        <f>SUM(N83:U83)</f>
        <v>0</v>
      </c>
      <c r="X83" s="48" t="e">
        <f>W83/AC83</f>
        <v>#DIV/0!</v>
      </c>
      <c r="Y83" s="49">
        <f>W83-L83</f>
        <v>-2059.2000000000003</v>
      </c>
      <c r="Z83" s="50"/>
      <c r="AA83" s="51"/>
      <c r="AB83" s="52"/>
      <c r="AC83" s="53"/>
      <c r="AD83" s="54"/>
      <c r="AE83" s="54"/>
      <c r="AF83" s="55">
        <f>AC83+AD83</f>
        <v>0</v>
      </c>
      <c r="AG83" s="37"/>
    </row>
    <row r="84" spans="1:33" s="10" customFormat="1">
      <c r="A84" s="38"/>
      <c r="B84" s="57"/>
      <c r="C84" s="68" t="s">
        <v>230</v>
      </c>
      <c r="D84" s="155" t="s">
        <v>300</v>
      </c>
      <c r="E84" s="40"/>
      <c r="F84" s="40"/>
      <c r="G84" s="41"/>
      <c r="H84" s="155" t="s">
        <v>49</v>
      </c>
      <c r="I84" s="42"/>
      <c r="J84" s="43">
        <v>1390</v>
      </c>
      <c r="K84" s="163">
        <f>1.1*1.1</f>
        <v>1.2100000000000002</v>
      </c>
      <c r="L84" s="163">
        <f>K84*J84</f>
        <v>1681.9000000000003</v>
      </c>
      <c r="M84" s="45"/>
      <c r="N84" s="45"/>
      <c r="O84" s="46"/>
      <c r="P84" s="46"/>
      <c r="Q84" s="47"/>
      <c r="R84" s="47"/>
      <c r="S84" s="47"/>
      <c r="T84" s="47"/>
      <c r="U84" s="47"/>
      <c r="V84" s="47"/>
      <c r="W84" s="47">
        <f>SUM(N84:U84)</f>
        <v>0</v>
      </c>
      <c r="X84" s="48" t="e">
        <f>W84/AC84</f>
        <v>#DIV/0!</v>
      </c>
      <c r="Y84" s="49">
        <f>W84-L84</f>
        <v>-1681.9000000000003</v>
      </c>
      <c r="Z84" s="50"/>
      <c r="AA84" s="51"/>
      <c r="AB84" s="52"/>
      <c r="AC84" s="53"/>
      <c r="AD84" s="54"/>
      <c r="AE84" s="54"/>
      <c r="AF84" s="55">
        <f>AC84+AD84</f>
        <v>0</v>
      </c>
      <c r="AG84" s="37"/>
    </row>
    <row r="85" spans="1:33" s="10" customFormat="1">
      <c r="A85" s="38"/>
      <c r="B85" s="57"/>
      <c r="C85" s="68" t="s">
        <v>230</v>
      </c>
      <c r="D85" s="155" t="s">
        <v>300</v>
      </c>
      <c r="E85" s="40"/>
      <c r="F85" s="40"/>
      <c r="G85" s="41"/>
      <c r="H85" s="155" t="s">
        <v>48</v>
      </c>
      <c r="I85" s="42"/>
      <c r="J85" s="43">
        <v>1280</v>
      </c>
      <c r="K85" s="163">
        <f>1.1*1.1</f>
        <v>1.2100000000000002</v>
      </c>
      <c r="L85" s="163">
        <f>K85*J85</f>
        <v>1548.8000000000002</v>
      </c>
      <c r="M85" s="45"/>
      <c r="N85" s="45"/>
      <c r="O85" s="46"/>
      <c r="P85" s="46"/>
      <c r="Q85" s="47"/>
      <c r="R85" s="47"/>
      <c r="S85" s="47"/>
      <c r="T85" s="47"/>
      <c r="U85" s="47"/>
      <c r="V85" s="47"/>
      <c r="W85" s="47">
        <f>SUM(N85:U85)</f>
        <v>0</v>
      </c>
      <c r="X85" s="48" t="e">
        <f>W85/AC85</f>
        <v>#DIV/0!</v>
      </c>
      <c r="Y85" s="49">
        <f>W85-L85</f>
        <v>-1548.8000000000002</v>
      </c>
      <c r="Z85" s="50"/>
      <c r="AA85" s="51"/>
      <c r="AB85" s="52"/>
      <c r="AC85" s="53"/>
      <c r="AD85" s="54"/>
      <c r="AE85" s="54"/>
      <c r="AF85" s="55">
        <f>AC85+AD85</f>
        <v>0</v>
      </c>
      <c r="AG85" s="37"/>
    </row>
    <row r="86" spans="1:33" s="10" customFormat="1">
      <c r="A86" s="38"/>
      <c r="B86" s="58"/>
      <c r="C86" s="155"/>
      <c r="D86" s="153"/>
      <c r="E86" s="40"/>
      <c r="F86" s="40"/>
      <c r="G86" s="41"/>
      <c r="H86" s="40"/>
      <c r="I86" s="59"/>
      <c r="J86" s="43"/>
      <c r="K86" s="112"/>
      <c r="L86" s="44"/>
      <c r="M86" s="45"/>
      <c r="N86" s="45"/>
      <c r="O86" s="46"/>
      <c r="P86" s="46"/>
      <c r="Q86" s="47"/>
      <c r="R86" s="47"/>
      <c r="S86" s="47"/>
      <c r="T86" s="47"/>
      <c r="U86" s="47"/>
      <c r="V86" s="47"/>
      <c r="W86" s="47"/>
      <c r="X86" s="48"/>
      <c r="Y86" s="49"/>
      <c r="Z86" s="50"/>
      <c r="AA86" s="51"/>
      <c r="AB86" s="52"/>
      <c r="AC86" s="53"/>
      <c r="AD86" s="54"/>
      <c r="AE86" s="54"/>
      <c r="AF86" s="55"/>
      <c r="AG86" s="37"/>
    </row>
    <row r="87" spans="1:33" s="10" customFormat="1">
      <c r="A87" s="38" t="s">
        <v>53</v>
      </c>
      <c r="B87" s="57"/>
      <c r="C87" s="68" t="s">
        <v>56</v>
      </c>
      <c r="D87" s="155" t="s">
        <v>52</v>
      </c>
      <c r="E87" s="40"/>
      <c r="F87" s="40"/>
      <c r="G87" s="41"/>
      <c r="H87" s="155" t="s">
        <v>52</v>
      </c>
      <c r="I87" s="42"/>
      <c r="J87" s="66">
        <v>6945</v>
      </c>
      <c r="K87" s="163">
        <v>1.4</v>
      </c>
      <c r="L87" s="163">
        <f>K87*J87</f>
        <v>9723</v>
      </c>
      <c r="M87" s="45"/>
      <c r="N87" s="45"/>
      <c r="O87" s="46"/>
      <c r="P87" s="46"/>
      <c r="Q87" s="47"/>
      <c r="R87" s="47"/>
      <c r="S87" s="47"/>
      <c r="T87" s="47"/>
      <c r="U87" s="47"/>
      <c r="V87" s="47"/>
      <c r="W87" s="47">
        <f>SUM(N87:U87)</f>
        <v>0</v>
      </c>
      <c r="X87" s="48" t="e">
        <f>W87/AC87</f>
        <v>#DIV/0!</v>
      </c>
      <c r="Y87" s="49">
        <f>W87-L87</f>
        <v>-9723</v>
      </c>
      <c r="Z87" s="50"/>
      <c r="AA87" s="51"/>
      <c r="AB87" s="52"/>
      <c r="AC87" s="53"/>
      <c r="AD87" s="54"/>
      <c r="AE87" s="54"/>
      <c r="AF87" s="55">
        <f t="shared" ref="AF87:AF92" si="38">AC87+AD87</f>
        <v>0</v>
      </c>
      <c r="AG87" s="37"/>
    </row>
    <row r="88" spans="1:33" s="10" customFormat="1">
      <c r="A88" s="38"/>
      <c r="B88" s="57"/>
      <c r="C88" s="68"/>
      <c r="D88" s="155"/>
      <c r="E88" s="40"/>
      <c r="F88" s="40"/>
      <c r="G88" s="41"/>
      <c r="H88" s="68"/>
      <c r="I88" s="42"/>
      <c r="J88" s="66"/>
      <c r="K88" s="116"/>
      <c r="L88" s="76"/>
      <c r="M88" s="45"/>
      <c r="N88" s="45"/>
      <c r="O88" s="46"/>
      <c r="P88" s="46"/>
      <c r="Q88" s="47"/>
      <c r="R88" s="47"/>
      <c r="S88" s="47"/>
      <c r="T88" s="47"/>
      <c r="U88" s="47"/>
      <c r="V88" s="47"/>
      <c r="W88" s="47"/>
      <c r="X88" s="48"/>
      <c r="Y88" s="49"/>
      <c r="Z88" s="50"/>
      <c r="AA88" s="51"/>
      <c r="AB88" s="52"/>
      <c r="AC88" s="53"/>
      <c r="AD88" s="54"/>
      <c r="AE88" s="54"/>
      <c r="AF88" s="55">
        <f t="shared" si="38"/>
        <v>0</v>
      </c>
      <c r="AG88" s="37"/>
    </row>
    <row r="89" spans="1:33" s="10" customFormat="1">
      <c r="A89" s="38" t="s">
        <v>232</v>
      </c>
      <c r="B89" s="57"/>
      <c r="C89" s="68" t="s">
        <v>237</v>
      </c>
      <c r="D89" s="155" t="s">
        <v>234</v>
      </c>
      <c r="E89" s="40"/>
      <c r="F89" s="40"/>
      <c r="G89" s="41"/>
      <c r="H89" s="155" t="s">
        <v>49</v>
      </c>
      <c r="I89" s="42"/>
      <c r="J89" s="43">
        <v>2325</v>
      </c>
      <c r="K89" s="163">
        <v>0.04</v>
      </c>
      <c r="L89" s="163">
        <f>K89*J89</f>
        <v>93</v>
      </c>
      <c r="M89" s="45"/>
      <c r="N89" s="45"/>
      <c r="O89" s="46"/>
      <c r="P89" s="46"/>
      <c r="Q89" s="47"/>
      <c r="R89" s="47"/>
      <c r="S89" s="47"/>
      <c r="T89" s="47"/>
      <c r="U89" s="47"/>
      <c r="V89" s="47"/>
      <c r="W89" s="47">
        <f>SUM(N89:U89)</f>
        <v>0</v>
      </c>
      <c r="X89" s="48" t="e">
        <f>W89/AC89</f>
        <v>#DIV/0!</v>
      </c>
      <c r="Y89" s="49">
        <f>W89-L89</f>
        <v>-93</v>
      </c>
      <c r="Z89" s="50"/>
      <c r="AA89" s="51"/>
      <c r="AB89" s="52"/>
      <c r="AC89" s="53"/>
      <c r="AD89" s="54"/>
      <c r="AE89" s="54"/>
      <c r="AF89" s="55">
        <f t="shared" si="38"/>
        <v>0</v>
      </c>
      <c r="AG89" s="37"/>
    </row>
    <row r="90" spans="1:33" s="10" customFormat="1">
      <c r="A90" s="38"/>
      <c r="B90" s="57"/>
      <c r="C90" s="68" t="s">
        <v>237</v>
      </c>
      <c r="D90" s="155" t="s">
        <v>234</v>
      </c>
      <c r="E90" s="40"/>
      <c r="F90" s="40"/>
      <c r="G90" s="41"/>
      <c r="H90" s="155" t="s">
        <v>48</v>
      </c>
      <c r="I90" s="42"/>
      <c r="J90" s="43">
        <v>1950</v>
      </c>
      <c r="K90" s="163">
        <v>0.04</v>
      </c>
      <c r="L90" s="163">
        <f>K90*J90</f>
        <v>78</v>
      </c>
      <c r="M90" s="45"/>
      <c r="N90" s="45"/>
      <c r="O90" s="46"/>
      <c r="P90" s="46"/>
      <c r="Q90" s="47"/>
      <c r="R90" s="47"/>
      <c r="S90" s="47"/>
      <c r="T90" s="47"/>
      <c r="U90" s="47"/>
      <c r="V90" s="47"/>
      <c r="W90" s="47">
        <f>SUM(N90:U90)</f>
        <v>0</v>
      </c>
      <c r="X90" s="48" t="e">
        <f>W90/AC90</f>
        <v>#DIV/0!</v>
      </c>
      <c r="Y90" s="49">
        <f>W90-L90</f>
        <v>-78</v>
      </c>
      <c r="Z90" s="50"/>
      <c r="AA90" s="51"/>
      <c r="AB90" s="52"/>
      <c r="AC90" s="53"/>
      <c r="AD90" s="54"/>
      <c r="AE90" s="54"/>
      <c r="AF90" s="55">
        <f t="shared" si="38"/>
        <v>0</v>
      </c>
      <c r="AG90" s="37"/>
    </row>
    <row r="91" spans="1:33" s="10" customFormat="1">
      <c r="A91" s="38"/>
      <c r="B91" s="57"/>
      <c r="C91" s="68" t="s">
        <v>237</v>
      </c>
      <c r="D91" s="155" t="s">
        <v>234</v>
      </c>
      <c r="E91" s="40"/>
      <c r="F91" s="40"/>
      <c r="G91" s="41"/>
      <c r="H91" s="155" t="s">
        <v>49</v>
      </c>
      <c r="I91" s="42"/>
      <c r="J91" s="43">
        <v>1390</v>
      </c>
      <c r="K91" s="163">
        <v>0.04</v>
      </c>
      <c r="L91" s="163">
        <f>K91*J91</f>
        <v>55.6</v>
      </c>
      <c r="M91" s="45"/>
      <c r="N91" s="45"/>
      <c r="O91" s="46"/>
      <c r="P91" s="46"/>
      <c r="Q91" s="47"/>
      <c r="R91" s="47"/>
      <c r="S91" s="47"/>
      <c r="T91" s="47"/>
      <c r="U91" s="47"/>
      <c r="V91" s="47"/>
      <c r="W91" s="47">
        <f>SUM(N91:U91)</f>
        <v>0</v>
      </c>
      <c r="X91" s="48" t="e">
        <f>W91/AC91</f>
        <v>#DIV/0!</v>
      </c>
      <c r="Y91" s="49">
        <f>W91-L91</f>
        <v>-55.6</v>
      </c>
      <c r="Z91" s="50"/>
      <c r="AA91" s="51"/>
      <c r="AB91" s="52"/>
      <c r="AC91" s="53"/>
      <c r="AD91" s="54"/>
      <c r="AE91" s="54"/>
      <c r="AF91" s="55">
        <f t="shared" si="38"/>
        <v>0</v>
      </c>
      <c r="AG91" s="37"/>
    </row>
    <row r="92" spans="1:33" s="10" customFormat="1">
      <c r="A92" s="38"/>
      <c r="B92" s="57"/>
      <c r="C92" s="68" t="s">
        <v>237</v>
      </c>
      <c r="D92" s="155" t="s">
        <v>234</v>
      </c>
      <c r="E92" s="40"/>
      <c r="F92" s="40"/>
      <c r="G92" s="41"/>
      <c r="H92" s="155" t="s">
        <v>48</v>
      </c>
      <c r="I92" s="42"/>
      <c r="J92" s="43">
        <v>1280</v>
      </c>
      <c r="K92" s="163">
        <v>0.04</v>
      </c>
      <c r="L92" s="163">
        <f>K92*J92</f>
        <v>51.2</v>
      </c>
      <c r="M92" s="45"/>
      <c r="N92" s="45"/>
      <c r="O92" s="46"/>
      <c r="P92" s="46"/>
      <c r="Q92" s="47"/>
      <c r="R92" s="47"/>
      <c r="S92" s="47"/>
      <c r="T92" s="47"/>
      <c r="U92" s="47"/>
      <c r="V92" s="47"/>
      <c r="W92" s="47">
        <f>SUM(N92:U92)</f>
        <v>0</v>
      </c>
      <c r="X92" s="48" t="e">
        <f>W92/AC92</f>
        <v>#DIV/0!</v>
      </c>
      <c r="Y92" s="49">
        <f>W92-L92</f>
        <v>-51.2</v>
      </c>
      <c r="Z92" s="50"/>
      <c r="AA92" s="51"/>
      <c r="AB92" s="52"/>
      <c r="AC92" s="53"/>
      <c r="AD92" s="54"/>
      <c r="AE92" s="54"/>
      <c r="AF92" s="55">
        <f t="shared" si="38"/>
        <v>0</v>
      </c>
      <c r="AG92" s="37"/>
    </row>
    <row r="93" spans="1:33" s="10" customFormat="1">
      <c r="A93" s="38"/>
      <c r="B93" s="57"/>
      <c r="C93" s="155"/>
      <c r="D93" s="155"/>
      <c r="E93" s="40"/>
      <c r="F93" s="40"/>
      <c r="G93" s="41"/>
      <c r="H93" s="155"/>
      <c r="I93" s="42"/>
      <c r="J93" s="66"/>
      <c r="K93" s="163"/>
      <c r="L93" s="163"/>
      <c r="M93" s="45"/>
      <c r="N93" s="45"/>
      <c r="O93" s="46"/>
      <c r="P93" s="46"/>
      <c r="Q93" s="47"/>
      <c r="R93" s="47"/>
      <c r="S93" s="47"/>
      <c r="T93" s="47"/>
      <c r="U93" s="47"/>
      <c r="V93" s="47"/>
      <c r="W93" s="47"/>
      <c r="X93" s="48"/>
      <c r="Y93" s="49"/>
      <c r="Z93" s="50"/>
      <c r="AA93" s="51"/>
      <c r="AB93" s="52"/>
      <c r="AC93" s="53"/>
      <c r="AD93" s="54"/>
      <c r="AE93" s="54"/>
      <c r="AF93" s="55"/>
      <c r="AG93" s="37"/>
    </row>
    <row r="94" spans="1:33" s="10" customFormat="1">
      <c r="A94" s="38" t="s">
        <v>39</v>
      </c>
      <c r="B94" s="57"/>
      <c r="C94" s="155" t="s">
        <v>182</v>
      </c>
      <c r="D94" s="155" t="s">
        <v>40</v>
      </c>
      <c r="E94" s="40"/>
      <c r="F94" s="40"/>
      <c r="G94" s="41"/>
      <c r="H94" s="41"/>
      <c r="I94" s="42" t="s">
        <v>40</v>
      </c>
      <c r="J94" s="43">
        <v>220</v>
      </c>
      <c r="K94" s="115">
        <v>1.03</v>
      </c>
      <c r="L94" s="44">
        <f t="shared" ref="L94:L104" si="39">K94*J94</f>
        <v>226.6</v>
      </c>
      <c r="M94" s="45"/>
      <c r="N94" s="45"/>
      <c r="O94" s="46"/>
      <c r="P94" s="46"/>
      <c r="Q94" s="47"/>
      <c r="R94" s="47"/>
      <c r="S94" s="67"/>
      <c r="T94" s="47"/>
      <c r="U94" s="47"/>
      <c r="V94" s="47"/>
      <c r="W94" s="47">
        <f t="shared" ref="W94:W102" si="40">SUM(N94:U94)</f>
        <v>0</v>
      </c>
      <c r="X94" s="48" t="e">
        <f t="shared" ref="X94:X102" si="41">W94/AC94</f>
        <v>#DIV/0!</v>
      </c>
      <c r="Y94" s="49">
        <f t="shared" ref="Y94:Y102" si="42">W94-L94</f>
        <v>-226.6</v>
      </c>
      <c r="Z94" s="50"/>
      <c r="AA94" s="51"/>
      <c r="AB94" s="52"/>
      <c r="AC94" s="53"/>
      <c r="AD94" s="54"/>
      <c r="AE94" s="54"/>
      <c r="AF94" s="55">
        <f t="shared" si="6"/>
        <v>0</v>
      </c>
      <c r="AG94" s="37"/>
    </row>
    <row r="95" spans="1:33" s="10" customFormat="1">
      <c r="A95" s="38"/>
      <c r="B95" s="57"/>
      <c r="C95" s="155" t="s">
        <v>182</v>
      </c>
      <c r="D95" s="69" t="s">
        <v>41</v>
      </c>
      <c r="E95" s="70"/>
      <c r="F95" s="70"/>
      <c r="G95" s="71"/>
      <c r="H95" s="68"/>
      <c r="I95" s="42" t="s">
        <v>41</v>
      </c>
      <c r="J95" s="43">
        <v>220</v>
      </c>
      <c r="K95" s="115">
        <v>1.03</v>
      </c>
      <c r="L95" s="44">
        <f t="shared" si="39"/>
        <v>226.6</v>
      </c>
      <c r="M95" s="45"/>
      <c r="N95" s="45"/>
      <c r="O95" s="46"/>
      <c r="P95" s="46"/>
      <c r="Q95" s="47"/>
      <c r="R95" s="47"/>
      <c r="S95" s="67"/>
      <c r="T95" s="47"/>
      <c r="U95" s="47"/>
      <c r="V95" s="47"/>
      <c r="W95" s="47">
        <f t="shared" si="40"/>
        <v>0</v>
      </c>
      <c r="X95" s="48" t="e">
        <f t="shared" si="41"/>
        <v>#DIV/0!</v>
      </c>
      <c r="Y95" s="49">
        <f t="shared" si="42"/>
        <v>-226.6</v>
      </c>
      <c r="Z95" s="50"/>
      <c r="AA95" s="51"/>
      <c r="AB95" s="52"/>
      <c r="AC95" s="53"/>
      <c r="AD95" s="54"/>
      <c r="AE95" s="54"/>
      <c r="AF95" s="55">
        <f t="shared" si="6"/>
        <v>0</v>
      </c>
      <c r="AG95" s="37"/>
    </row>
    <row r="96" spans="1:33" s="10" customFormat="1">
      <c r="A96" s="38"/>
      <c r="B96" s="57"/>
      <c r="C96" s="155" t="s">
        <v>182</v>
      </c>
      <c r="D96" s="155" t="s">
        <v>42</v>
      </c>
      <c r="E96" s="40"/>
      <c r="F96" s="40"/>
      <c r="G96" s="41"/>
      <c r="H96" s="68"/>
      <c r="I96" s="42" t="s">
        <v>42</v>
      </c>
      <c r="J96" s="43">
        <v>675</v>
      </c>
      <c r="K96" s="115">
        <v>1.03</v>
      </c>
      <c r="L96" s="44">
        <f t="shared" si="39"/>
        <v>695.25</v>
      </c>
      <c r="M96" s="45"/>
      <c r="N96" s="45"/>
      <c r="O96" s="46"/>
      <c r="P96" s="46"/>
      <c r="Q96" s="63"/>
      <c r="R96" s="63"/>
      <c r="S96" s="72"/>
      <c r="T96" s="63"/>
      <c r="U96" s="47"/>
      <c r="V96" s="47"/>
      <c r="W96" s="47">
        <f t="shared" si="40"/>
        <v>0</v>
      </c>
      <c r="X96" s="48" t="e">
        <f t="shared" si="41"/>
        <v>#DIV/0!</v>
      </c>
      <c r="Y96" s="49">
        <f t="shared" si="42"/>
        <v>-695.25</v>
      </c>
      <c r="Z96" s="50"/>
      <c r="AA96" s="51"/>
      <c r="AB96" s="52"/>
      <c r="AC96" s="53"/>
      <c r="AD96" s="54"/>
      <c r="AE96" s="54"/>
      <c r="AF96" s="55">
        <f t="shared" si="6"/>
        <v>0</v>
      </c>
      <c r="AG96" s="37"/>
    </row>
    <row r="97" spans="1:33" s="10" customFormat="1">
      <c r="A97" s="38"/>
      <c r="B97" s="57"/>
      <c r="C97" s="155" t="s">
        <v>182</v>
      </c>
      <c r="D97" s="155" t="s">
        <v>43</v>
      </c>
      <c r="E97" s="40"/>
      <c r="F97" s="40"/>
      <c r="G97" s="41"/>
      <c r="H97" s="68"/>
      <c r="I97" s="42" t="s">
        <v>43</v>
      </c>
      <c r="J97" s="43">
        <v>1010</v>
      </c>
      <c r="K97" s="115">
        <v>1.03</v>
      </c>
      <c r="L97" s="44">
        <f t="shared" si="39"/>
        <v>1040.3</v>
      </c>
      <c r="M97" s="45"/>
      <c r="N97" s="45"/>
      <c r="O97" s="46"/>
      <c r="P97" s="46"/>
      <c r="Q97" s="63"/>
      <c r="R97" s="63"/>
      <c r="S97" s="72"/>
      <c r="T97" s="63"/>
      <c r="U97" s="47"/>
      <c r="V97" s="47"/>
      <c r="W97" s="47">
        <f t="shared" si="40"/>
        <v>0</v>
      </c>
      <c r="X97" s="48" t="e">
        <f t="shared" si="41"/>
        <v>#DIV/0!</v>
      </c>
      <c r="Y97" s="49">
        <f t="shared" si="42"/>
        <v>-1040.3</v>
      </c>
      <c r="Z97" s="50"/>
      <c r="AA97" s="51"/>
      <c r="AB97" s="52"/>
      <c r="AC97" s="53"/>
      <c r="AD97" s="54"/>
      <c r="AE97" s="54"/>
      <c r="AF97" s="55">
        <f t="shared" si="6"/>
        <v>0</v>
      </c>
      <c r="AG97" s="37"/>
    </row>
    <row r="98" spans="1:33" s="10" customFormat="1">
      <c r="A98" s="38"/>
      <c r="B98" s="57"/>
      <c r="C98" s="155" t="s">
        <v>182</v>
      </c>
      <c r="D98" s="155" t="s">
        <v>44</v>
      </c>
      <c r="E98" s="40"/>
      <c r="F98" s="40"/>
      <c r="G98" s="41"/>
      <c r="H98" s="68"/>
      <c r="I98" s="42" t="s">
        <v>44</v>
      </c>
      <c r="J98" s="43">
        <v>1345</v>
      </c>
      <c r="K98" s="115">
        <v>1.03</v>
      </c>
      <c r="L98" s="44">
        <f t="shared" si="39"/>
        <v>1385.3500000000001</v>
      </c>
      <c r="M98" s="45"/>
      <c r="N98" s="45"/>
      <c r="O98" s="46"/>
      <c r="P98" s="46"/>
      <c r="Q98" s="47"/>
      <c r="R98" s="47"/>
      <c r="S98" s="67"/>
      <c r="T98" s="47"/>
      <c r="U98" s="47"/>
      <c r="V98" s="47"/>
      <c r="W98" s="47">
        <f t="shared" si="40"/>
        <v>0</v>
      </c>
      <c r="X98" s="48" t="e">
        <f t="shared" si="41"/>
        <v>#DIV/0!</v>
      </c>
      <c r="Y98" s="49">
        <f t="shared" si="42"/>
        <v>-1385.3500000000001</v>
      </c>
      <c r="Z98" s="50"/>
      <c r="AA98" s="51"/>
      <c r="AB98" s="52"/>
      <c r="AC98" s="53"/>
      <c r="AD98" s="54"/>
      <c r="AE98" s="54"/>
      <c r="AF98" s="55">
        <f t="shared" si="6"/>
        <v>0</v>
      </c>
      <c r="AG98" s="37"/>
    </row>
    <row r="99" spans="1:33" s="10" customFormat="1">
      <c r="A99" s="38"/>
      <c r="B99" s="57"/>
      <c r="C99" s="155" t="s">
        <v>182</v>
      </c>
      <c r="D99" s="155" t="s">
        <v>45</v>
      </c>
      <c r="E99" s="40"/>
      <c r="F99" s="40"/>
      <c r="G99" s="41"/>
      <c r="H99" s="68"/>
      <c r="I99" s="42" t="s">
        <v>45</v>
      </c>
      <c r="J99" s="43">
        <v>805</v>
      </c>
      <c r="K99" s="115">
        <v>1.03</v>
      </c>
      <c r="L99" s="44">
        <f t="shared" si="39"/>
        <v>829.15</v>
      </c>
      <c r="M99" s="45"/>
      <c r="N99" s="45"/>
      <c r="O99" s="46"/>
      <c r="P99" s="46"/>
      <c r="Q99" s="47"/>
      <c r="R99" s="47"/>
      <c r="S99" s="67"/>
      <c r="T99" s="47"/>
      <c r="U99" s="47"/>
      <c r="V99" s="47"/>
      <c r="W99" s="47">
        <f t="shared" si="40"/>
        <v>0</v>
      </c>
      <c r="X99" s="48" t="e">
        <f t="shared" si="41"/>
        <v>#DIV/0!</v>
      </c>
      <c r="Y99" s="49">
        <f t="shared" si="42"/>
        <v>-829.15</v>
      </c>
      <c r="Z99" s="50"/>
      <c r="AA99" s="51"/>
      <c r="AB99" s="52"/>
      <c r="AC99" s="53"/>
      <c r="AD99" s="54"/>
      <c r="AE99" s="54"/>
      <c r="AF99" s="55">
        <f t="shared" si="6"/>
        <v>0</v>
      </c>
      <c r="AG99" s="37"/>
    </row>
    <row r="100" spans="1:33" s="10" customFormat="1">
      <c r="A100" s="38"/>
      <c r="B100" s="57"/>
      <c r="C100" s="155" t="s">
        <v>182</v>
      </c>
      <c r="D100" s="155" t="s">
        <v>211</v>
      </c>
      <c r="E100" s="40"/>
      <c r="F100" s="40"/>
      <c r="G100" s="41"/>
      <c r="H100" s="68"/>
      <c r="I100" s="161" t="s">
        <v>61</v>
      </c>
      <c r="J100" s="43">
        <v>845</v>
      </c>
      <c r="K100" s="115">
        <v>1.03</v>
      </c>
      <c r="L100" s="44">
        <f t="shared" si="39"/>
        <v>870.35</v>
      </c>
      <c r="M100" s="45"/>
      <c r="N100" s="45"/>
      <c r="O100" s="46"/>
      <c r="P100" s="46"/>
      <c r="Q100" s="63"/>
      <c r="R100" s="63"/>
      <c r="S100" s="72"/>
      <c r="T100" s="63"/>
      <c r="U100" s="47"/>
      <c r="V100" s="47"/>
      <c r="W100" s="47">
        <f t="shared" si="40"/>
        <v>0</v>
      </c>
      <c r="X100" s="48" t="e">
        <f t="shared" si="41"/>
        <v>#DIV/0!</v>
      </c>
      <c r="Y100" s="49">
        <f t="shared" si="42"/>
        <v>-870.35</v>
      </c>
      <c r="Z100" s="50"/>
      <c r="AA100" s="51"/>
      <c r="AB100" s="52"/>
      <c r="AC100" s="53"/>
      <c r="AD100" s="54"/>
      <c r="AE100" s="54"/>
      <c r="AF100" s="55">
        <f t="shared" si="6"/>
        <v>0</v>
      </c>
      <c r="AG100" s="37"/>
    </row>
    <row r="101" spans="1:33" s="10" customFormat="1">
      <c r="A101" s="38"/>
      <c r="B101" s="57"/>
      <c r="C101" s="155" t="s">
        <v>182</v>
      </c>
      <c r="D101" s="155" t="s">
        <v>212</v>
      </c>
      <c r="E101" s="40"/>
      <c r="F101" s="40"/>
      <c r="G101" s="41"/>
      <c r="H101" s="68"/>
      <c r="I101" s="161" t="s">
        <v>62</v>
      </c>
      <c r="J101" s="43">
        <v>1055</v>
      </c>
      <c r="K101" s="115">
        <v>1.03</v>
      </c>
      <c r="L101" s="44">
        <f t="shared" si="39"/>
        <v>1086.6500000000001</v>
      </c>
      <c r="M101" s="45"/>
      <c r="N101" s="45"/>
      <c r="O101" s="46"/>
      <c r="P101" s="46"/>
      <c r="Q101" s="47"/>
      <c r="R101" s="47"/>
      <c r="S101" s="67"/>
      <c r="T101" s="47"/>
      <c r="U101" s="47"/>
      <c r="V101" s="47"/>
      <c r="W101" s="47">
        <f t="shared" si="40"/>
        <v>0</v>
      </c>
      <c r="X101" s="48" t="e">
        <f t="shared" si="41"/>
        <v>#DIV/0!</v>
      </c>
      <c r="Y101" s="49">
        <f t="shared" si="42"/>
        <v>-1086.6500000000001</v>
      </c>
      <c r="Z101" s="50"/>
      <c r="AA101" s="51"/>
      <c r="AB101" s="52"/>
      <c r="AC101" s="53"/>
      <c r="AD101" s="54"/>
      <c r="AE101" s="54"/>
      <c r="AF101" s="55">
        <f t="shared" si="6"/>
        <v>0</v>
      </c>
      <c r="AG101" s="37"/>
    </row>
    <row r="102" spans="1:33" s="10" customFormat="1">
      <c r="A102" s="38"/>
      <c r="B102" s="57"/>
      <c r="C102" s="155" t="s">
        <v>182</v>
      </c>
      <c r="D102" s="155" t="s">
        <v>213</v>
      </c>
      <c r="E102" s="40"/>
      <c r="F102" s="40"/>
      <c r="G102" s="41"/>
      <c r="H102" s="68"/>
      <c r="I102" s="161" t="s">
        <v>63</v>
      </c>
      <c r="J102" s="43">
        <v>770</v>
      </c>
      <c r="K102" s="115">
        <v>1.03</v>
      </c>
      <c r="L102" s="44">
        <f t="shared" si="39"/>
        <v>793.1</v>
      </c>
      <c r="M102" s="45"/>
      <c r="N102" s="45"/>
      <c r="O102" s="46"/>
      <c r="P102" s="46"/>
      <c r="Q102" s="47"/>
      <c r="R102" s="47"/>
      <c r="S102" s="67"/>
      <c r="T102" s="47"/>
      <c r="U102" s="47"/>
      <c r="V102" s="47"/>
      <c r="W102" s="47">
        <f t="shared" si="40"/>
        <v>0</v>
      </c>
      <c r="X102" s="48" t="e">
        <f t="shared" si="41"/>
        <v>#DIV/0!</v>
      </c>
      <c r="Y102" s="49">
        <f t="shared" si="42"/>
        <v>-793.1</v>
      </c>
      <c r="Z102" s="50"/>
      <c r="AA102" s="51"/>
      <c r="AB102" s="52"/>
      <c r="AC102" s="53"/>
      <c r="AD102" s="54"/>
      <c r="AE102" s="54"/>
      <c r="AF102" s="55">
        <f t="shared" si="6"/>
        <v>0</v>
      </c>
      <c r="AG102" s="37"/>
    </row>
    <row r="103" spans="1:33" s="10" customFormat="1">
      <c r="A103" s="38"/>
      <c r="B103" s="58"/>
      <c r="C103" s="155"/>
      <c r="D103" s="155"/>
      <c r="E103" s="40"/>
      <c r="F103" s="40"/>
      <c r="G103" s="41"/>
      <c r="H103" s="41"/>
      <c r="I103" s="59"/>
      <c r="J103" s="43"/>
      <c r="K103" s="112"/>
      <c r="L103" s="44">
        <f t="shared" si="39"/>
        <v>0</v>
      </c>
      <c r="M103" s="45"/>
      <c r="N103" s="45"/>
      <c r="O103" s="46"/>
      <c r="P103" s="46"/>
      <c r="Q103" s="47"/>
      <c r="R103" s="47"/>
      <c r="S103" s="47"/>
      <c r="T103" s="47"/>
      <c r="U103" s="47"/>
      <c r="V103" s="47"/>
      <c r="W103" s="47"/>
      <c r="X103" s="48"/>
      <c r="Y103" s="49"/>
      <c r="Z103" s="50"/>
      <c r="AA103" s="51"/>
      <c r="AB103" s="52"/>
      <c r="AC103" s="53"/>
      <c r="AD103" s="54"/>
      <c r="AE103" s="54"/>
      <c r="AF103" s="55">
        <f t="shared" si="6"/>
        <v>0</v>
      </c>
      <c r="AG103" s="37"/>
    </row>
    <row r="104" spans="1:33" s="10" customFormat="1">
      <c r="A104" s="38" t="s">
        <v>193</v>
      </c>
      <c r="B104" s="57"/>
      <c r="C104" s="155" t="s">
        <v>194</v>
      </c>
      <c r="D104" s="155"/>
      <c r="E104" s="40"/>
      <c r="F104" s="40"/>
      <c r="G104" s="41"/>
      <c r="H104" s="41"/>
      <c r="I104" s="42"/>
      <c r="J104" s="43">
        <v>6945</v>
      </c>
      <c r="K104" s="115">
        <v>1.05</v>
      </c>
      <c r="L104" s="44">
        <f t="shared" si="39"/>
        <v>7292.25</v>
      </c>
      <c r="M104" s="45"/>
      <c r="N104" s="45"/>
      <c r="O104" s="46"/>
      <c r="P104" s="46"/>
      <c r="Q104" s="47"/>
      <c r="R104" s="47"/>
      <c r="S104" s="67"/>
      <c r="T104" s="47"/>
      <c r="U104" s="47"/>
      <c r="V104" s="47"/>
      <c r="W104" s="47">
        <f>SUM(N104:U104)</f>
        <v>0</v>
      </c>
      <c r="X104" s="48" t="e">
        <f>W104/AC104</f>
        <v>#DIV/0!</v>
      </c>
      <c r="Y104" s="49">
        <f>W104-L104</f>
        <v>-7292.25</v>
      </c>
      <c r="Z104" s="50"/>
      <c r="AA104" s="51"/>
      <c r="AB104" s="52"/>
      <c r="AC104" s="53"/>
      <c r="AD104" s="54"/>
      <c r="AE104" s="54"/>
      <c r="AF104" s="55">
        <f t="shared" si="6"/>
        <v>0</v>
      </c>
      <c r="AG104" s="37"/>
    </row>
    <row r="105" spans="1:33" s="10" customFormat="1">
      <c r="A105" s="38"/>
      <c r="B105" s="57"/>
      <c r="C105" s="68"/>
      <c r="D105" s="155"/>
      <c r="E105" s="40"/>
      <c r="F105" s="40"/>
      <c r="G105" s="41"/>
      <c r="H105" s="68"/>
      <c r="I105" s="42"/>
      <c r="J105" s="66"/>
      <c r="K105" s="114"/>
      <c r="L105" s="73"/>
      <c r="M105" s="45"/>
      <c r="N105" s="45"/>
      <c r="O105" s="46"/>
      <c r="P105" s="46"/>
      <c r="Q105" s="47"/>
      <c r="R105" s="47"/>
      <c r="S105" s="47"/>
      <c r="T105" s="47"/>
      <c r="U105" s="47"/>
      <c r="V105" s="47"/>
      <c r="W105" s="47"/>
      <c r="X105" s="48"/>
      <c r="Y105" s="49"/>
      <c r="Z105" s="50"/>
      <c r="AA105" s="51"/>
      <c r="AB105" s="52"/>
      <c r="AC105" s="53"/>
      <c r="AD105" s="54"/>
      <c r="AE105" s="54"/>
      <c r="AF105" s="55">
        <f t="shared" si="6"/>
        <v>0</v>
      </c>
      <c r="AG105" s="37"/>
    </row>
    <row r="106" spans="1:33" s="10" customFormat="1">
      <c r="A106" s="38" t="s">
        <v>50</v>
      </c>
      <c r="B106" s="57"/>
      <c r="C106" s="68" t="s">
        <v>51</v>
      </c>
      <c r="D106" s="155" t="s">
        <v>52</v>
      </c>
      <c r="E106" s="40"/>
      <c r="F106" s="40"/>
      <c r="G106" s="41"/>
      <c r="H106" s="155" t="s">
        <v>52</v>
      </c>
      <c r="I106" s="42" t="s">
        <v>54</v>
      </c>
      <c r="J106" s="43">
        <v>6945</v>
      </c>
      <c r="K106" s="116">
        <v>1.03</v>
      </c>
      <c r="L106" s="44">
        <f>K106*J106</f>
        <v>7153.35</v>
      </c>
      <c r="M106" s="45"/>
      <c r="N106" s="45"/>
      <c r="O106" s="46"/>
      <c r="P106" s="46"/>
      <c r="Q106" s="47"/>
      <c r="R106" s="47"/>
      <c r="S106" s="47"/>
      <c r="T106" s="47"/>
      <c r="U106" s="47"/>
      <c r="V106" s="47"/>
      <c r="W106" s="47">
        <f>SUM(N106:U106)</f>
        <v>0</v>
      </c>
      <c r="X106" s="48" t="e">
        <f>W106/AC106</f>
        <v>#DIV/0!</v>
      </c>
      <c r="Y106" s="49">
        <f>W106-L106</f>
        <v>-7153.35</v>
      </c>
      <c r="Z106" s="50"/>
      <c r="AA106" s="51"/>
      <c r="AB106" s="52"/>
      <c r="AC106" s="53"/>
      <c r="AD106" s="54"/>
      <c r="AE106" s="54"/>
      <c r="AF106" s="55">
        <f t="shared" si="6"/>
        <v>0</v>
      </c>
      <c r="AG106" s="37"/>
    </row>
    <row r="107" spans="1:33" s="10" customFormat="1">
      <c r="A107" s="38"/>
      <c r="B107" s="57"/>
      <c r="C107" s="68"/>
      <c r="D107" s="155"/>
      <c r="E107" s="40"/>
      <c r="F107" s="40"/>
      <c r="G107" s="41"/>
      <c r="H107" s="68"/>
      <c r="I107" s="42"/>
      <c r="J107" s="66"/>
      <c r="K107" s="116"/>
      <c r="L107" s="76"/>
      <c r="M107" s="45"/>
      <c r="N107" s="45"/>
      <c r="O107" s="46"/>
      <c r="P107" s="46"/>
      <c r="Q107" s="47"/>
      <c r="R107" s="47"/>
      <c r="S107" s="47"/>
      <c r="T107" s="47"/>
      <c r="U107" s="47"/>
      <c r="V107" s="47"/>
      <c r="W107" s="47"/>
      <c r="X107" s="48"/>
      <c r="Y107" s="49"/>
      <c r="Z107" s="50"/>
      <c r="AA107" s="51"/>
      <c r="AB107" s="52"/>
      <c r="AC107" s="53"/>
      <c r="AD107" s="54"/>
      <c r="AE107" s="54"/>
      <c r="AF107" s="55">
        <f t="shared" si="6"/>
        <v>0</v>
      </c>
      <c r="AG107" s="37"/>
    </row>
    <row r="108" spans="1:33" s="10" customFormat="1">
      <c r="A108" s="38" t="s">
        <v>183</v>
      </c>
      <c r="B108" s="57"/>
      <c r="C108" s="68" t="s">
        <v>217</v>
      </c>
      <c r="D108" s="155" t="s">
        <v>40</v>
      </c>
      <c r="E108" s="40"/>
      <c r="F108" s="40"/>
      <c r="G108" s="41"/>
      <c r="H108" s="68"/>
      <c r="I108" s="42" t="s">
        <v>40</v>
      </c>
      <c r="J108" s="43">
        <v>220</v>
      </c>
      <c r="K108" s="115">
        <v>1.05</v>
      </c>
      <c r="L108" s="44">
        <f t="shared" ref="L108:L116" si="43">K108*J108</f>
        <v>231</v>
      </c>
      <c r="M108" s="45"/>
      <c r="N108" s="45"/>
      <c r="O108" s="46"/>
      <c r="P108" s="46"/>
      <c r="Q108" s="47"/>
      <c r="R108" s="47"/>
      <c r="S108" s="67"/>
      <c r="T108" s="47"/>
      <c r="U108" s="47"/>
      <c r="V108" s="47"/>
      <c r="W108" s="47">
        <f t="shared" ref="W108:W116" si="44">SUM(N108:U108)</f>
        <v>0</v>
      </c>
      <c r="X108" s="48" t="e">
        <f t="shared" ref="X108:X116" si="45">W108/AC108</f>
        <v>#DIV/0!</v>
      </c>
      <c r="Y108" s="49">
        <f t="shared" ref="Y108:Y116" si="46">W108-L108</f>
        <v>-231</v>
      </c>
      <c r="Z108" s="50"/>
      <c r="AA108" s="51"/>
      <c r="AB108" s="52"/>
      <c r="AC108" s="53"/>
      <c r="AD108" s="54"/>
      <c r="AE108" s="54"/>
      <c r="AF108" s="55">
        <f t="shared" si="6"/>
        <v>0</v>
      </c>
      <c r="AG108" s="37"/>
    </row>
    <row r="109" spans="1:33" s="10" customFormat="1">
      <c r="A109" s="38"/>
      <c r="B109" s="57"/>
      <c r="C109" s="68"/>
      <c r="D109" s="69" t="s">
        <v>41</v>
      </c>
      <c r="E109" s="40"/>
      <c r="F109" s="40"/>
      <c r="G109" s="41"/>
      <c r="H109" s="68"/>
      <c r="I109" s="42" t="s">
        <v>41</v>
      </c>
      <c r="J109" s="43">
        <v>220</v>
      </c>
      <c r="K109" s="115">
        <v>1.05</v>
      </c>
      <c r="L109" s="44">
        <f t="shared" si="43"/>
        <v>231</v>
      </c>
      <c r="M109" s="45"/>
      <c r="N109" s="45"/>
      <c r="O109" s="46"/>
      <c r="P109" s="46"/>
      <c r="Q109" s="47"/>
      <c r="R109" s="47"/>
      <c r="S109" s="67"/>
      <c r="T109" s="47"/>
      <c r="U109" s="47"/>
      <c r="V109" s="47"/>
      <c r="W109" s="47">
        <f t="shared" si="44"/>
        <v>0</v>
      </c>
      <c r="X109" s="48" t="e">
        <f t="shared" si="45"/>
        <v>#DIV/0!</v>
      </c>
      <c r="Y109" s="49">
        <f t="shared" si="46"/>
        <v>-231</v>
      </c>
      <c r="Z109" s="50"/>
      <c r="AA109" s="51"/>
      <c r="AB109" s="52"/>
      <c r="AC109" s="53"/>
      <c r="AD109" s="54"/>
      <c r="AE109" s="54"/>
      <c r="AF109" s="55">
        <f t="shared" si="6"/>
        <v>0</v>
      </c>
      <c r="AG109" s="37"/>
    </row>
    <row r="110" spans="1:33" s="10" customFormat="1">
      <c r="A110" s="38"/>
      <c r="B110" s="57"/>
      <c r="C110" s="68"/>
      <c r="D110" s="155" t="s">
        <v>42</v>
      </c>
      <c r="E110" s="40"/>
      <c r="F110" s="40"/>
      <c r="G110" s="41"/>
      <c r="H110" s="68"/>
      <c r="I110" s="42" t="s">
        <v>42</v>
      </c>
      <c r="J110" s="43">
        <v>675</v>
      </c>
      <c r="K110" s="115">
        <v>1.05</v>
      </c>
      <c r="L110" s="44">
        <f t="shared" si="43"/>
        <v>708.75</v>
      </c>
      <c r="M110" s="45"/>
      <c r="N110" s="45"/>
      <c r="O110" s="46"/>
      <c r="P110" s="46"/>
      <c r="Q110" s="47"/>
      <c r="R110" s="47"/>
      <c r="S110" s="67"/>
      <c r="T110" s="47"/>
      <c r="U110" s="47"/>
      <c r="V110" s="47"/>
      <c r="W110" s="47">
        <f t="shared" si="44"/>
        <v>0</v>
      </c>
      <c r="X110" s="48" t="e">
        <f t="shared" si="45"/>
        <v>#DIV/0!</v>
      </c>
      <c r="Y110" s="49">
        <f t="shared" si="46"/>
        <v>-708.75</v>
      </c>
      <c r="Z110" s="50"/>
      <c r="AA110" s="51"/>
      <c r="AB110" s="52"/>
      <c r="AC110" s="53"/>
      <c r="AD110" s="54"/>
      <c r="AE110" s="54"/>
      <c r="AF110" s="55">
        <f t="shared" si="6"/>
        <v>0</v>
      </c>
      <c r="AG110" s="37"/>
    </row>
    <row r="111" spans="1:33" s="10" customFormat="1">
      <c r="A111" s="38"/>
      <c r="B111" s="57"/>
      <c r="C111" s="68"/>
      <c r="D111" s="155" t="s">
        <v>43</v>
      </c>
      <c r="E111" s="40"/>
      <c r="F111" s="40"/>
      <c r="G111" s="41"/>
      <c r="H111" s="68"/>
      <c r="I111" s="42" t="s">
        <v>43</v>
      </c>
      <c r="J111" s="43">
        <v>1010</v>
      </c>
      <c r="K111" s="115">
        <v>1.05</v>
      </c>
      <c r="L111" s="44">
        <f t="shared" si="43"/>
        <v>1060.5</v>
      </c>
      <c r="M111" s="45"/>
      <c r="N111" s="45"/>
      <c r="O111" s="46"/>
      <c r="P111" s="46"/>
      <c r="Q111" s="47"/>
      <c r="R111" s="47"/>
      <c r="S111" s="67"/>
      <c r="T111" s="47"/>
      <c r="U111" s="47"/>
      <c r="V111" s="47"/>
      <c r="W111" s="47">
        <f t="shared" si="44"/>
        <v>0</v>
      </c>
      <c r="X111" s="48" t="e">
        <f t="shared" si="45"/>
        <v>#DIV/0!</v>
      </c>
      <c r="Y111" s="49">
        <f t="shared" si="46"/>
        <v>-1060.5</v>
      </c>
      <c r="Z111" s="50"/>
      <c r="AA111" s="51"/>
      <c r="AB111" s="52"/>
      <c r="AC111" s="53"/>
      <c r="AD111" s="54"/>
      <c r="AE111" s="54"/>
      <c r="AF111" s="55">
        <f t="shared" si="6"/>
        <v>0</v>
      </c>
      <c r="AG111" s="37"/>
    </row>
    <row r="112" spans="1:33" s="10" customFormat="1">
      <c r="A112" s="38"/>
      <c r="B112" s="57"/>
      <c r="C112" s="68"/>
      <c r="D112" s="155" t="s">
        <v>44</v>
      </c>
      <c r="E112" s="40"/>
      <c r="F112" s="40"/>
      <c r="G112" s="41"/>
      <c r="H112" s="68"/>
      <c r="I112" s="42" t="s">
        <v>44</v>
      </c>
      <c r="J112" s="43">
        <v>1345</v>
      </c>
      <c r="K112" s="115">
        <v>1.05</v>
      </c>
      <c r="L112" s="44">
        <f t="shared" si="43"/>
        <v>1412.25</v>
      </c>
      <c r="M112" s="45"/>
      <c r="N112" s="45"/>
      <c r="O112" s="46"/>
      <c r="P112" s="46"/>
      <c r="Q112" s="47"/>
      <c r="R112" s="47"/>
      <c r="S112" s="67"/>
      <c r="T112" s="47"/>
      <c r="U112" s="47"/>
      <c r="V112" s="47"/>
      <c r="W112" s="47">
        <f t="shared" si="44"/>
        <v>0</v>
      </c>
      <c r="X112" s="48" t="e">
        <f t="shared" si="45"/>
        <v>#DIV/0!</v>
      </c>
      <c r="Y112" s="49">
        <f t="shared" si="46"/>
        <v>-1412.25</v>
      </c>
      <c r="Z112" s="50"/>
      <c r="AA112" s="51"/>
      <c r="AB112" s="52"/>
      <c r="AC112" s="53"/>
      <c r="AD112" s="54"/>
      <c r="AE112" s="54"/>
      <c r="AF112" s="55">
        <f t="shared" si="6"/>
        <v>0</v>
      </c>
      <c r="AG112" s="37"/>
    </row>
    <row r="113" spans="1:33" s="10" customFormat="1">
      <c r="A113" s="38"/>
      <c r="B113" s="57"/>
      <c r="C113" s="68"/>
      <c r="D113" s="155" t="s">
        <v>45</v>
      </c>
      <c r="E113" s="40"/>
      <c r="F113" s="40"/>
      <c r="G113" s="41"/>
      <c r="H113" s="68"/>
      <c r="I113" s="42" t="s">
        <v>45</v>
      </c>
      <c r="J113" s="43">
        <v>805</v>
      </c>
      <c r="K113" s="115">
        <v>1.05</v>
      </c>
      <c r="L113" s="44">
        <f t="shared" si="43"/>
        <v>845.25</v>
      </c>
      <c r="M113" s="45"/>
      <c r="N113" s="45"/>
      <c r="O113" s="46"/>
      <c r="P113" s="46"/>
      <c r="Q113" s="47"/>
      <c r="R113" s="47"/>
      <c r="S113" s="67"/>
      <c r="T113" s="47"/>
      <c r="U113" s="47"/>
      <c r="V113" s="47"/>
      <c r="W113" s="47">
        <f t="shared" si="44"/>
        <v>0</v>
      </c>
      <c r="X113" s="48" t="e">
        <f t="shared" si="45"/>
        <v>#DIV/0!</v>
      </c>
      <c r="Y113" s="49">
        <f t="shared" si="46"/>
        <v>-845.25</v>
      </c>
      <c r="Z113" s="50"/>
      <c r="AA113" s="51"/>
      <c r="AB113" s="52"/>
      <c r="AC113" s="53"/>
      <c r="AD113" s="54"/>
      <c r="AE113" s="54"/>
      <c r="AF113" s="55">
        <f t="shared" si="6"/>
        <v>0</v>
      </c>
      <c r="AG113" s="37"/>
    </row>
    <row r="114" spans="1:33" s="10" customFormat="1">
      <c r="A114" s="38"/>
      <c r="B114" s="57"/>
      <c r="C114" s="68"/>
      <c r="D114" s="155" t="s">
        <v>211</v>
      </c>
      <c r="E114" s="40"/>
      <c r="F114" s="40"/>
      <c r="G114" s="41"/>
      <c r="H114" s="68"/>
      <c r="I114" s="161" t="s">
        <v>61</v>
      </c>
      <c r="J114" s="43">
        <v>845</v>
      </c>
      <c r="K114" s="115">
        <v>1.05</v>
      </c>
      <c r="L114" s="44">
        <f t="shared" si="43"/>
        <v>887.25</v>
      </c>
      <c r="M114" s="45"/>
      <c r="N114" s="45"/>
      <c r="O114" s="46"/>
      <c r="P114" s="46"/>
      <c r="Q114" s="47"/>
      <c r="R114" s="47"/>
      <c r="S114" s="67"/>
      <c r="T114" s="47"/>
      <c r="U114" s="47"/>
      <c r="V114" s="47"/>
      <c r="W114" s="47">
        <f t="shared" si="44"/>
        <v>0</v>
      </c>
      <c r="X114" s="48" t="e">
        <f t="shared" si="45"/>
        <v>#DIV/0!</v>
      </c>
      <c r="Y114" s="49">
        <f t="shared" si="46"/>
        <v>-887.25</v>
      </c>
      <c r="Z114" s="50"/>
      <c r="AA114" s="51"/>
      <c r="AB114" s="52"/>
      <c r="AC114" s="53"/>
      <c r="AD114" s="54"/>
      <c r="AE114" s="54"/>
      <c r="AF114" s="55">
        <f t="shared" si="6"/>
        <v>0</v>
      </c>
      <c r="AG114" s="37"/>
    </row>
    <row r="115" spans="1:33" s="10" customFormat="1">
      <c r="A115" s="38"/>
      <c r="B115" s="57"/>
      <c r="C115" s="68"/>
      <c r="D115" s="155" t="s">
        <v>212</v>
      </c>
      <c r="E115" s="40"/>
      <c r="F115" s="40"/>
      <c r="G115" s="41"/>
      <c r="H115" s="68"/>
      <c r="I115" s="161" t="s">
        <v>62</v>
      </c>
      <c r="J115" s="43">
        <v>1055</v>
      </c>
      <c r="K115" s="115">
        <v>1.05</v>
      </c>
      <c r="L115" s="44">
        <f t="shared" si="43"/>
        <v>1107.75</v>
      </c>
      <c r="M115" s="45"/>
      <c r="N115" s="45"/>
      <c r="O115" s="46"/>
      <c r="P115" s="46"/>
      <c r="Q115" s="47"/>
      <c r="R115" s="47"/>
      <c r="S115" s="67"/>
      <c r="T115" s="47"/>
      <c r="U115" s="47"/>
      <c r="V115" s="47"/>
      <c r="W115" s="47">
        <f t="shared" si="44"/>
        <v>0</v>
      </c>
      <c r="X115" s="48" t="e">
        <f t="shared" si="45"/>
        <v>#DIV/0!</v>
      </c>
      <c r="Y115" s="49">
        <f t="shared" si="46"/>
        <v>-1107.75</v>
      </c>
      <c r="Z115" s="50"/>
      <c r="AA115" s="51"/>
      <c r="AB115" s="52"/>
      <c r="AC115" s="53"/>
      <c r="AD115" s="54"/>
      <c r="AE115" s="54"/>
      <c r="AF115" s="55">
        <f t="shared" ref="AF115:AF129" si="47">AC115+AD115</f>
        <v>0</v>
      </c>
      <c r="AG115" s="37"/>
    </row>
    <row r="116" spans="1:33" s="10" customFormat="1">
      <c r="A116" s="38"/>
      <c r="B116" s="57"/>
      <c r="C116" s="68"/>
      <c r="D116" s="155" t="s">
        <v>213</v>
      </c>
      <c r="E116" s="40"/>
      <c r="F116" s="40"/>
      <c r="G116" s="41"/>
      <c r="H116" s="68"/>
      <c r="I116" s="161" t="s">
        <v>63</v>
      </c>
      <c r="J116" s="43">
        <v>770</v>
      </c>
      <c r="K116" s="115">
        <v>1.05</v>
      </c>
      <c r="L116" s="44">
        <f t="shared" si="43"/>
        <v>808.5</v>
      </c>
      <c r="M116" s="45"/>
      <c r="N116" s="45"/>
      <c r="O116" s="46"/>
      <c r="P116" s="46"/>
      <c r="Q116" s="47"/>
      <c r="R116" s="47"/>
      <c r="S116" s="67"/>
      <c r="T116" s="47"/>
      <c r="U116" s="47"/>
      <c r="V116" s="47"/>
      <c r="W116" s="47">
        <f t="shared" si="44"/>
        <v>0</v>
      </c>
      <c r="X116" s="48" t="e">
        <f t="shared" si="45"/>
        <v>#DIV/0!</v>
      </c>
      <c r="Y116" s="49">
        <f t="shared" si="46"/>
        <v>-808.5</v>
      </c>
      <c r="Z116" s="50"/>
      <c r="AA116" s="51"/>
      <c r="AB116" s="52"/>
      <c r="AC116" s="53"/>
      <c r="AD116" s="54"/>
      <c r="AE116" s="54"/>
      <c r="AF116" s="55">
        <f t="shared" si="47"/>
        <v>0</v>
      </c>
      <c r="AG116" s="37"/>
    </row>
    <row r="117" spans="1:33" s="10" customFormat="1">
      <c r="A117" s="38"/>
      <c r="B117" s="57"/>
      <c r="C117" s="68"/>
      <c r="D117" s="155"/>
      <c r="E117" s="40"/>
      <c r="F117" s="40"/>
      <c r="G117" s="41"/>
      <c r="H117" s="68"/>
      <c r="I117" s="42"/>
      <c r="J117" s="43"/>
      <c r="K117" s="115"/>
      <c r="L117" s="44"/>
      <c r="M117" s="45"/>
      <c r="N117" s="45"/>
      <c r="O117" s="46"/>
      <c r="P117" s="46"/>
      <c r="Q117" s="47"/>
      <c r="R117" s="47"/>
      <c r="S117" s="67"/>
      <c r="T117" s="47"/>
      <c r="U117" s="47"/>
      <c r="V117" s="47"/>
      <c r="W117" s="47"/>
      <c r="X117" s="48"/>
      <c r="Y117" s="49"/>
      <c r="Z117" s="50"/>
      <c r="AA117" s="51"/>
      <c r="AB117" s="52"/>
      <c r="AC117" s="53"/>
      <c r="AD117" s="54"/>
      <c r="AE117" s="54"/>
      <c r="AF117" s="55">
        <f t="shared" si="47"/>
        <v>0</v>
      </c>
      <c r="AG117" s="37"/>
    </row>
    <row r="118" spans="1:33" s="10" customFormat="1">
      <c r="A118" s="38" t="s">
        <v>185</v>
      </c>
      <c r="B118" s="57"/>
      <c r="C118" s="68" t="s">
        <v>191</v>
      </c>
      <c r="D118" s="155"/>
      <c r="E118" s="40"/>
      <c r="F118" s="40"/>
      <c r="G118" s="41"/>
      <c r="H118" s="68"/>
      <c r="I118" s="42"/>
      <c r="J118" s="43">
        <v>6945</v>
      </c>
      <c r="K118" s="115">
        <v>1.03</v>
      </c>
      <c r="L118" s="44">
        <f>K118*J118</f>
        <v>7153.35</v>
      </c>
      <c r="M118" s="45"/>
      <c r="N118" s="45"/>
      <c r="O118" s="46"/>
      <c r="P118" s="46"/>
      <c r="Q118" s="47"/>
      <c r="R118" s="47"/>
      <c r="S118" s="67"/>
      <c r="T118" s="47"/>
      <c r="U118" s="47"/>
      <c r="V118" s="47"/>
      <c r="W118" s="47">
        <f>SUM(N118:U118)</f>
        <v>0</v>
      </c>
      <c r="X118" s="48" t="e">
        <f>W118/AC118</f>
        <v>#DIV/0!</v>
      </c>
      <c r="Y118" s="49">
        <f>W118-L118</f>
        <v>-7153.35</v>
      </c>
      <c r="Z118" s="50"/>
      <c r="AA118" s="51"/>
      <c r="AB118" s="52"/>
      <c r="AC118" s="53"/>
      <c r="AD118" s="54"/>
      <c r="AE118" s="54"/>
      <c r="AF118" s="55">
        <f t="shared" si="47"/>
        <v>0</v>
      </c>
      <c r="AG118" s="37"/>
    </row>
    <row r="119" spans="1:33" s="10" customFormat="1">
      <c r="A119" s="38" t="s">
        <v>184</v>
      </c>
      <c r="B119" s="57"/>
      <c r="C119" s="68" t="s">
        <v>192</v>
      </c>
      <c r="D119" s="155"/>
      <c r="E119" s="40"/>
      <c r="F119" s="40"/>
      <c r="G119" s="41"/>
      <c r="H119" s="68"/>
      <c r="I119" s="42"/>
      <c r="J119" s="43">
        <v>6945</v>
      </c>
      <c r="K119" s="115">
        <v>1.03</v>
      </c>
      <c r="L119" s="44">
        <f>K119*J119</f>
        <v>7153.35</v>
      </c>
      <c r="M119" s="45"/>
      <c r="N119" s="45"/>
      <c r="O119" s="46"/>
      <c r="P119" s="46"/>
      <c r="Q119" s="47"/>
      <c r="R119" s="47"/>
      <c r="S119" s="67"/>
      <c r="T119" s="47"/>
      <c r="U119" s="47"/>
      <c r="V119" s="47"/>
      <c r="W119" s="47">
        <f>SUM(N119:U119)</f>
        <v>0</v>
      </c>
      <c r="X119" s="48" t="e">
        <f>W119/AC119</f>
        <v>#DIV/0!</v>
      </c>
      <c r="Y119" s="49">
        <f>W119-L119</f>
        <v>-7153.35</v>
      </c>
      <c r="Z119" s="50"/>
      <c r="AA119" s="51"/>
      <c r="AB119" s="52"/>
      <c r="AC119" s="53"/>
      <c r="AD119" s="54"/>
      <c r="AE119" s="54"/>
      <c r="AF119" s="55">
        <f t="shared" si="47"/>
        <v>0</v>
      </c>
      <c r="AG119" s="37"/>
    </row>
    <row r="120" spans="1:33" s="10" customFormat="1">
      <c r="A120" s="38"/>
      <c r="B120" s="57"/>
      <c r="C120" s="68"/>
      <c r="D120" s="155"/>
      <c r="E120" s="40"/>
      <c r="F120" s="40"/>
      <c r="G120" s="41"/>
      <c r="H120" s="68"/>
      <c r="I120" s="42"/>
      <c r="J120" s="66"/>
      <c r="K120" s="116"/>
      <c r="L120" s="44"/>
      <c r="M120" s="45"/>
      <c r="N120" s="45"/>
      <c r="O120" s="46"/>
      <c r="P120" s="46"/>
      <c r="Q120" s="47"/>
      <c r="R120" s="47"/>
      <c r="S120" s="47"/>
      <c r="T120" s="47"/>
      <c r="U120" s="47"/>
      <c r="V120" s="47"/>
      <c r="W120" s="47"/>
      <c r="X120" s="48"/>
      <c r="Y120" s="49"/>
      <c r="Z120" s="50"/>
      <c r="AA120" s="51"/>
      <c r="AB120" s="52"/>
      <c r="AC120" s="53"/>
      <c r="AD120" s="54"/>
      <c r="AE120" s="54"/>
      <c r="AF120" s="55">
        <f t="shared" si="47"/>
        <v>0</v>
      </c>
      <c r="AG120" s="37"/>
    </row>
    <row r="121" spans="1:33" s="10" customFormat="1">
      <c r="A121" s="38" t="s">
        <v>186</v>
      </c>
      <c r="B121" s="57"/>
      <c r="C121" s="68" t="s">
        <v>187</v>
      </c>
      <c r="D121" s="155" t="s">
        <v>40</v>
      </c>
      <c r="E121" s="40"/>
      <c r="F121" s="40"/>
      <c r="G121" s="41"/>
      <c r="H121" s="68"/>
      <c r="I121" s="42" t="s">
        <v>40</v>
      </c>
      <c r="J121" s="43">
        <v>220</v>
      </c>
      <c r="K121" s="115">
        <v>1.05</v>
      </c>
      <c r="L121" s="44">
        <f t="shared" ref="L121:L129" si="48">J121*K121</f>
        <v>231</v>
      </c>
      <c r="M121" s="45"/>
      <c r="N121" s="45"/>
      <c r="O121" s="46"/>
      <c r="P121" s="46"/>
      <c r="Q121" s="47"/>
      <c r="R121" s="47"/>
      <c r="S121" s="47"/>
      <c r="T121" s="47"/>
      <c r="U121" s="47"/>
      <c r="V121" s="47"/>
      <c r="W121" s="47">
        <f t="shared" ref="W121:W129" si="49">SUM(N121:V121)</f>
        <v>0</v>
      </c>
      <c r="X121" s="48" t="e">
        <f t="shared" ref="X121:X129" si="50">W121/AC121</f>
        <v>#DIV/0!</v>
      </c>
      <c r="Y121" s="49">
        <f t="shared" ref="Y121:Y129" si="51">W121-L121</f>
        <v>-231</v>
      </c>
      <c r="Z121" s="50"/>
      <c r="AA121" s="51"/>
      <c r="AB121" s="52"/>
      <c r="AC121" s="53"/>
      <c r="AD121" s="54"/>
      <c r="AE121" s="54"/>
      <c r="AF121" s="55">
        <f t="shared" si="47"/>
        <v>0</v>
      </c>
      <c r="AG121" s="37"/>
    </row>
    <row r="122" spans="1:33" s="10" customFormat="1">
      <c r="A122" s="38"/>
      <c r="B122" s="57"/>
      <c r="C122" s="68"/>
      <c r="D122" s="69" t="s">
        <v>41</v>
      </c>
      <c r="E122" s="40"/>
      <c r="F122" s="40"/>
      <c r="G122" s="41"/>
      <c r="H122" s="68"/>
      <c r="I122" s="42" t="s">
        <v>41</v>
      </c>
      <c r="J122" s="43">
        <v>220</v>
      </c>
      <c r="K122" s="115">
        <v>1.05</v>
      </c>
      <c r="L122" s="44">
        <f t="shared" si="48"/>
        <v>231</v>
      </c>
      <c r="M122" s="45"/>
      <c r="N122" s="45"/>
      <c r="O122" s="46"/>
      <c r="P122" s="46"/>
      <c r="Q122" s="47"/>
      <c r="R122" s="47"/>
      <c r="S122" s="47"/>
      <c r="T122" s="47"/>
      <c r="U122" s="47"/>
      <c r="V122" s="47"/>
      <c r="W122" s="47">
        <f t="shared" si="49"/>
        <v>0</v>
      </c>
      <c r="X122" s="48" t="e">
        <f t="shared" si="50"/>
        <v>#DIV/0!</v>
      </c>
      <c r="Y122" s="49">
        <f t="shared" si="51"/>
        <v>-231</v>
      </c>
      <c r="Z122" s="50"/>
      <c r="AA122" s="51"/>
      <c r="AB122" s="52"/>
      <c r="AC122" s="53"/>
      <c r="AD122" s="54"/>
      <c r="AE122" s="54"/>
      <c r="AF122" s="55">
        <f t="shared" si="47"/>
        <v>0</v>
      </c>
      <c r="AG122" s="37"/>
    </row>
    <row r="123" spans="1:33" s="10" customFormat="1">
      <c r="A123" s="38"/>
      <c r="B123" s="57"/>
      <c r="C123" s="68"/>
      <c r="D123" s="155" t="s">
        <v>42</v>
      </c>
      <c r="E123" s="40"/>
      <c r="F123" s="40"/>
      <c r="G123" s="41"/>
      <c r="H123" s="68"/>
      <c r="I123" s="42" t="s">
        <v>42</v>
      </c>
      <c r="J123" s="43">
        <v>675</v>
      </c>
      <c r="K123" s="115">
        <v>1.05</v>
      </c>
      <c r="L123" s="44">
        <f t="shared" si="48"/>
        <v>708.75</v>
      </c>
      <c r="M123" s="45"/>
      <c r="N123" s="45"/>
      <c r="O123" s="46"/>
      <c r="P123" s="46"/>
      <c r="Q123" s="47"/>
      <c r="R123" s="47"/>
      <c r="S123" s="47"/>
      <c r="T123" s="47"/>
      <c r="U123" s="47"/>
      <c r="V123" s="47"/>
      <c r="W123" s="47">
        <f t="shared" si="49"/>
        <v>0</v>
      </c>
      <c r="X123" s="48" t="e">
        <f t="shared" si="50"/>
        <v>#DIV/0!</v>
      </c>
      <c r="Y123" s="49">
        <f t="shared" si="51"/>
        <v>-708.75</v>
      </c>
      <c r="Z123" s="50"/>
      <c r="AA123" s="51"/>
      <c r="AB123" s="52"/>
      <c r="AC123" s="53"/>
      <c r="AD123" s="54"/>
      <c r="AE123" s="54"/>
      <c r="AF123" s="55">
        <f t="shared" si="47"/>
        <v>0</v>
      </c>
      <c r="AG123" s="37"/>
    </row>
    <row r="124" spans="1:33" s="10" customFormat="1">
      <c r="A124" s="38"/>
      <c r="B124" s="57"/>
      <c r="C124" s="68"/>
      <c r="D124" s="155" t="s">
        <v>43</v>
      </c>
      <c r="E124" s="40"/>
      <c r="F124" s="40"/>
      <c r="G124" s="41"/>
      <c r="H124" s="68"/>
      <c r="I124" s="42" t="s">
        <v>43</v>
      </c>
      <c r="J124" s="43">
        <v>1010</v>
      </c>
      <c r="K124" s="115">
        <v>1.05</v>
      </c>
      <c r="L124" s="44">
        <f t="shared" si="48"/>
        <v>1060.5</v>
      </c>
      <c r="M124" s="45"/>
      <c r="N124" s="45"/>
      <c r="O124" s="46"/>
      <c r="P124" s="46"/>
      <c r="Q124" s="47"/>
      <c r="R124" s="47"/>
      <c r="S124" s="47"/>
      <c r="T124" s="47"/>
      <c r="U124" s="47"/>
      <c r="V124" s="47"/>
      <c r="W124" s="47">
        <f t="shared" si="49"/>
        <v>0</v>
      </c>
      <c r="X124" s="48" t="e">
        <f t="shared" si="50"/>
        <v>#DIV/0!</v>
      </c>
      <c r="Y124" s="49">
        <f t="shared" si="51"/>
        <v>-1060.5</v>
      </c>
      <c r="Z124" s="50"/>
      <c r="AA124" s="51"/>
      <c r="AB124" s="52"/>
      <c r="AC124" s="53"/>
      <c r="AD124" s="54"/>
      <c r="AE124" s="54"/>
      <c r="AF124" s="55">
        <f t="shared" si="47"/>
        <v>0</v>
      </c>
      <c r="AG124" s="37"/>
    </row>
    <row r="125" spans="1:33" s="10" customFormat="1">
      <c r="A125" s="38"/>
      <c r="B125" s="57"/>
      <c r="C125" s="68"/>
      <c r="D125" s="155" t="s">
        <v>44</v>
      </c>
      <c r="E125" s="40"/>
      <c r="F125" s="40"/>
      <c r="G125" s="41"/>
      <c r="H125" s="68"/>
      <c r="I125" s="42" t="s">
        <v>44</v>
      </c>
      <c r="J125" s="43">
        <v>1345</v>
      </c>
      <c r="K125" s="115">
        <v>1.05</v>
      </c>
      <c r="L125" s="44">
        <f t="shared" si="48"/>
        <v>1412.25</v>
      </c>
      <c r="M125" s="45"/>
      <c r="N125" s="45"/>
      <c r="O125" s="46"/>
      <c r="P125" s="46"/>
      <c r="Q125" s="47"/>
      <c r="R125" s="47"/>
      <c r="S125" s="47"/>
      <c r="T125" s="47"/>
      <c r="U125" s="47"/>
      <c r="V125" s="47"/>
      <c r="W125" s="47">
        <f t="shared" si="49"/>
        <v>0</v>
      </c>
      <c r="X125" s="48" t="e">
        <f t="shared" si="50"/>
        <v>#DIV/0!</v>
      </c>
      <c r="Y125" s="49">
        <f t="shared" si="51"/>
        <v>-1412.25</v>
      </c>
      <c r="Z125" s="50"/>
      <c r="AA125" s="51"/>
      <c r="AB125" s="52"/>
      <c r="AC125" s="53"/>
      <c r="AD125" s="54"/>
      <c r="AE125" s="54"/>
      <c r="AF125" s="55">
        <f t="shared" si="47"/>
        <v>0</v>
      </c>
      <c r="AG125" s="37"/>
    </row>
    <row r="126" spans="1:33" s="10" customFormat="1">
      <c r="A126" s="38"/>
      <c r="B126" s="57"/>
      <c r="C126" s="68"/>
      <c r="D126" s="155" t="s">
        <v>45</v>
      </c>
      <c r="E126" s="40"/>
      <c r="F126" s="40"/>
      <c r="G126" s="41"/>
      <c r="H126" s="68"/>
      <c r="I126" s="42" t="s">
        <v>45</v>
      </c>
      <c r="J126" s="43">
        <v>805</v>
      </c>
      <c r="K126" s="115">
        <v>1.05</v>
      </c>
      <c r="L126" s="44">
        <f t="shared" si="48"/>
        <v>845.25</v>
      </c>
      <c r="M126" s="45"/>
      <c r="N126" s="45"/>
      <c r="O126" s="46"/>
      <c r="P126" s="46"/>
      <c r="Q126" s="47"/>
      <c r="R126" s="47"/>
      <c r="S126" s="47"/>
      <c r="T126" s="47"/>
      <c r="U126" s="47"/>
      <c r="V126" s="47"/>
      <c r="W126" s="47">
        <f t="shared" si="49"/>
        <v>0</v>
      </c>
      <c r="X126" s="48" t="e">
        <f t="shared" si="50"/>
        <v>#DIV/0!</v>
      </c>
      <c r="Y126" s="49">
        <f t="shared" si="51"/>
        <v>-845.25</v>
      </c>
      <c r="Z126" s="50"/>
      <c r="AA126" s="51"/>
      <c r="AB126" s="52"/>
      <c r="AC126" s="53"/>
      <c r="AD126" s="54"/>
      <c r="AE126" s="54"/>
      <c r="AF126" s="55">
        <f t="shared" si="47"/>
        <v>0</v>
      </c>
      <c r="AG126" s="37"/>
    </row>
    <row r="127" spans="1:33" s="10" customFormat="1">
      <c r="A127" s="38"/>
      <c r="B127" s="57"/>
      <c r="C127" s="68"/>
      <c r="D127" s="155" t="s">
        <v>211</v>
      </c>
      <c r="E127" s="40"/>
      <c r="F127" s="40"/>
      <c r="G127" s="41"/>
      <c r="H127" s="68"/>
      <c r="I127" s="161" t="s">
        <v>61</v>
      </c>
      <c r="J127" s="43">
        <v>845</v>
      </c>
      <c r="K127" s="115">
        <v>1.05</v>
      </c>
      <c r="L127" s="44">
        <f t="shared" si="48"/>
        <v>887.25</v>
      </c>
      <c r="M127" s="45"/>
      <c r="N127" s="45"/>
      <c r="O127" s="46"/>
      <c r="P127" s="46"/>
      <c r="Q127" s="47"/>
      <c r="R127" s="47"/>
      <c r="S127" s="47"/>
      <c r="T127" s="47"/>
      <c r="U127" s="47"/>
      <c r="V127" s="47"/>
      <c r="W127" s="47">
        <f t="shared" si="49"/>
        <v>0</v>
      </c>
      <c r="X127" s="48" t="e">
        <f t="shared" si="50"/>
        <v>#DIV/0!</v>
      </c>
      <c r="Y127" s="49">
        <f t="shared" si="51"/>
        <v>-887.25</v>
      </c>
      <c r="Z127" s="50"/>
      <c r="AA127" s="51"/>
      <c r="AB127" s="52"/>
      <c r="AC127" s="53"/>
      <c r="AD127" s="54"/>
      <c r="AE127" s="54"/>
      <c r="AF127" s="55">
        <f t="shared" si="47"/>
        <v>0</v>
      </c>
      <c r="AG127" s="37"/>
    </row>
    <row r="128" spans="1:33" s="10" customFormat="1">
      <c r="A128" s="38"/>
      <c r="B128" s="57"/>
      <c r="C128" s="68"/>
      <c r="D128" s="155" t="s">
        <v>212</v>
      </c>
      <c r="E128" s="40"/>
      <c r="F128" s="40"/>
      <c r="G128" s="41"/>
      <c r="H128" s="68"/>
      <c r="I128" s="161" t="s">
        <v>62</v>
      </c>
      <c r="J128" s="43">
        <v>1055</v>
      </c>
      <c r="K128" s="115">
        <v>1.05</v>
      </c>
      <c r="L128" s="44">
        <f t="shared" si="48"/>
        <v>1107.75</v>
      </c>
      <c r="M128" s="45"/>
      <c r="N128" s="45"/>
      <c r="O128" s="46"/>
      <c r="P128" s="46"/>
      <c r="Q128" s="47"/>
      <c r="R128" s="47"/>
      <c r="S128" s="47"/>
      <c r="T128" s="47"/>
      <c r="U128" s="47"/>
      <c r="V128" s="47"/>
      <c r="W128" s="47">
        <f t="shared" si="49"/>
        <v>0</v>
      </c>
      <c r="X128" s="48" t="e">
        <f t="shared" si="50"/>
        <v>#DIV/0!</v>
      </c>
      <c r="Y128" s="49">
        <f t="shared" si="51"/>
        <v>-1107.75</v>
      </c>
      <c r="Z128" s="50"/>
      <c r="AA128" s="51"/>
      <c r="AB128" s="52"/>
      <c r="AC128" s="53"/>
      <c r="AD128" s="54"/>
      <c r="AE128" s="54"/>
      <c r="AF128" s="55">
        <f t="shared" si="47"/>
        <v>0</v>
      </c>
      <c r="AG128" s="37"/>
    </row>
    <row r="129" spans="1:33" s="10" customFormat="1">
      <c r="A129" s="38"/>
      <c r="B129" s="57"/>
      <c r="C129" s="68"/>
      <c r="D129" s="155" t="s">
        <v>213</v>
      </c>
      <c r="E129" s="40"/>
      <c r="F129" s="40"/>
      <c r="G129" s="41"/>
      <c r="H129" s="68"/>
      <c r="I129" s="161" t="s">
        <v>63</v>
      </c>
      <c r="J129" s="43">
        <v>770</v>
      </c>
      <c r="K129" s="115">
        <v>1.05</v>
      </c>
      <c r="L129" s="44">
        <f t="shared" si="48"/>
        <v>808.5</v>
      </c>
      <c r="M129" s="45"/>
      <c r="N129" s="45"/>
      <c r="O129" s="46"/>
      <c r="P129" s="46"/>
      <c r="Q129" s="47"/>
      <c r="R129" s="47"/>
      <c r="S129" s="47"/>
      <c r="T129" s="47"/>
      <c r="U129" s="47"/>
      <c r="V129" s="47"/>
      <c r="W129" s="47">
        <f t="shared" si="49"/>
        <v>0</v>
      </c>
      <c r="X129" s="48" t="e">
        <f t="shared" si="50"/>
        <v>#DIV/0!</v>
      </c>
      <c r="Y129" s="49">
        <f t="shared" si="51"/>
        <v>-808.5</v>
      </c>
      <c r="Z129" s="50"/>
      <c r="AA129" s="51"/>
      <c r="AB129" s="52"/>
      <c r="AC129" s="53"/>
      <c r="AD129" s="54"/>
      <c r="AE129" s="54"/>
      <c r="AF129" s="55">
        <f t="shared" si="47"/>
        <v>0</v>
      </c>
      <c r="AG129" s="37"/>
    </row>
    <row r="130" spans="1:33" s="10" customFormat="1" hidden="1">
      <c r="A130" s="38"/>
      <c r="B130" s="82"/>
      <c r="C130" s="83"/>
      <c r="D130" s="81"/>
      <c r="E130" s="81"/>
      <c r="F130" s="81"/>
      <c r="G130" s="81"/>
      <c r="H130" s="81"/>
      <c r="I130" s="42"/>
      <c r="J130" s="95"/>
      <c r="K130" s="120"/>
      <c r="L130" s="92"/>
      <c r="M130" s="85"/>
      <c r="N130" s="85"/>
      <c r="O130" s="86"/>
      <c r="P130" s="86"/>
      <c r="Q130" s="77"/>
      <c r="R130" s="77"/>
      <c r="S130" s="77"/>
      <c r="T130" s="77"/>
      <c r="U130" s="77"/>
      <c r="V130" s="77"/>
      <c r="W130" s="87"/>
      <c r="X130" s="77"/>
      <c r="Y130" s="78"/>
      <c r="Z130" s="62"/>
      <c r="AA130" s="65"/>
      <c r="AB130" s="61"/>
      <c r="AC130" s="96"/>
      <c r="AD130" s="75"/>
      <c r="AE130" s="82"/>
      <c r="AF130" s="93"/>
      <c r="AG130" s="80"/>
    </row>
    <row r="131" spans="1:33" s="10" customFormat="1" hidden="1">
      <c r="A131" s="38"/>
      <c r="B131" s="82"/>
      <c r="C131" s="83"/>
      <c r="D131" s="81"/>
      <c r="E131" s="81"/>
      <c r="F131" s="81"/>
      <c r="G131" s="81"/>
      <c r="H131" s="81"/>
      <c r="I131" s="42"/>
      <c r="J131" s="95"/>
      <c r="K131" s="120"/>
      <c r="L131" s="92"/>
      <c r="M131" s="85"/>
      <c r="N131" s="85"/>
      <c r="O131" s="86"/>
      <c r="P131" s="86"/>
      <c r="Q131" s="77"/>
      <c r="R131" s="77"/>
      <c r="S131" s="77"/>
      <c r="T131" s="77"/>
      <c r="U131" s="77"/>
      <c r="V131" s="77"/>
      <c r="W131" s="87"/>
      <c r="X131" s="77"/>
      <c r="Y131" s="78"/>
      <c r="Z131" s="62"/>
      <c r="AA131" s="65"/>
      <c r="AB131" s="61"/>
      <c r="AC131" s="96"/>
      <c r="AD131" s="75"/>
      <c r="AE131" s="82"/>
      <c r="AF131" s="93"/>
      <c r="AG131" s="80"/>
    </row>
    <row r="132" spans="1:33" s="10" customFormat="1" hidden="1">
      <c r="A132" s="38"/>
      <c r="B132" s="82"/>
      <c r="C132" s="83"/>
      <c r="D132" s="81"/>
      <c r="E132" s="81"/>
      <c r="F132" s="81"/>
      <c r="G132" s="81"/>
      <c r="H132" s="81"/>
      <c r="I132" s="42"/>
      <c r="J132" s="91"/>
      <c r="K132" s="120"/>
      <c r="L132" s="84"/>
      <c r="M132" s="85"/>
      <c r="N132" s="85"/>
      <c r="O132" s="86"/>
      <c r="P132" s="86"/>
      <c r="Q132" s="77"/>
      <c r="R132" s="77"/>
      <c r="S132" s="77"/>
      <c r="T132" s="77"/>
      <c r="U132" s="77"/>
      <c r="V132" s="77"/>
      <c r="W132" s="87"/>
      <c r="X132" s="77"/>
      <c r="Y132" s="78"/>
      <c r="Z132" s="62"/>
      <c r="AA132" s="65"/>
      <c r="AB132" s="61"/>
      <c r="AC132" s="94"/>
      <c r="AD132" s="75"/>
      <c r="AE132" s="82"/>
      <c r="AF132" s="88"/>
      <c r="AG132" s="56"/>
    </row>
    <row r="133" spans="1:33" s="10" customFormat="1" hidden="1">
      <c r="A133" s="38"/>
      <c r="B133" s="82"/>
      <c r="C133" s="83"/>
      <c r="D133" s="81"/>
      <c r="E133" s="81"/>
      <c r="F133" s="81"/>
      <c r="G133" s="81"/>
      <c r="H133" s="81"/>
      <c r="I133" s="42"/>
      <c r="J133" s="91"/>
      <c r="K133" s="120"/>
      <c r="L133" s="84"/>
      <c r="M133" s="85"/>
      <c r="N133" s="85"/>
      <c r="O133" s="86"/>
      <c r="P133" s="86"/>
      <c r="Q133" s="77"/>
      <c r="R133" s="77"/>
      <c r="S133" s="77"/>
      <c r="T133" s="77"/>
      <c r="U133" s="77"/>
      <c r="V133" s="77"/>
      <c r="W133" s="87"/>
      <c r="X133" s="77"/>
      <c r="Y133" s="78"/>
      <c r="Z133" s="62"/>
      <c r="AA133" s="65"/>
      <c r="AB133" s="61"/>
      <c r="AC133" s="94"/>
      <c r="AD133" s="75"/>
      <c r="AE133" s="82"/>
      <c r="AF133" s="88"/>
      <c r="AG133" s="80"/>
    </row>
    <row r="134" spans="1:33" s="10" customFormat="1" hidden="1">
      <c r="A134" s="38"/>
      <c r="B134" s="82"/>
      <c r="C134" s="83"/>
      <c r="D134" s="83"/>
      <c r="E134" s="83"/>
      <c r="F134" s="83"/>
      <c r="G134" s="83"/>
      <c r="H134" s="83"/>
      <c r="I134" s="95"/>
      <c r="J134" s="91"/>
      <c r="K134" s="120"/>
      <c r="L134" s="84"/>
      <c r="M134" s="85"/>
      <c r="N134" s="85"/>
      <c r="O134" s="86"/>
      <c r="P134" s="86"/>
      <c r="Q134" s="77"/>
      <c r="R134" s="77"/>
      <c r="S134" s="77"/>
      <c r="T134" s="77"/>
      <c r="U134" s="77"/>
      <c r="V134" s="77"/>
      <c r="W134" s="87"/>
      <c r="X134" s="77"/>
      <c r="Y134" s="78"/>
      <c r="Z134" s="62"/>
      <c r="AA134" s="65"/>
      <c r="AB134" s="61"/>
      <c r="AC134" s="94"/>
      <c r="AD134" s="75"/>
      <c r="AE134" s="82"/>
      <c r="AF134" s="88"/>
      <c r="AG134" s="56"/>
    </row>
    <row r="135" spans="1:33" s="10" customFormat="1" hidden="1">
      <c r="A135" s="38"/>
      <c r="B135" s="82"/>
      <c r="C135" s="83"/>
      <c r="D135" s="83"/>
      <c r="E135" s="83"/>
      <c r="F135" s="83"/>
      <c r="G135" s="83"/>
      <c r="H135" s="83"/>
      <c r="I135" s="95"/>
      <c r="J135" s="91"/>
      <c r="K135" s="120"/>
      <c r="L135" s="84"/>
      <c r="M135" s="85"/>
      <c r="N135" s="85"/>
      <c r="O135" s="86"/>
      <c r="P135" s="86"/>
      <c r="Q135" s="77"/>
      <c r="R135" s="77"/>
      <c r="S135" s="77"/>
      <c r="T135" s="77"/>
      <c r="U135" s="77"/>
      <c r="V135" s="77"/>
      <c r="W135" s="87"/>
      <c r="X135" s="77"/>
      <c r="Y135" s="78"/>
      <c r="Z135" s="62"/>
      <c r="AA135" s="65"/>
      <c r="AB135" s="61"/>
      <c r="AC135" s="94"/>
      <c r="AD135" s="75"/>
      <c r="AE135" s="82"/>
      <c r="AF135" s="88"/>
      <c r="AG135" s="80"/>
    </row>
    <row r="136" spans="1:33" s="10" customFormat="1" hidden="1">
      <c r="A136" s="38"/>
      <c r="B136" s="82"/>
      <c r="C136" s="83"/>
      <c r="D136" s="83"/>
      <c r="E136" s="83"/>
      <c r="F136" s="83"/>
      <c r="G136" s="83"/>
      <c r="H136" s="83"/>
      <c r="I136" s="95"/>
      <c r="J136" s="91"/>
      <c r="K136" s="120"/>
      <c r="L136" s="84"/>
      <c r="M136" s="85"/>
      <c r="N136" s="85"/>
      <c r="O136" s="86"/>
      <c r="P136" s="86"/>
      <c r="Q136" s="77"/>
      <c r="R136" s="77"/>
      <c r="S136" s="77"/>
      <c r="T136" s="77"/>
      <c r="U136" s="77"/>
      <c r="V136" s="77"/>
      <c r="W136" s="87"/>
      <c r="X136" s="77"/>
      <c r="Y136" s="78"/>
      <c r="Z136" s="62"/>
      <c r="AA136" s="65"/>
      <c r="AB136" s="61"/>
      <c r="AC136" s="94"/>
      <c r="AD136" s="75"/>
      <c r="AE136" s="82"/>
      <c r="AF136" s="88"/>
      <c r="AG136" s="80"/>
    </row>
    <row r="137" spans="1:33" s="10" customFormat="1" hidden="1">
      <c r="A137" s="38"/>
      <c r="B137" s="82"/>
      <c r="C137" s="83"/>
      <c r="D137" s="83"/>
      <c r="E137" s="83"/>
      <c r="F137" s="83"/>
      <c r="G137" s="83"/>
      <c r="H137" s="83"/>
      <c r="I137" s="95"/>
      <c r="J137" s="95"/>
      <c r="K137" s="120"/>
      <c r="L137" s="92"/>
      <c r="M137" s="85"/>
      <c r="N137" s="85"/>
      <c r="O137" s="86"/>
      <c r="P137" s="86"/>
      <c r="Q137" s="77"/>
      <c r="R137" s="77"/>
      <c r="S137" s="77"/>
      <c r="T137" s="77"/>
      <c r="U137" s="77"/>
      <c r="V137" s="77"/>
      <c r="W137" s="87"/>
      <c r="X137" s="77"/>
      <c r="Y137" s="78"/>
      <c r="Z137" s="62"/>
      <c r="AA137" s="65"/>
      <c r="AB137" s="61"/>
      <c r="AC137" s="96"/>
      <c r="AD137" s="75"/>
      <c r="AE137" s="82"/>
      <c r="AF137" s="93"/>
      <c r="AG137" s="80"/>
    </row>
    <row r="138" spans="1:33" s="10" customFormat="1" hidden="1">
      <c r="A138" s="38"/>
      <c r="B138" s="82"/>
      <c r="C138" s="83"/>
      <c r="D138" s="83"/>
      <c r="E138" s="83"/>
      <c r="F138" s="83"/>
      <c r="G138" s="83"/>
      <c r="H138" s="83"/>
      <c r="I138" s="95"/>
      <c r="J138" s="95"/>
      <c r="K138" s="120"/>
      <c r="L138" s="92"/>
      <c r="M138" s="85"/>
      <c r="N138" s="85"/>
      <c r="O138" s="86"/>
      <c r="P138" s="86"/>
      <c r="Q138" s="77"/>
      <c r="R138" s="77"/>
      <c r="S138" s="77"/>
      <c r="T138" s="77"/>
      <c r="U138" s="77"/>
      <c r="V138" s="77"/>
      <c r="W138" s="87"/>
      <c r="X138" s="77"/>
      <c r="Y138" s="78"/>
      <c r="Z138" s="62"/>
      <c r="AA138" s="65"/>
      <c r="AB138" s="61"/>
      <c r="AC138" s="96"/>
      <c r="AD138" s="75"/>
      <c r="AE138" s="82"/>
      <c r="AF138" s="93"/>
      <c r="AG138" s="80"/>
    </row>
    <row r="139" spans="1:33" s="10" customFormat="1" hidden="1">
      <c r="A139" s="38"/>
      <c r="B139" s="82"/>
      <c r="C139" s="83"/>
      <c r="D139" s="83"/>
      <c r="E139" s="83"/>
      <c r="F139" s="83"/>
      <c r="G139" s="83"/>
      <c r="H139" s="83"/>
      <c r="I139" s="95"/>
      <c r="J139" s="95"/>
      <c r="K139" s="120"/>
      <c r="L139" s="92"/>
      <c r="M139" s="85"/>
      <c r="N139" s="85"/>
      <c r="O139" s="86"/>
      <c r="P139" s="86"/>
      <c r="Q139" s="77"/>
      <c r="R139" s="77"/>
      <c r="S139" s="77"/>
      <c r="T139" s="77"/>
      <c r="U139" s="77"/>
      <c r="V139" s="77"/>
      <c r="W139" s="87"/>
      <c r="X139" s="77"/>
      <c r="Y139" s="78"/>
      <c r="Z139" s="62"/>
      <c r="AA139" s="65"/>
      <c r="AB139" s="61"/>
      <c r="AC139" s="96"/>
      <c r="AD139" s="75"/>
      <c r="AE139" s="82"/>
      <c r="AF139" s="93"/>
      <c r="AG139" s="80"/>
    </row>
    <row r="140" spans="1:33" s="10" customFormat="1" hidden="1">
      <c r="A140" s="38"/>
      <c r="B140" s="82"/>
      <c r="C140" s="83"/>
      <c r="D140" s="83"/>
      <c r="E140" s="83"/>
      <c r="F140" s="83"/>
      <c r="G140" s="83"/>
      <c r="H140" s="83"/>
      <c r="I140" s="95"/>
      <c r="J140" s="95"/>
      <c r="K140" s="120"/>
      <c r="L140" s="92"/>
      <c r="M140" s="85"/>
      <c r="N140" s="85"/>
      <c r="O140" s="86"/>
      <c r="P140" s="86"/>
      <c r="Q140" s="77"/>
      <c r="R140" s="77"/>
      <c r="S140" s="77"/>
      <c r="T140" s="77"/>
      <c r="U140" s="77"/>
      <c r="V140" s="77"/>
      <c r="W140" s="87"/>
      <c r="X140" s="77"/>
      <c r="Y140" s="78"/>
      <c r="Z140" s="62"/>
      <c r="AA140" s="65"/>
      <c r="AB140" s="61"/>
      <c r="AC140" s="96"/>
      <c r="AD140" s="75"/>
      <c r="AE140" s="82"/>
      <c r="AF140" s="93"/>
      <c r="AG140" s="80"/>
    </row>
    <row r="141" spans="1:33" s="10" customFormat="1" hidden="1">
      <c r="A141" s="38"/>
      <c r="B141" s="82"/>
      <c r="C141" s="83"/>
      <c r="D141" s="83"/>
      <c r="E141" s="83"/>
      <c r="F141" s="83"/>
      <c r="G141" s="83"/>
      <c r="H141" s="83"/>
      <c r="I141" s="95"/>
      <c r="J141" s="95"/>
      <c r="K141" s="120"/>
      <c r="L141" s="92"/>
      <c r="M141" s="85"/>
      <c r="N141" s="85"/>
      <c r="O141" s="86"/>
      <c r="P141" s="86"/>
      <c r="Q141" s="77"/>
      <c r="R141" s="77"/>
      <c r="S141" s="77"/>
      <c r="T141" s="77"/>
      <c r="U141" s="77"/>
      <c r="V141" s="77"/>
      <c r="W141" s="87"/>
      <c r="X141" s="77"/>
      <c r="Y141" s="78"/>
      <c r="Z141" s="62"/>
      <c r="AA141" s="65"/>
      <c r="AB141" s="61"/>
      <c r="AC141" s="96"/>
      <c r="AD141" s="75"/>
      <c r="AE141" s="82"/>
      <c r="AF141" s="93"/>
      <c r="AG141" s="80"/>
    </row>
    <row r="142" spans="1:33" s="10" customFormat="1" hidden="1">
      <c r="A142" s="38"/>
      <c r="B142" s="82"/>
      <c r="C142" s="83"/>
      <c r="D142" s="83"/>
      <c r="E142" s="83"/>
      <c r="F142" s="83"/>
      <c r="G142" s="83"/>
      <c r="H142" s="83"/>
      <c r="I142" s="95"/>
      <c r="J142" s="95"/>
      <c r="K142" s="120"/>
      <c r="L142" s="92"/>
      <c r="M142" s="85"/>
      <c r="N142" s="85"/>
      <c r="O142" s="86"/>
      <c r="P142" s="86"/>
      <c r="Q142" s="77"/>
      <c r="R142" s="77"/>
      <c r="S142" s="77"/>
      <c r="T142" s="77"/>
      <c r="U142" s="77"/>
      <c r="V142" s="77"/>
      <c r="W142" s="87"/>
      <c r="X142" s="77"/>
      <c r="Y142" s="78"/>
      <c r="Z142" s="62"/>
      <c r="AA142" s="65"/>
      <c r="AB142" s="61"/>
      <c r="AC142" s="96"/>
      <c r="AD142" s="75"/>
      <c r="AE142" s="82"/>
      <c r="AF142" s="93"/>
      <c r="AG142" s="80"/>
    </row>
    <row r="143" spans="1:33" s="10" customFormat="1" hidden="1">
      <c r="A143" s="38"/>
      <c r="B143" s="82"/>
      <c r="C143" s="83"/>
      <c r="D143" s="83"/>
      <c r="E143" s="83"/>
      <c r="F143" s="83"/>
      <c r="G143" s="83"/>
      <c r="H143" s="83"/>
      <c r="I143" s="95"/>
      <c r="J143" s="95"/>
      <c r="K143" s="120"/>
      <c r="L143" s="92"/>
      <c r="M143" s="85"/>
      <c r="N143" s="85"/>
      <c r="O143" s="86"/>
      <c r="P143" s="86"/>
      <c r="Q143" s="77"/>
      <c r="R143" s="77"/>
      <c r="S143" s="77"/>
      <c r="T143" s="77"/>
      <c r="U143" s="77"/>
      <c r="V143" s="77"/>
      <c r="W143" s="87"/>
      <c r="X143" s="77"/>
      <c r="Y143" s="78"/>
      <c r="Z143" s="62"/>
      <c r="AA143" s="65"/>
      <c r="AB143" s="61"/>
      <c r="AC143" s="96"/>
      <c r="AD143" s="75"/>
      <c r="AE143" s="82"/>
      <c r="AF143" s="93"/>
      <c r="AG143" s="80"/>
    </row>
    <row r="144" spans="1:33" s="10" customFormat="1" hidden="1">
      <c r="A144" s="38"/>
      <c r="B144" s="82"/>
      <c r="C144" s="83"/>
      <c r="D144" s="83"/>
      <c r="E144" s="83"/>
      <c r="F144" s="83"/>
      <c r="G144" s="83"/>
      <c r="H144" s="83"/>
      <c r="I144" s="95"/>
      <c r="J144" s="95"/>
      <c r="K144" s="120"/>
      <c r="L144" s="84"/>
      <c r="M144" s="85"/>
      <c r="N144" s="85"/>
      <c r="O144" s="86"/>
      <c r="P144" s="86"/>
      <c r="Q144" s="77"/>
      <c r="R144" s="77"/>
      <c r="S144" s="77"/>
      <c r="T144" s="77"/>
      <c r="U144" s="77"/>
      <c r="V144" s="77"/>
      <c r="W144" s="87"/>
      <c r="X144" s="77"/>
      <c r="Y144" s="78"/>
      <c r="Z144" s="62"/>
      <c r="AA144" s="65"/>
      <c r="AB144" s="61"/>
      <c r="AC144" s="94"/>
      <c r="AD144" s="75"/>
      <c r="AE144" s="82"/>
      <c r="AF144" s="88"/>
      <c r="AG144" s="80"/>
    </row>
    <row r="145" spans="1:33" s="10" customFormat="1" hidden="1">
      <c r="A145" s="38"/>
      <c r="B145" s="82"/>
      <c r="C145" s="83"/>
      <c r="D145" s="83"/>
      <c r="E145" s="83"/>
      <c r="F145" s="83"/>
      <c r="G145" s="83"/>
      <c r="H145" s="83"/>
      <c r="I145" s="95"/>
      <c r="J145" s="95"/>
      <c r="K145" s="120"/>
      <c r="L145" s="84"/>
      <c r="M145" s="85"/>
      <c r="N145" s="85"/>
      <c r="O145" s="86"/>
      <c r="P145" s="86"/>
      <c r="Q145" s="77"/>
      <c r="R145" s="77"/>
      <c r="S145" s="77"/>
      <c r="T145" s="77"/>
      <c r="U145" s="77"/>
      <c r="V145" s="77"/>
      <c r="W145" s="87"/>
      <c r="X145" s="77"/>
      <c r="Y145" s="78"/>
      <c r="Z145" s="62"/>
      <c r="AA145" s="65"/>
      <c r="AB145" s="61"/>
      <c r="AC145" s="94"/>
      <c r="AD145" s="75"/>
      <c r="AE145" s="82"/>
      <c r="AF145" s="88"/>
      <c r="AG145" s="80"/>
    </row>
    <row r="146" spans="1:33" s="10" customFormat="1" hidden="1">
      <c r="A146" s="38"/>
      <c r="B146" s="82"/>
      <c r="C146" s="83"/>
      <c r="D146" s="83"/>
      <c r="E146" s="83"/>
      <c r="F146" s="83"/>
      <c r="G146" s="83"/>
      <c r="H146" s="83"/>
      <c r="I146" s="95"/>
      <c r="J146" s="95"/>
      <c r="K146" s="120"/>
      <c r="L146" s="84"/>
      <c r="M146" s="85"/>
      <c r="N146" s="85"/>
      <c r="O146" s="86"/>
      <c r="P146" s="86"/>
      <c r="Q146" s="77"/>
      <c r="R146" s="77"/>
      <c r="S146" s="77"/>
      <c r="T146" s="77"/>
      <c r="U146" s="77"/>
      <c r="V146" s="77"/>
      <c r="W146" s="87"/>
      <c r="X146" s="77"/>
      <c r="Y146" s="78"/>
      <c r="Z146" s="62"/>
      <c r="AA146" s="65"/>
      <c r="AB146" s="61"/>
      <c r="AC146" s="94"/>
      <c r="AD146" s="75"/>
      <c r="AE146" s="75"/>
      <c r="AF146" s="88"/>
      <c r="AG146" s="80"/>
    </row>
    <row r="147" spans="1:33" s="10" customFormat="1" hidden="1">
      <c r="A147" s="38"/>
      <c r="B147" s="82"/>
      <c r="C147" s="83"/>
      <c r="D147" s="83"/>
      <c r="E147" s="83"/>
      <c r="F147" s="83"/>
      <c r="G147" s="83"/>
      <c r="H147" s="83"/>
      <c r="I147" s="95"/>
      <c r="J147" s="95"/>
      <c r="K147" s="120"/>
      <c r="L147" s="92"/>
      <c r="M147" s="85"/>
      <c r="N147" s="85"/>
      <c r="O147" s="86"/>
      <c r="P147" s="86"/>
      <c r="Q147" s="77"/>
      <c r="R147" s="77"/>
      <c r="S147" s="77"/>
      <c r="T147" s="77"/>
      <c r="U147" s="77"/>
      <c r="V147" s="77"/>
      <c r="W147" s="87"/>
      <c r="X147" s="77"/>
      <c r="Y147" s="78"/>
      <c r="Z147" s="62"/>
      <c r="AA147" s="65"/>
      <c r="AB147" s="61"/>
      <c r="AC147" s="96"/>
      <c r="AD147" s="75"/>
      <c r="AE147" s="75"/>
      <c r="AF147" s="93"/>
      <c r="AG147" s="80"/>
    </row>
    <row r="148" spans="1:33" s="10" customFormat="1" hidden="1">
      <c r="A148" s="38"/>
      <c r="B148" s="82"/>
      <c r="C148" s="83"/>
      <c r="D148" s="83"/>
      <c r="E148" s="83"/>
      <c r="F148" s="83"/>
      <c r="G148" s="83"/>
      <c r="H148" s="83"/>
      <c r="I148" s="95"/>
      <c r="J148" s="95"/>
      <c r="K148" s="120"/>
      <c r="L148" s="92"/>
      <c r="M148" s="85"/>
      <c r="N148" s="85"/>
      <c r="O148" s="86"/>
      <c r="P148" s="86"/>
      <c r="Q148" s="77"/>
      <c r="R148" s="77"/>
      <c r="S148" s="77"/>
      <c r="T148" s="77"/>
      <c r="U148" s="77"/>
      <c r="V148" s="77"/>
      <c r="W148" s="87"/>
      <c r="X148" s="77"/>
      <c r="Y148" s="78"/>
      <c r="Z148" s="62"/>
      <c r="AA148" s="65"/>
      <c r="AB148" s="61"/>
      <c r="AC148" s="96"/>
      <c r="AD148" s="75"/>
      <c r="AE148" s="75"/>
      <c r="AF148" s="93"/>
      <c r="AG148" s="80"/>
    </row>
    <row r="149" spans="1:33" s="10" customFormat="1" hidden="1">
      <c r="A149" s="38"/>
      <c r="B149" s="82"/>
      <c r="C149" s="83"/>
      <c r="D149" s="83"/>
      <c r="E149" s="83"/>
      <c r="F149" s="83"/>
      <c r="G149" s="83"/>
      <c r="H149" s="83"/>
      <c r="I149" s="95"/>
      <c r="J149" s="95"/>
      <c r="K149" s="120"/>
      <c r="L149" s="92"/>
      <c r="M149" s="85"/>
      <c r="N149" s="85"/>
      <c r="O149" s="86"/>
      <c r="P149" s="86"/>
      <c r="Q149" s="77"/>
      <c r="R149" s="77"/>
      <c r="S149" s="77"/>
      <c r="T149" s="77"/>
      <c r="U149" s="77"/>
      <c r="V149" s="77"/>
      <c r="W149" s="87"/>
      <c r="X149" s="77"/>
      <c r="Y149" s="78"/>
      <c r="Z149" s="62"/>
      <c r="AA149" s="65"/>
      <c r="AB149" s="61"/>
      <c r="AC149" s="96"/>
      <c r="AD149" s="75"/>
      <c r="AE149" s="75"/>
      <c r="AF149" s="93"/>
      <c r="AG149" s="80"/>
    </row>
    <row r="150" spans="1:33" s="10" customFormat="1" hidden="1">
      <c r="A150" s="38"/>
      <c r="B150" s="82"/>
      <c r="C150" s="83"/>
      <c r="D150" s="83"/>
      <c r="E150" s="83"/>
      <c r="F150" s="83"/>
      <c r="G150" s="83"/>
      <c r="H150" s="83"/>
      <c r="I150" s="95"/>
      <c r="J150" s="95"/>
      <c r="K150" s="120"/>
      <c r="L150" s="92"/>
      <c r="M150" s="85"/>
      <c r="N150" s="85"/>
      <c r="O150" s="86"/>
      <c r="P150" s="86"/>
      <c r="Q150" s="77"/>
      <c r="R150" s="77"/>
      <c r="S150" s="77"/>
      <c r="T150" s="77"/>
      <c r="U150" s="77"/>
      <c r="V150" s="77"/>
      <c r="W150" s="87"/>
      <c r="X150" s="77"/>
      <c r="Y150" s="78"/>
      <c r="Z150" s="62"/>
      <c r="AA150" s="65"/>
      <c r="AB150" s="61"/>
      <c r="AC150" s="96"/>
      <c r="AD150" s="75"/>
      <c r="AE150" s="75"/>
      <c r="AF150" s="93"/>
      <c r="AG150" s="80"/>
    </row>
    <row r="151" spans="1:33" s="10" customFormat="1" hidden="1">
      <c r="A151" s="38"/>
      <c r="B151" s="82"/>
      <c r="C151" s="83"/>
      <c r="D151" s="83"/>
      <c r="E151" s="83"/>
      <c r="F151" s="83"/>
      <c r="G151" s="83"/>
      <c r="H151" s="83"/>
      <c r="I151" s="95"/>
      <c r="J151" s="95"/>
      <c r="K151" s="120"/>
      <c r="L151" s="92"/>
      <c r="M151" s="85"/>
      <c r="N151" s="85"/>
      <c r="O151" s="86"/>
      <c r="P151" s="86"/>
      <c r="Q151" s="77"/>
      <c r="R151" s="77"/>
      <c r="S151" s="77"/>
      <c r="T151" s="77"/>
      <c r="U151" s="77"/>
      <c r="V151" s="77"/>
      <c r="W151" s="87"/>
      <c r="X151" s="77"/>
      <c r="Y151" s="78"/>
      <c r="Z151" s="62"/>
      <c r="AA151" s="65"/>
      <c r="AB151" s="61"/>
      <c r="AC151" s="96"/>
      <c r="AD151" s="75"/>
      <c r="AE151" s="75"/>
      <c r="AF151" s="93"/>
      <c r="AG151" s="80"/>
    </row>
    <row r="152" spans="1:33" s="10" customFormat="1" hidden="1">
      <c r="A152" s="38"/>
      <c r="B152" s="82"/>
      <c r="C152" s="83"/>
      <c r="D152" s="83"/>
      <c r="E152" s="83"/>
      <c r="F152" s="83"/>
      <c r="G152" s="83"/>
      <c r="H152" s="83"/>
      <c r="I152" s="95"/>
      <c r="J152" s="95"/>
      <c r="K152" s="120"/>
      <c r="L152" s="92"/>
      <c r="M152" s="85"/>
      <c r="N152" s="85"/>
      <c r="O152" s="86"/>
      <c r="P152" s="86"/>
      <c r="Q152" s="77"/>
      <c r="R152" s="77"/>
      <c r="S152" s="77"/>
      <c r="T152" s="77"/>
      <c r="U152" s="77"/>
      <c r="V152" s="77"/>
      <c r="W152" s="87"/>
      <c r="X152" s="77"/>
      <c r="Y152" s="78"/>
      <c r="Z152" s="62"/>
      <c r="AA152" s="65"/>
      <c r="AB152" s="61"/>
      <c r="AC152" s="96"/>
      <c r="AD152" s="75"/>
      <c r="AE152" s="75"/>
      <c r="AF152" s="93"/>
      <c r="AG152" s="80"/>
    </row>
    <row r="153" spans="1:33" s="10" customFormat="1" hidden="1">
      <c r="A153" s="38"/>
      <c r="B153" s="82"/>
      <c r="C153" s="83"/>
      <c r="D153" s="83"/>
      <c r="E153" s="83"/>
      <c r="F153" s="83"/>
      <c r="G153" s="83"/>
      <c r="H153" s="83"/>
      <c r="I153" s="95"/>
      <c r="J153" s="95"/>
      <c r="K153" s="120"/>
      <c r="L153" s="92"/>
      <c r="M153" s="85"/>
      <c r="N153" s="85"/>
      <c r="O153" s="86"/>
      <c r="P153" s="86"/>
      <c r="Q153" s="77"/>
      <c r="R153" s="77"/>
      <c r="S153" s="77"/>
      <c r="T153" s="77"/>
      <c r="U153" s="77"/>
      <c r="V153" s="77"/>
      <c r="W153" s="87"/>
      <c r="X153" s="77"/>
      <c r="Y153" s="78"/>
      <c r="Z153" s="62"/>
      <c r="AA153" s="65"/>
      <c r="AB153" s="61"/>
      <c r="AC153" s="96"/>
      <c r="AD153" s="75"/>
      <c r="AE153" s="75"/>
      <c r="AF153" s="93"/>
      <c r="AG153" s="80"/>
    </row>
    <row r="154" spans="1:33" s="10" customFormat="1">
      <c r="A154" s="97"/>
      <c r="B154" s="97"/>
      <c r="C154" s="98"/>
      <c r="D154" s="98"/>
      <c r="E154" s="98"/>
      <c r="F154" s="98"/>
      <c r="G154" s="98"/>
      <c r="H154" s="98"/>
      <c r="I154" s="98"/>
      <c r="J154" s="98"/>
      <c r="K154" s="121"/>
      <c r="L154" s="17"/>
      <c r="M154" s="17"/>
      <c r="N154" s="17"/>
      <c r="O154" s="80"/>
      <c r="P154" s="80"/>
      <c r="Q154" s="80"/>
      <c r="R154" s="80"/>
      <c r="S154" s="80"/>
      <c r="T154" s="80"/>
      <c r="U154" s="80"/>
      <c r="V154" s="80"/>
      <c r="W154" s="80"/>
      <c r="X154" s="99"/>
      <c r="Y154" s="99"/>
      <c r="Z154" s="12"/>
      <c r="AA154" s="97"/>
      <c r="AB154" s="9"/>
      <c r="AC154" s="9"/>
      <c r="AD154" s="9"/>
      <c r="AE154" s="9"/>
      <c r="AF154" s="9"/>
      <c r="AG154" s="9"/>
    </row>
    <row r="155" spans="1:33" s="10" customFormat="1" ht="16.5" customHeight="1">
      <c r="A155" s="97"/>
      <c r="B155" s="97"/>
      <c r="C155" s="98"/>
      <c r="D155" s="98"/>
      <c r="E155" s="98"/>
      <c r="F155" s="98"/>
      <c r="G155" s="98"/>
      <c r="H155" s="98"/>
      <c r="I155" s="98"/>
      <c r="J155" s="100"/>
      <c r="K155" s="122"/>
      <c r="L155" s="80"/>
      <c r="M155" s="80"/>
      <c r="N155" s="80"/>
      <c r="O155" s="80"/>
      <c r="P155" s="80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</row>
    <row r="156" spans="1:33"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4"/>
    </row>
  </sheetData>
  <mergeCells count="18">
    <mergeCell ref="AB16:AF16"/>
    <mergeCell ref="A1:A2"/>
    <mergeCell ref="B1:B2"/>
    <mergeCell ref="C1:C2"/>
    <mergeCell ref="D1:D2"/>
    <mergeCell ref="N1:N2"/>
    <mergeCell ref="A3:A10"/>
    <mergeCell ref="B3:B10"/>
    <mergeCell ref="A12:B12"/>
    <mergeCell ref="A13:B13"/>
    <mergeCell ref="A14:B14"/>
    <mergeCell ref="A15:B15"/>
    <mergeCell ref="A16:B16"/>
    <mergeCell ref="C3:C5"/>
    <mergeCell ref="C7:C9"/>
    <mergeCell ref="D17:H17"/>
    <mergeCell ref="M17:N17"/>
    <mergeCell ref="W17:X17"/>
  </mergeCells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8CEC0-8179-4FF2-9311-5EBFE146779A}">
  <sheetPr codeName="Sheet8"/>
  <dimension ref="A1:AG92"/>
  <sheetViews>
    <sheetView topLeftCell="A6" workbookViewId="0">
      <selection activeCell="D43" sqref="D43"/>
    </sheetView>
  </sheetViews>
  <sheetFormatPr defaultRowHeight="17"/>
  <cols>
    <col min="2" max="2" width="13.33203125" bestFit="1" customWidth="1"/>
    <col min="3" max="3" width="40.58203125" bestFit="1" customWidth="1"/>
    <col min="4" max="4" width="22" bestFit="1" customWidth="1"/>
    <col min="6" max="6" width="9.83203125" customWidth="1"/>
    <col min="8" max="8" width="13.75" bestFit="1" customWidth="1"/>
    <col min="10" max="10" width="13" bestFit="1" customWidth="1"/>
    <col min="11" max="11" width="9" style="123"/>
  </cols>
  <sheetData>
    <row r="1" spans="1:33" s="10" customFormat="1">
      <c r="A1" s="243" t="s">
        <v>58</v>
      </c>
      <c r="B1" s="243" t="s">
        <v>59</v>
      </c>
      <c r="C1" s="243" t="s">
        <v>60</v>
      </c>
      <c r="D1" s="243" t="s">
        <v>19</v>
      </c>
      <c r="E1" s="127" t="s">
        <v>40</v>
      </c>
      <c r="F1" s="127" t="s">
        <v>41</v>
      </c>
      <c r="G1" s="127" t="s">
        <v>42</v>
      </c>
      <c r="H1" s="127" t="s">
        <v>43</v>
      </c>
      <c r="I1" s="127" t="s">
        <v>44</v>
      </c>
      <c r="J1" s="127" t="s">
        <v>45</v>
      </c>
      <c r="K1" s="127" t="s">
        <v>61</v>
      </c>
      <c r="L1" s="127" t="s">
        <v>62</v>
      </c>
      <c r="M1" s="127" t="s">
        <v>63</v>
      </c>
      <c r="N1" s="243" t="s">
        <v>64</v>
      </c>
      <c r="O1" s="80"/>
      <c r="P1" s="80"/>
      <c r="Q1" s="97"/>
      <c r="R1" s="97"/>
      <c r="S1" s="97"/>
      <c r="T1" s="97"/>
      <c r="U1" s="97"/>
      <c r="V1" s="97"/>
      <c r="W1" s="97"/>
      <c r="X1" s="9"/>
      <c r="Y1" s="9"/>
      <c r="Z1" s="9"/>
      <c r="AA1" s="9"/>
      <c r="AB1" s="9"/>
      <c r="AC1" s="9"/>
      <c r="AD1" s="9"/>
      <c r="AE1" s="9"/>
      <c r="AF1" s="9"/>
      <c r="AG1" s="9"/>
    </row>
    <row r="2" spans="1:33" s="10" customFormat="1">
      <c r="A2" s="244"/>
      <c r="B2" s="244"/>
      <c r="C2" s="244"/>
      <c r="D2" s="244"/>
      <c r="E2" s="127"/>
      <c r="F2" s="127"/>
      <c r="G2" s="127"/>
      <c r="H2" s="127"/>
      <c r="I2" s="127"/>
      <c r="J2" s="127"/>
      <c r="K2" s="127"/>
      <c r="L2" s="127"/>
      <c r="M2" s="127"/>
      <c r="N2" s="244"/>
      <c r="Q2" s="97"/>
      <c r="R2" s="97"/>
      <c r="S2" s="97"/>
      <c r="T2" s="97"/>
      <c r="U2" s="97"/>
      <c r="V2" s="97"/>
      <c r="W2" s="97"/>
      <c r="X2" s="97"/>
      <c r="Y2" s="9"/>
      <c r="Z2" s="9"/>
      <c r="AA2" s="9"/>
      <c r="AB2" s="9"/>
      <c r="AC2" s="9"/>
      <c r="AD2" s="9"/>
      <c r="AE2" s="9"/>
      <c r="AF2" s="9"/>
      <c r="AG2" s="9"/>
    </row>
    <row r="3" spans="1:33" s="10" customFormat="1">
      <c r="A3" s="237"/>
      <c r="B3" s="198" t="s">
        <v>83</v>
      </c>
      <c r="C3" s="255">
        <v>803843</v>
      </c>
      <c r="D3" s="128" t="s">
        <v>32</v>
      </c>
      <c r="E3" s="129">
        <v>75</v>
      </c>
      <c r="F3" s="129">
        <v>155</v>
      </c>
      <c r="G3" s="129">
        <v>430</v>
      </c>
      <c r="H3" s="129">
        <v>415</v>
      </c>
      <c r="I3" s="129">
        <v>305</v>
      </c>
      <c r="J3" s="129">
        <v>155</v>
      </c>
      <c r="K3" s="129"/>
      <c r="L3" s="129"/>
      <c r="M3" s="129"/>
      <c r="N3" s="128">
        <f>SUM(E3:M3)</f>
        <v>1535</v>
      </c>
      <c r="P3" s="129">
        <v>75</v>
      </c>
      <c r="Q3" s="129">
        <v>155</v>
      </c>
      <c r="R3" s="129">
        <v>430</v>
      </c>
      <c r="S3" s="129">
        <v>415</v>
      </c>
      <c r="T3" s="129">
        <v>305</v>
      </c>
      <c r="U3" s="129">
        <v>155</v>
      </c>
      <c r="V3" s="97"/>
      <c r="W3" s="97"/>
      <c r="X3" s="97"/>
      <c r="Y3" s="9"/>
      <c r="Z3" s="9"/>
      <c r="AA3" s="9"/>
      <c r="AB3" s="9"/>
      <c r="AC3" s="9"/>
      <c r="AD3" s="9"/>
      <c r="AE3" s="9"/>
      <c r="AF3" s="9"/>
      <c r="AG3" s="9"/>
    </row>
    <row r="4" spans="1:33" s="10" customFormat="1" ht="16.5" customHeight="1">
      <c r="A4" s="237"/>
      <c r="B4" s="198"/>
      <c r="C4" s="256"/>
      <c r="D4" s="128" t="s">
        <v>74</v>
      </c>
      <c r="E4" s="129">
        <v>70</v>
      </c>
      <c r="F4" s="129">
        <v>140</v>
      </c>
      <c r="G4" s="129">
        <v>385</v>
      </c>
      <c r="H4" s="129">
        <v>370</v>
      </c>
      <c r="I4" s="129">
        <v>275</v>
      </c>
      <c r="J4" s="129">
        <v>140</v>
      </c>
      <c r="K4" s="129"/>
      <c r="L4" s="129"/>
      <c r="M4" s="129"/>
      <c r="N4" s="128">
        <f>SUM(E4:M4)</f>
        <v>1380</v>
      </c>
      <c r="P4" s="129">
        <v>70</v>
      </c>
      <c r="Q4" s="129">
        <v>140</v>
      </c>
      <c r="R4" s="129">
        <v>385</v>
      </c>
      <c r="S4" s="129">
        <v>370</v>
      </c>
      <c r="T4" s="129">
        <v>275</v>
      </c>
      <c r="U4" s="129">
        <v>140</v>
      </c>
      <c r="V4" s="129"/>
      <c r="W4" s="97"/>
      <c r="X4" s="97"/>
      <c r="Y4" s="9"/>
      <c r="Z4" s="9"/>
      <c r="AA4" s="9"/>
      <c r="AB4" s="9"/>
      <c r="AC4" s="9"/>
      <c r="AD4" s="9"/>
      <c r="AE4" s="9"/>
      <c r="AF4" s="9"/>
      <c r="AG4" s="9"/>
    </row>
    <row r="5" spans="1:33" s="10" customFormat="1">
      <c r="A5" s="237"/>
      <c r="B5" s="198"/>
      <c r="C5" s="256"/>
      <c r="D5" s="128" t="s">
        <v>68</v>
      </c>
      <c r="E5" s="129">
        <v>60</v>
      </c>
      <c r="F5" s="129">
        <v>120</v>
      </c>
      <c r="G5" s="129">
        <v>345</v>
      </c>
      <c r="H5" s="129">
        <v>330</v>
      </c>
      <c r="I5" s="129">
        <v>245</v>
      </c>
      <c r="J5" s="129">
        <v>120</v>
      </c>
      <c r="K5" s="129"/>
      <c r="L5" s="129"/>
      <c r="M5" s="129"/>
      <c r="N5" s="128">
        <f>SUM(E5:M5)</f>
        <v>1220</v>
      </c>
      <c r="P5" s="10">
        <v>145</v>
      </c>
      <c r="Q5" s="10">
        <v>295</v>
      </c>
      <c r="R5" s="10">
        <v>815</v>
      </c>
      <c r="S5" s="10">
        <v>785</v>
      </c>
      <c r="T5" s="10">
        <v>580</v>
      </c>
      <c r="U5" s="10">
        <v>295</v>
      </c>
      <c r="V5" s="97"/>
      <c r="W5" s="97"/>
      <c r="X5" s="97"/>
      <c r="Y5" s="9"/>
      <c r="Z5" s="9"/>
      <c r="AA5" s="9"/>
      <c r="AB5" s="9"/>
      <c r="AC5" s="9"/>
      <c r="AD5" s="9"/>
      <c r="AE5" s="9"/>
      <c r="AF5" s="9"/>
      <c r="AG5" s="9"/>
    </row>
    <row r="6" spans="1:33" s="10" customFormat="1" ht="16.5" customHeight="1">
      <c r="A6" s="237"/>
      <c r="B6" s="198"/>
      <c r="C6" s="257"/>
      <c r="D6" s="128" t="s">
        <v>69</v>
      </c>
      <c r="E6" s="129">
        <v>60</v>
      </c>
      <c r="F6" s="129">
        <v>120</v>
      </c>
      <c r="G6" s="129">
        <v>345</v>
      </c>
      <c r="H6" s="129">
        <v>330</v>
      </c>
      <c r="I6" s="129">
        <v>245</v>
      </c>
      <c r="J6" s="129">
        <v>120</v>
      </c>
      <c r="K6" s="129"/>
      <c r="L6" s="129"/>
      <c r="M6" s="129"/>
      <c r="N6" s="128">
        <f>SUM(E6:M6)</f>
        <v>1220</v>
      </c>
      <c r="P6" s="129">
        <v>70</v>
      </c>
      <c r="Q6" s="129">
        <v>140</v>
      </c>
      <c r="R6" s="129">
        <v>385</v>
      </c>
      <c r="S6" s="129">
        <v>370</v>
      </c>
      <c r="T6" s="129">
        <v>275</v>
      </c>
      <c r="U6" s="129">
        <v>140</v>
      </c>
      <c r="V6" s="97"/>
      <c r="W6" s="97"/>
      <c r="X6" s="97"/>
      <c r="Y6" s="9"/>
      <c r="Z6" s="9"/>
      <c r="AA6" s="9"/>
      <c r="AB6" s="9"/>
      <c r="AC6" s="9"/>
      <c r="AD6" s="9"/>
      <c r="AE6" s="9"/>
      <c r="AF6" s="9"/>
      <c r="AG6" s="9"/>
    </row>
    <row r="7" spans="1:33" s="10" customFormat="1">
      <c r="A7" s="237"/>
      <c r="B7" s="198"/>
      <c r="C7" s="128">
        <v>803899</v>
      </c>
      <c r="D7" s="128" t="s">
        <v>70</v>
      </c>
      <c r="E7" s="129">
        <v>70</v>
      </c>
      <c r="F7" s="129">
        <v>140</v>
      </c>
      <c r="G7" s="129">
        <v>385</v>
      </c>
      <c r="H7" s="129">
        <v>370</v>
      </c>
      <c r="I7" s="129">
        <v>275</v>
      </c>
      <c r="J7" s="129">
        <v>140</v>
      </c>
      <c r="K7" s="129"/>
      <c r="L7" s="129"/>
      <c r="M7" s="129"/>
      <c r="N7" s="128">
        <f>SUM(E7:M7)</f>
        <v>1380</v>
      </c>
      <c r="P7" s="129">
        <v>60</v>
      </c>
      <c r="Q7" s="129">
        <v>120</v>
      </c>
      <c r="R7" s="129">
        <v>345</v>
      </c>
      <c r="S7" s="129">
        <v>330</v>
      </c>
      <c r="T7" s="129">
        <v>245</v>
      </c>
      <c r="U7" s="129">
        <v>120</v>
      </c>
      <c r="V7" s="97"/>
      <c r="W7" s="97"/>
      <c r="X7" s="97"/>
      <c r="Y7" s="9"/>
      <c r="Z7" s="9"/>
      <c r="AA7" s="9"/>
      <c r="AB7" s="9"/>
      <c r="AC7" s="9"/>
      <c r="AD7" s="9"/>
      <c r="AE7" s="9"/>
      <c r="AF7" s="9"/>
      <c r="AG7" s="9"/>
    </row>
    <row r="8" spans="1:33" s="10" customFormat="1">
      <c r="A8" s="9"/>
      <c r="B8" s="9"/>
      <c r="C8" s="9"/>
      <c r="D8" s="128" t="s">
        <v>96</v>
      </c>
      <c r="E8" s="128">
        <f t="shared" ref="E8:N8" si="0">SUM(E3:E7)</f>
        <v>335</v>
      </c>
      <c r="F8" s="128">
        <f t="shared" si="0"/>
        <v>675</v>
      </c>
      <c r="G8" s="128">
        <f t="shared" si="0"/>
        <v>1890</v>
      </c>
      <c r="H8" s="128">
        <f t="shared" si="0"/>
        <v>1815</v>
      </c>
      <c r="I8" s="128">
        <f t="shared" si="0"/>
        <v>1345</v>
      </c>
      <c r="J8" s="128">
        <f t="shared" si="0"/>
        <v>675</v>
      </c>
      <c r="K8" s="128">
        <f t="shared" si="0"/>
        <v>0</v>
      </c>
      <c r="L8" s="128">
        <f t="shared" si="0"/>
        <v>0</v>
      </c>
      <c r="M8" s="128">
        <f t="shared" si="0"/>
        <v>0</v>
      </c>
      <c r="N8" s="128">
        <f t="shared" si="0"/>
        <v>6735</v>
      </c>
      <c r="O8" s="103"/>
      <c r="P8" s="129">
        <v>60</v>
      </c>
      <c r="Q8" s="129">
        <v>120</v>
      </c>
      <c r="R8" s="129">
        <v>345</v>
      </c>
      <c r="S8" s="129">
        <v>330</v>
      </c>
      <c r="T8" s="129">
        <v>245</v>
      </c>
      <c r="U8" s="129">
        <v>120</v>
      </c>
      <c r="V8" s="101"/>
      <c r="W8" s="101"/>
      <c r="X8" s="101"/>
      <c r="Y8" s="102"/>
      <c r="Z8" s="9"/>
      <c r="AA8" s="9"/>
      <c r="AB8" s="9"/>
      <c r="AC8" s="9"/>
      <c r="AD8" s="9"/>
      <c r="AE8" s="9"/>
      <c r="AF8" s="9"/>
      <c r="AG8" s="9"/>
    </row>
    <row r="9" spans="1:33" s="10" customFormat="1" ht="19.5" customHeight="1">
      <c r="A9" s="246" t="s">
        <v>0</v>
      </c>
      <c r="B9" s="246"/>
      <c r="C9" s="1" t="s">
        <v>110</v>
      </c>
      <c r="D9" s="1">
        <v>803843</v>
      </c>
      <c r="E9" s="1">
        <v>803899</v>
      </c>
      <c r="F9" s="1"/>
      <c r="G9" s="1"/>
      <c r="H9" s="1"/>
      <c r="I9" s="1"/>
      <c r="J9" s="2"/>
      <c r="K9" s="2"/>
      <c r="L9" s="2"/>
      <c r="M9" s="2"/>
      <c r="N9" s="2"/>
      <c r="O9" s="2"/>
      <c r="P9" s="2">
        <v>190</v>
      </c>
      <c r="Q9" s="156">
        <v>380</v>
      </c>
      <c r="R9" s="156">
        <v>1075</v>
      </c>
      <c r="S9" s="156">
        <v>1030</v>
      </c>
      <c r="T9" s="156">
        <v>765</v>
      </c>
      <c r="U9" s="156">
        <v>380</v>
      </c>
      <c r="V9" s="4"/>
      <c r="W9" s="4"/>
      <c r="X9" s="4"/>
      <c r="Y9" s="5"/>
      <c r="Z9" s="6"/>
      <c r="AA9" s="7"/>
      <c r="AB9" s="8"/>
      <c r="AC9" s="8"/>
      <c r="AD9" s="8"/>
      <c r="AE9" s="8"/>
      <c r="AF9" s="9"/>
      <c r="AG9" s="9"/>
    </row>
    <row r="10" spans="1:33" s="10" customFormat="1" ht="20.25" customHeight="1">
      <c r="A10" s="246" t="s">
        <v>1</v>
      </c>
      <c r="B10" s="246"/>
      <c r="C10" s="8" t="s">
        <v>201</v>
      </c>
      <c r="D10" s="8"/>
      <c r="E10" s="8"/>
      <c r="F10" s="8"/>
      <c r="G10" s="8"/>
      <c r="H10" s="8"/>
      <c r="I10" s="8"/>
      <c r="J10" s="8"/>
      <c r="K10" s="105"/>
      <c r="L10" s="11"/>
      <c r="M10" s="11"/>
      <c r="N10" s="11"/>
      <c r="O10" s="3"/>
      <c r="P10" s="3"/>
      <c r="Q10" s="3"/>
      <c r="R10" s="3"/>
      <c r="S10" s="3"/>
      <c r="T10" s="3"/>
      <c r="U10" s="3"/>
      <c r="V10" s="3"/>
      <c r="W10" s="3"/>
      <c r="X10" s="4"/>
      <c r="Y10" s="4"/>
      <c r="Z10" s="12"/>
      <c r="AA10" s="13"/>
      <c r="AB10" s="14"/>
      <c r="AC10" s="14"/>
      <c r="AD10" s="9"/>
      <c r="AE10" s="9"/>
      <c r="AF10" s="9"/>
      <c r="AG10" s="9"/>
    </row>
    <row r="11" spans="1:33" s="10" customFormat="1">
      <c r="A11" s="246" t="s">
        <v>2</v>
      </c>
      <c r="B11" s="246"/>
      <c r="C11" s="15">
        <f>N8</f>
        <v>6735</v>
      </c>
      <c r="D11" s="16"/>
      <c r="E11" s="16"/>
      <c r="F11" s="16"/>
      <c r="G11" s="16"/>
      <c r="H11" s="16"/>
      <c r="I11" s="16"/>
      <c r="J11" s="16"/>
      <c r="K11" s="106"/>
      <c r="L11" s="17"/>
      <c r="M11" s="17"/>
      <c r="N11" s="17"/>
      <c r="O11" s="18" t="s">
        <v>100</v>
      </c>
      <c r="P11" s="18" t="s">
        <v>100</v>
      </c>
      <c r="Q11" s="18" t="s">
        <v>100</v>
      </c>
      <c r="R11" s="18" t="s">
        <v>100</v>
      </c>
      <c r="S11" s="18" t="s">
        <v>100</v>
      </c>
      <c r="T11" s="18" t="s">
        <v>100</v>
      </c>
      <c r="U11" s="18" t="s">
        <v>100</v>
      </c>
      <c r="V11" s="18" t="s">
        <v>100</v>
      </c>
      <c r="W11" s="19"/>
      <c r="X11" s="19"/>
      <c r="Y11" s="12"/>
      <c r="Z11" s="13"/>
      <c r="AA11" s="20"/>
      <c r="AB11" s="20"/>
      <c r="AC11" s="8"/>
      <c r="AD11" s="8"/>
      <c r="AE11" s="8"/>
      <c r="AF11" s="9"/>
      <c r="AG11" s="9"/>
    </row>
    <row r="12" spans="1:33" s="10" customFormat="1">
      <c r="A12" s="246" t="s">
        <v>3</v>
      </c>
      <c r="B12" s="246"/>
      <c r="C12" s="21" t="s">
        <v>4</v>
      </c>
      <c r="D12" s="13"/>
      <c r="E12" s="13"/>
      <c r="F12" s="13"/>
      <c r="G12" s="13"/>
      <c r="H12" s="13"/>
      <c r="I12" s="13"/>
      <c r="J12" s="13"/>
      <c r="K12" s="107"/>
      <c r="L12" s="17"/>
      <c r="M12" s="17"/>
      <c r="N12" s="17"/>
      <c r="O12" s="18" t="s">
        <v>5</v>
      </c>
      <c r="P12" s="18" t="s">
        <v>6</v>
      </c>
      <c r="Q12" s="18" t="s">
        <v>7</v>
      </c>
      <c r="R12" s="18" t="s">
        <v>6</v>
      </c>
      <c r="S12" s="18" t="s">
        <v>7</v>
      </c>
      <c r="T12" s="18" t="s">
        <v>8</v>
      </c>
      <c r="U12" s="18" t="s">
        <v>9</v>
      </c>
      <c r="V12" s="18" t="s">
        <v>10</v>
      </c>
      <c r="W12" s="19"/>
      <c r="X12" s="19"/>
      <c r="Y12" s="12"/>
      <c r="Z12" s="13"/>
      <c r="AA12" s="20"/>
      <c r="AB12" s="20"/>
      <c r="AC12" s="8"/>
      <c r="AD12" s="8"/>
      <c r="AE12" s="8"/>
      <c r="AF12" s="9"/>
      <c r="AG12" s="9"/>
    </row>
    <row r="13" spans="1:33" s="10" customFormat="1">
      <c r="A13" s="247" t="s">
        <v>11</v>
      </c>
      <c r="B13" s="247"/>
      <c r="C13" s="21" t="s">
        <v>46</v>
      </c>
      <c r="D13" s="13"/>
      <c r="E13" s="13"/>
      <c r="F13" s="13"/>
      <c r="G13" s="13"/>
      <c r="H13" s="13"/>
      <c r="I13" s="13"/>
      <c r="J13" s="13"/>
      <c r="K13" s="108"/>
      <c r="L13" s="17"/>
      <c r="M13" s="17"/>
      <c r="N13" s="17"/>
      <c r="O13" s="22" t="s">
        <v>12</v>
      </c>
      <c r="P13" s="22" t="s">
        <v>12</v>
      </c>
      <c r="Q13" s="22" t="s">
        <v>12</v>
      </c>
      <c r="R13" s="22" t="s">
        <v>12</v>
      </c>
      <c r="S13" s="22" t="s">
        <v>13</v>
      </c>
      <c r="T13" s="22" t="s">
        <v>12</v>
      </c>
      <c r="U13" s="22" t="s">
        <v>14</v>
      </c>
      <c r="V13" s="22" t="s">
        <v>15</v>
      </c>
      <c r="W13" s="23"/>
      <c r="X13" s="23"/>
      <c r="Y13" s="12"/>
      <c r="Z13" s="24"/>
      <c r="AA13" s="20"/>
      <c r="AB13" s="240" t="s">
        <v>16</v>
      </c>
      <c r="AC13" s="241"/>
      <c r="AD13" s="241"/>
      <c r="AE13" s="241"/>
      <c r="AF13" s="242"/>
      <c r="AG13" s="9"/>
    </row>
    <row r="14" spans="1:33" s="10" customFormat="1">
      <c r="A14" s="25" t="s">
        <v>17</v>
      </c>
      <c r="B14" s="25" t="s">
        <v>18</v>
      </c>
      <c r="C14" s="26" t="s">
        <v>19</v>
      </c>
      <c r="D14" s="254" t="s">
        <v>20</v>
      </c>
      <c r="E14" s="241"/>
      <c r="F14" s="241"/>
      <c r="G14" s="241"/>
      <c r="H14" s="242"/>
      <c r="I14" s="27" t="s">
        <v>21</v>
      </c>
      <c r="J14" s="28" t="s">
        <v>22</v>
      </c>
      <c r="K14" s="109" t="s">
        <v>23</v>
      </c>
      <c r="L14" s="28" t="s">
        <v>2</v>
      </c>
      <c r="M14" s="248" t="s">
        <v>24</v>
      </c>
      <c r="N14" s="249"/>
      <c r="O14" s="29"/>
      <c r="P14" s="29"/>
      <c r="Q14" s="30"/>
      <c r="R14" s="30"/>
      <c r="S14" s="30"/>
      <c r="T14" s="30"/>
      <c r="U14" s="30"/>
      <c r="V14" s="30"/>
      <c r="W14" s="250" t="s">
        <v>25</v>
      </c>
      <c r="X14" s="249"/>
      <c r="Y14" s="31" t="s">
        <v>26</v>
      </c>
      <c r="Z14" s="32" t="s">
        <v>27</v>
      </c>
      <c r="AA14" s="33" t="s">
        <v>28</v>
      </c>
      <c r="AB14" s="34" t="s">
        <v>24</v>
      </c>
      <c r="AC14" s="35" t="s">
        <v>29</v>
      </c>
      <c r="AD14" s="36"/>
      <c r="AE14" s="36"/>
      <c r="AF14" s="36" t="s">
        <v>30</v>
      </c>
      <c r="AG14" s="37"/>
    </row>
    <row r="15" spans="1:33" s="10" customFormat="1">
      <c r="A15" s="38" t="s">
        <v>31</v>
      </c>
      <c r="B15" s="39" t="s">
        <v>158</v>
      </c>
      <c r="C15" s="155" t="s">
        <v>280</v>
      </c>
      <c r="D15" s="155" t="s">
        <v>32</v>
      </c>
      <c r="E15" s="40" t="s">
        <v>164</v>
      </c>
      <c r="F15" s="40"/>
      <c r="G15" s="41"/>
      <c r="H15" s="155" t="s">
        <v>32</v>
      </c>
      <c r="I15" s="42" t="s">
        <v>168</v>
      </c>
      <c r="J15" s="43">
        <v>1535</v>
      </c>
      <c r="K15" s="169">
        <v>0.65500000000000003</v>
      </c>
      <c r="L15" s="163">
        <f t="shared" ref="L15:L21" si="1">K15*J15</f>
        <v>1005.4250000000001</v>
      </c>
      <c r="M15" s="45"/>
      <c r="N15" s="45"/>
      <c r="O15" s="46"/>
      <c r="P15" s="46"/>
      <c r="Q15" s="47"/>
      <c r="R15" s="47"/>
      <c r="S15" s="47"/>
      <c r="T15" s="47"/>
      <c r="U15" s="47"/>
      <c r="V15" s="47"/>
      <c r="W15" s="47">
        <f t="shared" ref="W15:W21" si="2">SUM(N15:U15)</f>
        <v>0</v>
      </c>
      <c r="X15" s="48" t="e">
        <f t="shared" ref="X15:X21" si="3">W15/AC15</f>
        <v>#DIV/0!</v>
      </c>
      <c r="Y15" s="49">
        <f t="shared" ref="Y15:Y21" si="4">W15-L15</f>
        <v>-1005.4250000000001</v>
      </c>
      <c r="Z15" s="50"/>
      <c r="AA15" s="51"/>
      <c r="AB15" s="52"/>
      <c r="AC15" s="53"/>
      <c r="AD15" s="54"/>
      <c r="AE15" s="54"/>
      <c r="AF15" s="55">
        <f>AC15+AD15</f>
        <v>0</v>
      </c>
      <c r="AG15" s="37"/>
    </row>
    <row r="16" spans="1:33" s="10" customFormat="1">
      <c r="A16" s="38"/>
      <c r="B16" s="39"/>
      <c r="C16" s="155" t="s">
        <v>280</v>
      </c>
      <c r="D16" s="155" t="s">
        <v>74</v>
      </c>
      <c r="E16" s="40" t="s">
        <v>164</v>
      </c>
      <c r="F16" s="40"/>
      <c r="G16" s="41"/>
      <c r="H16" s="155" t="s">
        <v>74</v>
      </c>
      <c r="I16" s="42" t="s">
        <v>168</v>
      </c>
      <c r="J16" s="43">
        <v>1380</v>
      </c>
      <c r="K16" s="169">
        <v>0.65500000000000003</v>
      </c>
      <c r="L16" s="163">
        <f t="shared" si="1"/>
        <v>903.90000000000009</v>
      </c>
      <c r="M16" s="45"/>
      <c r="N16" s="45"/>
      <c r="O16" s="46"/>
      <c r="P16" s="46"/>
      <c r="Q16" s="47"/>
      <c r="R16" s="47"/>
      <c r="S16" s="47"/>
      <c r="T16" s="47"/>
      <c r="U16" s="47"/>
      <c r="V16" s="47"/>
      <c r="W16" s="47">
        <f t="shared" si="2"/>
        <v>0</v>
      </c>
      <c r="X16" s="48" t="e">
        <f t="shared" si="3"/>
        <v>#DIV/0!</v>
      </c>
      <c r="Y16" s="49">
        <f t="shared" si="4"/>
        <v>-903.90000000000009</v>
      </c>
      <c r="Z16" s="50"/>
      <c r="AA16" s="51"/>
      <c r="AB16" s="52"/>
      <c r="AC16" s="53"/>
      <c r="AD16" s="54"/>
      <c r="AE16" s="54"/>
      <c r="AF16" s="55">
        <f t="shared" ref="AF16:AF33" si="5">AC16+AD16</f>
        <v>0</v>
      </c>
      <c r="AG16" s="37"/>
    </row>
    <row r="17" spans="1:33" s="10" customFormat="1">
      <c r="A17" s="38"/>
      <c r="B17" s="39"/>
      <c r="C17" s="155" t="s">
        <v>280</v>
      </c>
      <c r="D17" s="155" t="s">
        <v>68</v>
      </c>
      <c r="E17" s="40" t="s">
        <v>164</v>
      </c>
      <c r="F17" s="40"/>
      <c r="G17" s="41"/>
      <c r="H17" s="155" t="s">
        <v>68</v>
      </c>
      <c r="I17" s="42" t="s">
        <v>168</v>
      </c>
      <c r="J17" s="43">
        <v>1220</v>
      </c>
      <c r="K17" s="169">
        <v>0.65500000000000003</v>
      </c>
      <c r="L17" s="163">
        <f t="shared" si="1"/>
        <v>799.1</v>
      </c>
      <c r="M17" s="45"/>
      <c r="N17" s="45"/>
      <c r="O17" s="46"/>
      <c r="P17" s="46"/>
      <c r="Q17" s="47"/>
      <c r="R17" s="47"/>
      <c r="S17" s="47"/>
      <c r="T17" s="47"/>
      <c r="U17" s="47"/>
      <c r="V17" s="47"/>
      <c r="W17" s="47">
        <f t="shared" si="2"/>
        <v>0</v>
      </c>
      <c r="X17" s="48" t="e">
        <f t="shared" si="3"/>
        <v>#DIV/0!</v>
      </c>
      <c r="Y17" s="49">
        <f t="shared" si="4"/>
        <v>-799.1</v>
      </c>
      <c r="Z17" s="50"/>
      <c r="AA17" s="51"/>
      <c r="AB17" s="52"/>
      <c r="AC17" s="53"/>
      <c r="AD17" s="54"/>
      <c r="AE17" s="54"/>
      <c r="AF17" s="55">
        <f t="shared" si="5"/>
        <v>0</v>
      </c>
      <c r="AG17" s="37"/>
    </row>
    <row r="18" spans="1:33" s="10" customFormat="1">
      <c r="A18" s="38"/>
      <c r="B18" s="39"/>
      <c r="C18" s="155" t="s">
        <v>280</v>
      </c>
      <c r="D18" s="155" t="s">
        <v>69</v>
      </c>
      <c r="E18" s="40" t="s">
        <v>164</v>
      </c>
      <c r="F18" s="40"/>
      <c r="G18" s="41"/>
      <c r="H18" s="155" t="s">
        <v>69</v>
      </c>
      <c r="I18" s="42" t="s">
        <v>168</v>
      </c>
      <c r="J18" s="43">
        <v>1220</v>
      </c>
      <c r="K18" s="169">
        <v>0.65500000000000003</v>
      </c>
      <c r="L18" s="163">
        <f t="shared" si="1"/>
        <v>799.1</v>
      </c>
      <c r="M18" s="45"/>
      <c r="N18" s="45"/>
      <c r="O18" s="46"/>
      <c r="P18" s="46"/>
      <c r="Q18" s="47"/>
      <c r="R18" s="47"/>
      <c r="S18" s="47"/>
      <c r="T18" s="47"/>
      <c r="U18" s="47"/>
      <c r="V18" s="47"/>
      <c r="W18" s="47">
        <f t="shared" si="2"/>
        <v>0</v>
      </c>
      <c r="X18" s="48" t="e">
        <f t="shared" si="3"/>
        <v>#DIV/0!</v>
      </c>
      <c r="Y18" s="49">
        <f t="shared" si="4"/>
        <v>-799.1</v>
      </c>
      <c r="Z18" s="50"/>
      <c r="AA18" s="51"/>
      <c r="AB18" s="52"/>
      <c r="AC18" s="53"/>
      <c r="AD18" s="54"/>
      <c r="AE18" s="54"/>
      <c r="AF18" s="55">
        <f t="shared" si="5"/>
        <v>0</v>
      </c>
      <c r="AG18" s="37"/>
    </row>
    <row r="19" spans="1:33" s="10" customFormat="1">
      <c r="A19" s="38" t="s">
        <v>47</v>
      </c>
      <c r="B19" s="39"/>
      <c r="C19" s="155" t="s">
        <v>280</v>
      </c>
      <c r="D19" s="155" t="s">
        <v>70</v>
      </c>
      <c r="E19" s="40" t="s">
        <v>164</v>
      </c>
      <c r="F19" s="40"/>
      <c r="G19" s="41"/>
      <c r="H19" s="155" t="s">
        <v>70</v>
      </c>
      <c r="I19" s="42" t="s">
        <v>168</v>
      </c>
      <c r="J19" s="43">
        <v>1380</v>
      </c>
      <c r="K19" s="169">
        <v>0.65500000000000003</v>
      </c>
      <c r="L19" s="163">
        <f t="shared" si="1"/>
        <v>903.90000000000009</v>
      </c>
      <c r="M19" s="45"/>
      <c r="N19" s="45"/>
      <c r="O19" s="46"/>
      <c r="P19" s="46"/>
      <c r="Q19" s="47"/>
      <c r="R19" s="47"/>
      <c r="S19" s="47"/>
      <c r="T19" s="47"/>
      <c r="U19" s="47"/>
      <c r="V19" s="47"/>
      <c r="W19" s="47">
        <f t="shared" si="2"/>
        <v>0</v>
      </c>
      <c r="X19" s="48" t="e">
        <f t="shared" si="3"/>
        <v>#DIV/0!</v>
      </c>
      <c r="Y19" s="49">
        <f t="shared" si="4"/>
        <v>-903.90000000000009</v>
      </c>
      <c r="Z19" s="50"/>
      <c r="AA19" s="51"/>
      <c r="AB19" s="52"/>
      <c r="AC19" s="53"/>
      <c r="AD19" s="54"/>
      <c r="AE19" s="54"/>
      <c r="AF19" s="55">
        <f t="shared" si="5"/>
        <v>0</v>
      </c>
      <c r="AG19" s="37"/>
    </row>
    <row r="20" spans="1:33" s="10" customFormat="1">
      <c r="A20" s="38" t="s">
        <v>33</v>
      </c>
      <c r="B20" s="39" t="s">
        <v>166</v>
      </c>
      <c r="C20" s="155" t="s">
        <v>167</v>
      </c>
      <c r="D20" s="155"/>
      <c r="E20" s="40" t="s">
        <v>165</v>
      </c>
      <c r="F20" s="40"/>
      <c r="G20" s="41"/>
      <c r="H20" s="155" t="s">
        <v>49</v>
      </c>
      <c r="I20" s="42" t="s">
        <v>168</v>
      </c>
      <c r="J20" s="43">
        <v>2915</v>
      </c>
      <c r="K20" s="169">
        <v>0.104</v>
      </c>
      <c r="L20" s="163">
        <f t="shared" si="1"/>
        <v>303.15999999999997</v>
      </c>
      <c r="M20" s="45"/>
      <c r="N20" s="45"/>
      <c r="O20" s="46"/>
      <c r="P20" s="46"/>
      <c r="Q20" s="47"/>
      <c r="R20" s="47"/>
      <c r="S20" s="47"/>
      <c r="T20" s="47"/>
      <c r="U20" s="47"/>
      <c r="V20" s="47"/>
      <c r="W20" s="47">
        <f t="shared" si="2"/>
        <v>0</v>
      </c>
      <c r="X20" s="48" t="e">
        <f t="shared" si="3"/>
        <v>#DIV/0!</v>
      </c>
      <c r="Y20" s="49">
        <f t="shared" si="4"/>
        <v>-303.15999999999997</v>
      </c>
      <c r="Z20" s="50"/>
      <c r="AA20" s="51"/>
      <c r="AB20" s="52"/>
      <c r="AC20" s="53"/>
      <c r="AD20" s="54"/>
      <c r="AE20" s="54"/>
      <c r="AF20" s="55">
        <f t="shared" ref="AF20:AF21" si="6">AC20+AD20</f>
        <v>0</v>
      </c>
      <c r="AG20" s="37"/>
    </row>
    <row r="21" spans="1:33" s="10" customFormat="1">
      <c r="A21" s="38"/>
      <c r="B21" s="39"/>
      <c r="C21" s="155"/>
      <c r="D21" s="155"/>
      <c r="E21" s="40" t="s">
        <v>165</v>
      </c>
      <c r="F21" s="40"/>
      <c r="G21" s="41"/>
      <c r="H21" s="155" t="s">
        <v>48</v>
      </c>
      <c r="I21" s="42" t="s">
        <v>168</v>
      </c>
      <c r="J21" s="43">
        <v>3820</v>
      </c>
      <c r="K21" s="169">
        <v>0.104</v>
      </c>
      <c r="L21" s="163">
        <f t="shared" si="1"/>
        <v>397.28</v>
      </c>
      <c r="M21" s="45"/>
      <c r="N21" s="45"/>
      <c r="O21" s="46"/>
      <c r="P21" s="46"/>
      <c r="Q21" s="47"/>
      <c r="R21" s="47"/>
      <c r="S21" s="47"/>
      <c r="T21" s="47"/>
      <c r="U21" s="47"/>
      <c r="V21" s="47"/>
      <c r="W21" s="47">
        <f t="shared" si="2"/>
        <v>0</v>
      </c>
      <c r="X21" s="48" t="e">
        <f t="shared" si="3"/>
        <v>#DIV/0!</v>
      </c>
      <c r="Y21" s="49">
        <f t="shared" si="4"/>
        <v>-397.28</v>
      </c>
      <c r="Z21" s="50"/>
      <c r="AA21" s="51"/>
      <c r="AB21" s="52"/>
      <c r="AC21" s="53"/>
      <c r="AD21" s="54"/>
      <c r="AE21" s="54"/>
      <c r="AF21" s="55">
        <f t="shared" si="6"/>
        <v>0</v>
      </c>
      <c r="AG21" s="37"/>
    </row>
    <row r="22" spans="1:33" s="10" customFormat="1">
      <c r="A22" s="38"/>
      <c r="B22" s="57"/>
      <c r="C22" s="155"/>
      <c r="D22" s="155"/>
      <c r="E22" s="40"/>
      <c r="F22" s="40"/>
      <c r="G22" s="41"/>
      <c r="H22" s="41"/>
      <c r="I22" s="42"/>
      <c r="J22" s="43"/>
      <c r="K22" s="110"/>
      <c r="L22" s="44"/>
      <c r="M22" s="45"/>
      <c r="N22" s="45"/>
      <c r="O22" s="46"/>
      <c r="P22" s="46"/>
      <c r="Q22" s="47"/>
      <c r="R22" s="47"/>
      <c r="S22" s="47"/>
      <c r="T22" s="47"/>
      <c r="U22" s="47"/>
      <c r="V22" s="47"/>
      <c r="W22" s="47"/>
      <c r="X22" s="48"/>
      <c r="Y22" s="49"/>
      <c r="Z22" s="50"/>
      <c r="AA22" s="51"/>
      <c r="AB22" s="52"/>
      <c r="AC22" s="53"/>
      <c r="AD22" s="54"/>
      <c r="AE22" s="54"/>
      <c r="AF22" s="55">
        <f t="shared" si="5"/>
        <v>0</v>
      </c>
      <c r="AG22" s="37"/>
    </row>
    <row r="23" spans="1:33" s="10" customFormat="1">
      <c r="A23" s="38" t="s">
        <v>34</v>
      </c>
      <c r="B23" s="57"/>
      <c r="C23" s="155" t="s">
        <v>36</v>
      </c>
      <c r="D23" s="155" t="s">
        <v>32</v>
      </c>
      <c r="E23" s="40"/>
      <c r="F23" s="40"/>
      <c r="G23" s="41"/>
      <c r="H23" s="155" t="s">
        <v>32</v>
      </c>
      <c r="I23" s="42"/>
      <c r="J23" s="43">
        <v>1740</v>
      </c>
      <c r="K23" s="152">
        <v>110</v>
      </c>
      <c r="L23" s="166">
        <f>K23*J23/5000</f>
        <v>38.28</v>
      </c>
      <c r="M23" s="45"/>
      <c r="N23" s="45"/>
      <c r="O23" s="46"/>
      <c r="P23" s="46"/>
      <c r="Q23" s="47"/>
      <c r="R23" s="47"/>
      <c r="S23" s="47"/>
      <c r="T23" s="47"/>
      <c r="U23" s="47"/>
      <c r="V23" s="47"/>
      <c r="W23" s="47">
        <f>SUM(N23:U23)</f>
        <v>0</v>
      </c>
      <c r="X23" s="48" t="e">
        <f>W23/AC23</f>
        <v>#DIV/0!</v>
      </c>
      <c r="Y23" s="49">
        <f>W23-L23</f>
        <v>-38.28</v>
      </c>
      <c r="Z23" s="50"/>
      <c r="AA23" s="51"/>
      <c r="AB23" s="52"/>
      <c r="AC23" s="53"/>
      <c r="AD23" s="54"/>
      <c r="AE23" s="54"/>
      <c r="AF23" s="55">
        <f t="shared" si="5"/>
        <v>0</v>
      </c>
      <c r="AG23" s="37"/>
    </row>
    <row r="24" spans="1:33" s="10" customFormat="1">
      <c r="A24" s="38"/>
      <c r="B24" s="57"/>
      <c r="C24" s="155" t="s">
        <v>35</v>
      </c>
      <c r="D24" s="155" t="s">
        <v>32</v>
      </c>
      <c r="E24" s="40"/>
      <c r="F24" s="40"/>
      <c r="G24" s="41"/>
      <c r="H24" s="155" t="s">
        <v>32</v>
      </c>
      <c r="I24" s="42"/>
      <c r="J24" s="43">
        <v>1545</v>
      </c>
      <c r="K24" s="152">
        <v>165</v>
      </c>
      <c r="L24" s="166">
        <f t="shared" ref="L24:L32" si="7">K24*J24/5000</f>
        <v>50.984999999999999</v>
      </c>
      <c r="M24" s="45"/>
      <c r="N24" s="45"/>
      <c r="O24" s="46"/>
      <c r="P24" s="46"/>
      <c r="Q24" s="47"/>
      <c r="R24" s="47"/>
      <c r="S24" s="47"/>
      <c r="T24" s="47"/>
      <c r="U24" s="47"/>
      <c r="V24" s="47"/>
      <c r="W24" s="47">
        <f t="shared" ref="W24:W32" si="8">SUM(N24:U24)</f>
        <v>0</v>
      </c>
      <c r="X24" s="48" t="e">
        <f t="shared" ref="X24:X32" si="9">W24/AC24</f>
        <v>#DIV/0!</v>
      </c>
      <c r="Y24" s="49">
        <f t="shared" ref="Y24:Y32" si="10">W24-L24</f>
        <v>-50.984999999999999</v>
      </c>
      <c r="Z24" s="50"/>
      <c r="AA24" s="51"/>
      <c r="AB24" s="52"/>
      <c r="AC24" s="53"/>
      <c r="AD24" s="54"/>
      <c r="AE24" s="54"/>
      <c r="AF24" s="55">
        <f t="shared" si="5"/>
        <v>0</v>
      </c>
      <c r="AG24" s="37"/>
    </row>
    <row r="25" spans="1:33" s="10" customFormat="1">
      <c r="A25" s="38"/>
      <c r="B25" s="57"/>
      <c r="C25" s="155" t="s">
        <v>36</v>
      </c>
      <c r="D25" s="155" t="s">
        <v>74</v>
      </c>
      <c r="E25" s="40"/>
      <c r="F25" s="40"/>
      <c r="G25" s="41"/>
      <c r="H25" s="155" t="s">
        <v>74</v>
      </c>
      <c r="I25" s="57"/>
      <c r="J25" s="43">
        <v>1350</v>
      </c>
      <c r="K25" s="152">
        <v>110</v>
      </c>
      <c r="L25" s="166">
        <f t="shared" si="7"/>
        <v>29.7</v>
      </c>
      <c r="M25" s="45"/>
      <c r="N25" s="45"/>
      <c r="O25" s="46"/>
      <c r="P25" s="46"/>
      <c r="Q25" s="47"/>
      <c r="R25" s="47"/>
      <c r="S25" s="47"/>
      <c r="T25" s="47"/>
      <c r="U25" s="47"/>
      <c r="V25" s="47"/>
      <c r="W25" s="47">
        <f t="shared" si="8"/>
        <v>0</v>
      </c>
      <c r="X25" s="48" t="e">
        <f t="shared" si="9"/>
        <v>#DIV/0!</v>
      </c>
      <c r="Y25" s="49">
        <f t="shared" si="10"/>
        <v>-29.7</v>
      </c>
      <c r="Z25" s="50"/>
      <c r="AA25" s="51"/>
      <c r="AB25" s="52"/>
      <c r="AC25" s="53"/>
      <c r="AD25" s="54"/>
      <c r="AE25" s="54"/>
      <c r="AF25" s="55">
        <f t="shared" si="5"/>
        <v>0</v>
      </c>
      <c r="AG25" s="37"/>
    </row>
    <row r="26" spans="1:33" s="10" customFormat="1">
      <c r="A26" s="38"/>
      <c r="B26" s="58"/>
      <c r="C26" s="155" t="s">
        <v>35</v>
      </c>
      <c r="D26" s="155" t="s">
        <v>74</v>
      </c>
      <c r="E26" s="40"/>
      <c r="F26" s="40"/>
      <c r="G26" s="41"/>
      <c r="H26" s="155" t="s">
        <v>74</v>
      </c>
      <c r="I26" s="59"/>
      <c r="J26" s="43">
        <v>975</v>
      </c>
      <c r="K26" s="152">
        <v>165</v>
      </c>
      <c r="L26" s="166">
        <f t="shared" si="7"/>
        <v>32.174999999999997</v>
      </c>
      <c r="M26" s="45"/>
      <c r="N26" s="45"/>
      <c r="O26" s="46"/>
      <c r="P26" s="46"/>
      <c r="Q26" s="47"/>
      <c r="R26" s="47"/>
      <c r="S26" s="47"/>
      <c r="T26" s="47"/>
      <c r="U26" s="47"/>
      <c r="V26" s="47"/>
      <c r="W26" s="47">
        <f t="shared" si="8"/>
        <v>0</v>
      </c>
      <c r="X26" s="48" t="e">
        <f t="shared" si="9"/>
        <v>#DIV/0!</v>
      </c>
      <c r="Y26" s="49">
        <f t="shared" si="10"/>
        <v>-32.174999999999997</v>
      </c>
      <c r="Z26" s="50"/>
      <c r="AA26" s="51"/>
      <c r="AB26" s="52"/>
      <c r="AC26" s="53"/>
      <c r="AD26" s="54"/>
      <c r="AE26" s="54"/>
      <c r="AF26" s="55">
        <f t="shared" si="5"/>
        <v>0</v>
      </c>
      <c r="AG26" s="37"/>
    </row>
    <row r="27" spans="1:33" s="10" customFormat="1">
      <c r="A27" s="38"/>
      <c r="B27" s="57"/>
      <c r="C27" s="155" t="s">
        <v>36</v>
      </c>
      <c r="D27" s="155" t="s">
        <v>68</v>
      </c>
      <c r="E27" s="40"/>
      <c r="F27" s="40"/>
      <c r="G27" s="41"/>
      <c r="H27" s="155" t="s">
        <v>68</v>
      </c>
      <c r="I27" s="57"/>
      <c r="J27" s="43">
        <v>975</v>
      </c>
      <c r="K27" s="152">
        <v>110</v>
      </c>
      <c r="L27" s="166">
        <f t="shared" si="7"/>
        <v>21.45</v>
      </c>
      <c r="M27" s="45"/>
      <c r="N27" s="45"/>
      <c r="O27" s="46"/>
      <c r="P27" s="46"/>
      <c r="Q27" s="47"/>
      <c r="R27" s="47"/>
      <c r="S27" s="47"/>
      <c r="T27" s="47"/>
      <c r="U27" s="47"/>
      <c r="V27" s="47"/>
      <c r="W27" s="47">
        <f t="shared" si="8"/>
        <v>0</v>
      </c>
      <c r="X27" s="48" t="e">
        <f t="shared" si="9"/>
        <v>#DIV/0!</v>
      </c>
      <c r="Y27" s="49">
        <f t="shared" si="10"/>
        <v>-21.45</v>
      </c>
      <c r="Z27" s="50"/>
      <c r="AA27" s="51"/>
      <c r="AB27" s="52"/>
      <c r="AC27" s="53"/>
      <c r="AD27" s="54"/>
      <c r="AE27" s="54"/>
      <c r="AF27" s="55">
        <f t="shared" si="5"/>
        <v>0</v>
      </c>
      <c r="AG27" s="37"/>
    </row>
    <row r="28" spans="1:33" s="10" customFormat="1">
      <c r="A28" s="38"/>
      <c r="B28" s="58"/>
      <c r="C28" s="155" t="s">
        <v>35</v>
      </c>
      <c r="D28" s="155" t="s">
        <v>68</v>
      </c>
      <c r="E28" s="40"/>
      <c r="F28" s="40"/>
      <c r="G28" s="41"/>
      <c r="H28" s="155" t="s">
        <v>68</v>
      </c>
      <c r="I28" s="59"/>
      <c r="J28" s="43">
        <v>795</v>
      </c>
      <c r="K28" s="152">
        <v>165</v>
      </c>
      <c r="L28" s="166">
        <f t="shared" si="7"/>
        <v>26.234999999999999</v>
      </c>
      <c r="M28" s="45"/>
      <c r="N28" s="45"/>
      <c r="O28" s="46"/>
      <c r="P28" s="46"/>
      <c r="Q28" s="47"/>
      <c r="R28" s="47"/>
      <c r="S28" s="47"/>
      <c r="T28" s="47"/>
      <c r="U28" s="47"/>
      <c r="V28" s="47"/>
      <c r="W28" s="47">
        <f t="shared" si="8"/>
        <v>0</v>
      </c>
      <c r="X28" s="48" t="e">
        <f t="shared" si="9"/>
        <v>#DIV/0!</v>
      </c>
      <c r="Y28" s="49">
        <f t="shared" si="10"/>
        <v>-26.234999999999999</v>
      </c>
      <c r="Z28" s="50"/>
      <c r="AA28" s="51"/>
      <c r="AB28" s="52"/>
      <c r="AC28" s="53"/>
      <c r="AD28" s="54"/>
      <c r="AE28" s="54"/>
      <c r="AF28" s="55">
        <f t="shared" si="5"/>
        <v>0</v>
      </c>
      <c r="AG28" s="37"/>
    </row>
    <row r="29" spans="1:33" s="10" customFormat="1">
      <c r="A29" s="38"/>
      <c r="B29" s="57"/>
      <c r="C29" s="155" t="s">
        <v>36</v>
      </c>
      <c r="D29" s="155" t="s">
        <v>69</v>
      </c>
      <c r="E29" s="40"/>
      <c r="F29" s="40"/>
      <c r="G29" s="41"/>
      <c r="H29" s="155" t="s">
        <v>69</v>
      </c>
      <c r="I29" s="57"/>
      <c r="J29" s="43">
        <v>1922</v>
      </c>
      <c r="K29" s="152">
        <v>110</v>
      </c>
      <c r="L29" s="166">
        <f t="shared" si="7"/>
        <v>42.283999999999999</v>
      </c>
      <c r="M29" s="45"/>
      <c r="N29" s="45"/>
      <c r="O29" s="46"/>
      <c r="P29" s="46"/>
      <c r="Q29" s="47"/>
      <c r="R29" s="47"/>
      <c r="S29" s="47"/>
      <c r="T29" s="47"/>
      <c r="U29" s="47"/>
      <c r="V29" s="47"/>
      <c r="W29" s="47">
        <f t="shared" si="8"/>
        <v>0</v>
      </c>
      <c r="X29" s="48" t="e">
        <f t="shared" si="9"/>
        <v>#DIV/0!</v>
      </c>
      <c r="Y29" s="49">
        <f t="shared" si="10"/>
        <v>-42.283999999999999</v>
      </c>
      <c r="Z29" s="50"/>
      <c r="AA29" s="51"/>
      <c r="AB29" s="52"/>
      <c r="AC29" s="53"/>
      <c r="AD29" s="54"/>
      <c r="AE29" s="54"/>
      <c r="AF29" s="55">
        <f t="shared" si="5"/>
        <v>0</v>
      </c>
      <c r="AG29" s="37"/>
    </row>
    <row r="30" spans="1:33" s="10" customFormat="1">
      <c r="A30" s="38"/>
      <c r="B30" s="58"/>
      <c r="C30" s="155" t="s">
        <v>35</v>
      </c>
      <c r="D30" s="155" t="s">
        <v>69</v>
      </c>
      <c r="E30" s="40"/>
      <c r="F30" s="40"/>
      <c r="G30" s="41"/>
      <c r="H30" s="155" t="s">
        <v>69</v>
      </c>
      <c r="I30" s="59"/>
      <c r="J30" s="43">
        <v>1350</v>
      </c>
      <c r="K30" s="152">
        <v>165</v>
      </c>
      <c r="L30" s="166">
        <f t="shared" si="7"/>
        <v>44.55</v>
      </c>
      <c r="M30" s="45"/>
      <c r="N30" s="45"/>
      <c r="O30" s="46"/>
      <c r="P30" s="46"/>
      <c r="Q30" s="47"/>
      <c r="R30" s="47"/>
      <c r="S30" s="47"/>
      <c r="T30" s="47"/>
      <c r="U30" s="47"/>
      <c r="V30" s="47"/>
      <c r="W30" s="47">
        <f t="shared" si="8"/>
        <v>0</v>
      </c>
      <c r="X30" s="48" t="e">
        <f t="shared" si="9"/>
        <v>#DIV/0!</v>
      </c>
      <c r="Y30" s="49">
        <f t="shared" si="10"/>
        <v>-44.55</v>
      </c>
      <c r="Z30" s="50"/>
      <c r="AA30" s="51"/>
      <c r="AB30" s="52"/>
      <c r="AC30" s="53"/>
      <c r="AD30" s="54"/>
      <c r="AE30" s="54"/>
      <c r="AF30" s="55">
        <f t="shared" si="5"/>
        <v>0</v>
      </c>
      <c r="AG30" s="37"/>
    </row>
    <row r="31" spans="1:33" s="10" customFormat="1">
      <c r="A31" s="38"/>
      <c r="B31" s="57"/>
      <c r="C31" s="155" t="s">
        <v>36</v>
      </c>
      <c r="D31" s="155" t="s">
        <v>70</v>
      </c>
      <c r="E31" s="40"/>
      <c r="F31" s="40"/>
      <c r="G31" s="41"/>
      <c r="H31" s="155" t="s">
        <v>32</v>
      </c>
      <c r="I31" s="57"/>
      <c r="J31" s="43">
        <v>975</v>
      </c>
      <c r="K31" s="152">
        <v>110</v>
      </c>
      <c r="L31" s="166">
        <f t="shared" si="7"/>
        <v>21.45</v>
      </c>
      <c r="M31" s="45"/>
      <c r="N31" s="45"/>
      <c r="O31" s="46"/>
      <c r="P31" s="46"/>
      <c r="Q31" s="47"/>
      <c r="R31" s="47"/>
      <c r="S31" s="47"/>
      <c r="T31" s="47"/>
      <c r="U31" s="47"/>
      <c r="V31" s="47"/>
      <c r="W31" s="47">
        <f t="shared" si="8"/>
        <v>0</v>
      </c>
      <c r="X31" s="48" t="e">
        <f t="shared" si="9"/>
        <v>#DIV/0!</v>
      </c>
      <c r="Y31" s="49">
        <f t="shared" si="10"/>
        <v>-21.45</v>
      </c>
      <c r="Z31" s="50"/>
      <c r="AA31" s="51"/>
      <c r="AB31" s="52"/>
      <c r="AC31" s="53"/>
      <c r="AD31" s="54"/>
      <c r="AE31" s="54"/>
      <c r="AF31" s="55">
        <f t="shared" si="5"/>
        <v>0</v>
      </c>
      <c r="AG31" s="37"/>
    </row>
    <row r="32" spans="1:33" s="10" customFormat="1">
      <c r="A32" s="38"/>
      <c r="B32" s="58"/>
      <c r="C32" s="155" t="s">
        <v>35</v>
      </c>
      <c r="D32" s="155" t="s">
        <v>70</v>
      </c>
      <c r="E32" s="40"/>
      <c r="F32" s="40"/>
      <c r="G32" s="41"/>
      <c r="H32" s="155" t="s">
        <v>32</v>
      </c>
      <c r="I32" s="59"/>
      <c r="J32" s="43">
        <v>795</v>
      </c>
      <c r="K32" s="152">
        <v>165</v>
      </c>
      <c r="L32" s="166">
        <f t="shared" si="7"/>
        <v>26.234999999999999</v>
      </c>
      <c r="M32" s="45"/>
      <c r="N32" s="45"/>
      <c r="O32" s="46"/>
      <c r="P32" s="46"/>
      <c r="Q32" s="47"/>
      <c r="R32" s="47"/>
      <c r="S32" s="47"/>
      <c r="T32" s="47"/>
      <c r="U32" s="47"/>
      <c r="V32" s="47"/>
      <c r="W32" s="47">
        <f t="shared" si="8"/>
        <v>0</v>
      </c>
      <c r="X32" s="48" t="e">
        <f t="shared" si="9"/>
        <v>#DIV/0!</v>
      </c>
      <c r="Y32" s="49">
        <f t="shared" si="10"/>
        <v>-26.234999999999999</v>
      </c>
      <c r="Z32" s="50"/>
      <c r="AA32" s="51"/>
      <c r="AB32" s="52"/>
      <c r="AC32" s="53"/>
      <c r="AD32" s="54"/>
      <c r="AE32" s="54"/>
      <c r="AF32" s="55">
        <f t="shared" si="5"/>
        <v>0</v>
      </c>
      <c r="AG32" s="37"/>
    </row>
    <row r="33" spans="1:33" s="10" customFormat="1">
      <c r="A33" s="38"/>
      <c r="B33" s="58"/>
      <c r="C33" s="155"/>
      <c r="D33" s="155"/>
      <c r="E33" s="40"/>
      <c r="F33" s="40"/>
      <c r="G33" s="41"/>
      <c r="H33" s="41"/>
      <c r="I33" s="59"/>
      <c r="J33" s="43"/>
      <c r="K33" s="111"/>
      <c r="L33" s="44"/>
      <c r="M33" s="45"/>
      <c r="N33" s="45"/>
      <c r="O33" s="46"/>
      <c r="P33" s="46"/>
      <c r="Q33" s="47"/>
      <c r="R33" s="47"/>
      <c r="S33" s="47"/>
      <c r="T33" s="47"/>
      <c r="U33" s="47"/>
      <c r="V33" s="47"/>
      <c r="W33" s="47"/>
      <c r="X33" s="48"/>
      <c r="Y33" s="49"/>
      <c r="Z33" s="50"/>
      <c r="AA33" s="51"/>
      <c r="AB33" s="52"/>
      <c r="AC33" s="53"/>
      <c r="AD33" s="54"/>
      <c r="AE33" s="54"/>
      <c r="AF33" s="55">
        <f t="shared" si="5"/>
        <v>0</v>
      </c>
      <c r="AG33" s="37"/>
    </row>
    <row r="34" spans="1:33" s="10" customFormat="1">
      <c r="A34" s="38"/>
      <c r="B34" s="58"/>
      <c r="C34" s="155"/>
      <c r="D34" s="155"/>
      <c r="E34" s="40"/>
      <c r="F34" s="40"/>
      <c r="G34" s="41"/>
      <c r="H34" s="41"/>
      <c r="I34" s="59"/>
      <c r="J34" s="43"/>
      <c r="K34" s="111"/>
      <c r="L34" s="44"/>
      <c r="M34" s="45"/>
      <c r="N34" s="45"/>
      <c r="O34" s="46"/>
      <c r="P34" s="46"/>
      <c r="Q34" s="47"/>
      <c r="R34" s="47"/>
      <c r="S34" s="47"/>
      <c r="T34" s="47"/>
      <c r="U34" s="47"/>
      <c r="V34" s="47"/>
      <c r="W34" s="47"/>
      <c r="X34" s="48"/>
      <c r="Y34" s="49"/>
      <c r="Z34" s="50"/>
      <c r="AA34" s="51"/>
      <c r="AB34" s="52"/>
      <c r="AC34" s="53"/>
      <c r="AD34" s="54"/>
      <c r="AE34" s="54"/>
      <c r="AF34" s="55">
        <f t="shared" ref="AF34:AF79" si="11">AC34+AD34</f>
        <v>0</v>
      </c>
      <c r="AG34" s="37"/>
    </row>
    <row r="35" spans="1:33" s="10" customFormat="1">
      <c r="A35" s="38" t="s">
        <v>38</v>
      </c>
      <c r="B35" s="57"/>
      <c r="C35" s="155" t="s">
        <v>219</v>
      </c>
      <c r="D35" s="155" t="s">
        <v>49</v>
      </c>
      <c r="E35" s="40"/>
      <c r="F35" s="40"/>
      <c r="G35" s="41"/>
      <c r="H35" s="155" t="s">
        <v>49</v>
      </c>
      <c r="I35" s="51" t="s">
        <v>241</v>
      </c>
      <c r="J35" s="43">
        <v>2915</v>
      </c>
      <c r="K35" s="163">
        <v>2.54</v>
      </c>
      <c r="L35" s="163">
        <f>K35*J35</f>
        <v>7404.1</v>
      </c>
      <c r="M35" s="45"/>
      <c r="N35" s="45"/>
      <c r="O35" s="46"/>
      <c r="P35" s="46"/>
      <c r="Q35" s="47"/>
      <c r="R35" s="47"/>
      <c r="S35" s="47"/>
      <c r="T35" s="47"/>
      <c r="U35" s="47"/>
      <c r="V35" s="47"/>
      <c r="W35" s="47">
        <f>SUM(N35:U35)</f>
        <v>0</v>
      </c>
      <c r="X35" s="48" t="e">
        <f>W35/AC35</f>
        <v>#DIV/0!</v>
      </c>
      <c r="Y35" s="49">
        <f>W35-L35</f>
        <v>-7404.1</v>
      </c>
      <c r="Z35" s="50"/>
      <c r="AA35" s="51"/>
      <c r="AB35" s="52"/>
      <c r="AC35" s="53"/>
      <c r="AD35" s="54"/>
      <c r="AE35" s="54"/>
      <c r="AF35" s="55">
        <f t="shared" si="11"/>
        <v>0</v>
      </c>
      <c r="AG35" s="37"/>
    </row>
    <row r="36" spans="1:33" s="10" customFormat="1">
      <c r="A36" s="38"/>
      <c r="B36" s="57"/>
      <c r="C36" s="155" t="s">
        <v>219</v>
      </c>
      <c r="D36" s="155" t="s">
        <v>48</v>
      </c>
      <c r="E36" s="40"/>
      <c r="F36" s="40"/>
      <c r="G36" s="41"/>
      <c r="H36" s="155" t="s">
        <v>48</v>
      </c>
      <c r="I36" s="51" t="s">
        <v>241</v>
      </c>
      <c r="J36" s="43">
        <v>3820</v>
      </c>
      <c r="K36" s="163">
        <v>2.54</v>
      </c>
      <c r="L36" s="163">
        <f>K36*J36</f>
        <v>9702.7999999999993</v>
      </c>
      <c r="M36" s="45"/>
      <c r="N36" s="45"/>
      <c r="O36" s="46"/>
      <c r="P36" s="46"/>
      <c r="Q36" s="47"/>
      <c r="R36" s="47"/>
      <c r="S36" s="47"/>
      <c r="T36" s="47"/>
      <c r="U36" s="47"/>
      <c r="V36" s="47"/>
      <c r="W36" s="47">
        <f>SUM(N36:U36)</f>
        <v>0</v>
      </c>
      <c r="X36" s="48" t="e">
        <f>W36/AC36</f>
        <v>#DIV/0!</v>
      </c>
      <c r="Y36" s="49">
        <f>W36-L36</f>
        <v>-9702.7999999999993</v>
      </c>
      <c r="Z36" s="50"/>
      <c r="AA36" s="51"/>
      <c r="AB36" s="52"/>
      <c r="AC36" s="53"/>
      <c r="AD36" s="54"/>
      <c r="AE36" s="54"/>
      <c r="AF36" s="55">
        <f t="shared" si="11"/>
        <v>0</v>
      </c>
      <c r="AG36" s="37"/>
    </row>
    <row r="37" spans="1:33" s="10" customFormat="1">
      <c r="A37" s="38"/>
      <c r="B37" s="58"/>
      <c r="C37" s="155"/>
      <c r="D37" s="162"/>
      <c r="E37" s="40"/>
      <c r="F37" s="40"/>
      <c r="G37" s="41"/>
      <c r="H37" s="41"/>
      <c r="I37" s="59"/>
      <c r="J37" s="43"/>
      <c r="K37" s="112"/>
      <c r="L37" s="112"/>
      <c r="M37" s="45"/>
      <c r="N37" s="45"/>
      <c r="O37" s="46"/>
      <c r="P37" s="46"/>
      <c r="Q37" s="47"/>
      <c r="R37" s="47"/>
      <c r="S37" s="47"/>
      <c r="T37" s="47"/>
      <c r="U37" s="47"/>
      <c r="V37" s="47"/>
      <c r="W37" s="47"/>
      <c r="X37" s="48"/>
      <c r="Y37" s="49"/>
      <c r="Z37" s="50"/>
      <c r="AA37" s="51"/>
      <c r="AB37" s="52"/>
      <c r="AC37" s="53"/>
      <c r="AD37" s="54"/>
      <c r="AE37" s="54"/>
      <c r="AF37" s="55">
        <f t="shared" si="11"/>
        <v>0</v>
      </c>
      <c r="AG37" s="56">
        <f t="shared" ref="AG37" si="12">AF37-L37</f>
        <v>0</v>
      </c>
    </row>
    <row r="38" spans="1:33" s="10" customFormat="1">
      <c r="A38" s="38" t="s">
        <v>290</v>
      </c>
      <c r="B38" s="57"/>
      <c r="C38" s="68" t="s">
        <v>291</v>
      </c>
      <c r="D38" s="155" t="s">
        <v>294</v>
      </c>
      <c r="E38" s="40"/>
      <c r="F38" s="40"/>
      <c r="G38" s="41"/>
      <c r="H38" s="155" t="s">
        <v>49</v>
      </c>
      <c r="I38" s="42"/>
      <c r="J38" s="43">
        <v>2915</v>
      </c>
      <c r="K38" s="163">
        <f>0.9*1.1</f>
        <v>0.9900000000000001</v>
      </c>
      <c r="L38" s="163">
        <f>K38*J38</f>
        <v>2885.8500000000004</v>
      </c>
      <c r="M38" s="45"/>
      <c r="N38" s="45"/>
      <c r="O38" s="46"/>
      <c r="P38" s="46"/>
      <c r="Q38" s="47"/>
      <c r="R38" s="47"/>
      <c r="S38" s="47"/>
      <c r="T38" s="47"/>
      <c r="U38" s="47"/>
      <c r="V38" s="47"/>
      <c r="W38" s="47">
        <f>SUM(N38:U38)</f>
        <v>0</v>
      </c>
      <c r="X38" s="48" t="e">
        <f>W38/AC38</f>
        <v>#DIV/0!</v>
      </c>
      <c r="Y38" s="49">
        <f>W38-L38</f>
        <v>-2885.8500000000004</v>
      </c>
      <c r="Z38" s="50"/>
      <c r="AA38" s="51"/>
      <c r="AB38" s="52"/>
      <c r="AC38" s="53"/>
      <c r="AD38" s="54"/>
      <c r="AE38" s="54"/>
      <c r="AF38" s="55">
        <f>AC38+AD38</f>
        <v>0</v>
      </c>
      <c r="AG38" s="37"/>
    </row>
    <row r="39" spans="1:33" s="10" customFormat="1">
      <c r="A39" s="38"/>
      <c r="B39" s="57"/>
      <c r="C39" s="68" t="s">
        <v>291</v>
      </c>
      <c r="D39" s="155" t="s">
        <v>294</v>
      </c>
      <c r="E39" s="40"/>
      <c r="F39" s="40"/>
      <c r="G39" s="41"/>
      <c r="H39" s="155" t="s">
        <v>48</v>
      </c>
      <c r="I39" s="42"/>
      <c r="J39" s="43">
        <v>3820</v>
      </c>
      <c r="K39" s="163">
        <f>0.9*1.1</f>
        <v>0.9900000000000001</v>
      </c>
      <c r="L39" s="163">
        <f>K39*J39</f>
        <v>3781.8</v>
      </c>
      <c r="M39" s="45"/>
      <c r="N39" s="45"/>
      <c r="O39" s="46"/>
      <c r="P39" s="46"/>
      <c r="Q39" s="47"/>
      <c r="R39" s="47"/>
      <c r="S39" s="47"/>
      <c r="T39" s="47"/>
      <c r="U39" s="47"/>
      <c r="V39" s="47"/>
      <c r="W39" s="47">
        <f>SUM(N39:U39)</f>
        <v>0</v>
      </c>
      <c r="X39" s="48" t="e">
        <f>W39/AC39</f>
        <v>#DIV/0!</v>
      </c>
      <c r="Y39" s="49">
        <f>W39-L39</f>
        <v>-3781.8</v>
      </c>
      <c r="Z39" s="50"/>
      <c r="AA39" s="51"/>
      <c r="AB39" s="52"/>
      <c r="AC39" s="53"/>
      <c r="AD39" s="54"/>
      <c r="AE39" s="54"/>
      <c r="AF39" s="55">
        <f>AC39+AD39</f>
        <v>0</v>
      </c>
      <c r="AG39" s="37"/>
    </row>
    <row r="40" spans="1:33" s="10" customFormat="1">
      <c r="A40" s="38"/>
      <c r="B40" s="57"/>
      <c r="C40" s="155"/>
      <c r="D40" s="155"/>
      <c r="E40" s="40"/>
      <c r="F40" s="40"/>
      <c r="G40" s="41"/>
      <c r="H40" s="155"/>
      <c r="I40" s="42"/>
      <c r="J40" s="66"/>
      <c r="K40" s="163"/>
      <c r="L40" s="163"/>
      <c r="M40" s="45"/>
      <c r="N40" s="45"/>
      <c r="O40" s="46"/>
      <c r="P40" s="46"/>
      <c r="Q40" s="47"/>
      <c r="R40" s="47"/>
      <c r="S40" s="47"/>
      <c r="T40" s="47"/>
      <c r="U40" s="47"/>
      <c r="V40" s="47"/>
      <c r="W40" s="47"/>
      <c r="X40" s="48"/>
      <c r="Y40" s="49"/>
      <c r="Z40" s="50"/>
      <c r="AA40" s="51"/>
      <c r="AB40" s="52"/>
      <c r="AC40" s="53"/>
      <c r="AD40" s="54"/>
      <c r="AE40" s="54"/>
      <c r="AF40" s="55"/>
      <c r="AG40" s="37"/>
    </row>
    <row r="41" spans="1:33" s="10" customFormat="1">
      <c r="A41" s="38" t="s">
        <v>232</v>
      </c>
      <c r="B41" s="57"/>
      <c r="C41" s="68" t="s">
        <v>237</v>
      </c>
      <c r="D41" s="155" t="s">
        <v>234</v>
      </c>
      <c r="E41" s="40"/>
      <c r="F41" s="40"/>
      <c r="G41" s="41"/>
      <c r="H41" s="155" t="s">
        <v>49</v>
      </c>
      <c r="I41" s="42"/>
      <c r="J41" s="43">
        <v>2915</v>
      </c>
      <c r="K41" s="163">
        <v>0.04</v>
      </c>
      <c r="L41" s="163">
        <f>K41*J41</f>
        <v>116.60000000000001</v>
      </c>
      <c r="M41" s="45"/>
      <c r="N41" s="45"/>
      <c r="O41" s="46"/>
      <c r="P41" s="46"/>
      <c r="Q41" s="47"/>
      <c r="R41" s="47"/>
      <c r="S41" s="47"/>
      <c r="T41" s="47"/>
      <c r="U41" s="47"/>
      <c r="V41" s="47"/>
      <c r="W41" s="47">
        <f>SUM(N41:U41)</f>
        <v>0</v>
      </c>
      <c r="X41" s="48" t="e">
        <f>W41/AC41</f>
        <v>#DIV/0!</v>
      </c>
      <c r="Y41" s="49">
        <f>W41-L41</f>
        <v>-116.60000000000001</v>
      </c>
      <c r="Z41" s="50"/>
      <c r="AA41" s="51"/>
      <c r="AB41" s="52"/>
      <c r="AC41" s="53"/>
      <c r="AD41" s="54"/>
      <c r="AE41" s="54"/>
      <c r="AF41" s="55">
        <f>AC41+AD41</f>
        <v>0</v>
      </c>
      <c r="AG41" s="37"/>
    </row>
    <row r="42" spans="1:33" s="10" customFormat="1">
      <c r="A42" s="38"/>
      <c r="B42" s="57"/>
      <c r="C42" s="68" t="s">
        <v>237</v>
      </c>
      <c r="D42" s="155" t="s">
        <v>234</v>
      </c>
      <c r="E42" s="40"/>
      <c r="F42" s="40"/>
      <c r="G42" s="41"/>
      <c r="H42" s="155" t="s">
        <v>48</v>
      </c>
      <c r="I42" s="42"/>
      <c r="J42" s="43">
        <v>3820</v>
      </c>
      <c r="K42" s="163">
        <v>0.04</v>
      </c>
      <c r="L42" s="163">
        <f>K42*J42</f>
        <v>152.80000000000001</v>
      </c>
      <c r="M42" s="45"/>
      <c r="N42" s="45"/>
      <c r="O42" s="46"/>
      <c r="P42" s="46"/>
      <c r="Q42" s="47"/>
      <c r="R42" s="47"/>
      <c r="S42" s="47"/>
      <c r="T42" s="47"/>
      <c r="U42" s="47"/>
      <c r="V42" s="47"/>
      <c r="W42" s="47">
        <f>SUM(N42:U42)</f>
        <v>0</v>
      </c>
      <c r="X42" s="48" t="e">
        <f>W42/AC42</f>
        <v>#DIV/0!</v>
      </c>
      <c r="Y42" s="49">
        <f>W42-L42</f>
        <v>-152.80000000000001</v>
      </c>
      <c r="Z42" s="50"/>
      <c r="AA42" s="51"/>
      <c r="AB42" s="52"/>
      <c r="AC42" s="53"/>
      <c r="AD42" s="54"/>
      <c r="AE42" s="54"/>
      <c r="AF42" s="55">
        <f>AC42+AD42</f>
        <v>0</v>
      </c>
      <c r="AG42" s="37"/>
    </row>
    <row r="43" spans="1:33" s="10" customFormat="1">
      <c r="A43" s="38"/>
      <c r="B43" s="57"/>
      <c r="C43" s="155"/>
      <c r="D43" s="155"/>
      <c r="E43" s="40"/>
      <c r="F43" s="40"/>
      <c r="G43" s="41"/>
      <c r="H43" s="155"/>
      <c r="I43" s="42"/>
      <c r="J43" s="66"/>
      <c r="K43" s="163"/>
      <c r="L43" s="163"/>
      <c r="M43" s="45"/>
      <c r="N43" s="45"/>
      <c r="O43" s="46"/>
      <c r="P43" s="46"/>
      <c r="Q43" s="47"/>
      <c r="R43" s="47"/>
      <c r="S43" s="47"/>
      <c r="T43" s="47"/>
      <c r="U43" s="47"/>
      <c r="V43" s="47"/>
      <c r="W43" s="47"/>
      <c r="X43" s="48"/>
      <c r="Y43" s="49"/>
      <c r="Z43" s="50"/>
      <c r="AA43" s="51"/>
      <c r="AB43" s="52"/>
      <c r="AC43" s="53"/>
      <c r="AD43" s="54"/>
      <c r="AE43" s="54"/>
      <c r="AF43" s="55"/>
      <c r="AG43" s="37"/>
    </row>
    <row r="44" spans="1:33" s="10" customFormat="1">
      <c r="A44" s="38" t="s">
        <v>233</v>
      </c>
      <c r="B44" s="57"/>
      <c r="C44" s="68" t="s">
        <v>235</v>
      </c>
      <c r="D44" s="155" t="s">
        <v>236</v>
      </c>
      <c r="E44" s="40"/>
      <c r="F44" s="40"/>
      <c r="G44" s="41"/>
      <c r="H44" s="155" t="s">
        <v>49</v>
      </c>
      <c r="I44" s="42"/>
      <c r="J44" s="43">
        <v>2915</v>
      </c>
      <c r="K44" s="169">
        <v>8.0000000000000002E-3</v>
      </c>
      <c r="L44" s="163">
        <f>K44*J44</f>
        <v>23.32</v>
      </c>
      <c r="M44" s="45"/>
      <c r="N44" s="45"/>
      <c r="O44" s="46"/>
      <c r="P44" s="46"/>
      <c r="Q44" s="47"/>
      <c r="R44" s="47"/>
      <c r="S44" s="47"/>
      <c r="T44" s="47"/>
      <c r="U44" s="47"/>
      <c r="V44" s="47"/>
      <c r="W44" s="47">
        <f>SUM(N44:U44)</f>
        <v>0</v>
      </c>
      <c r="X44" s="48" t="e">
        <f>W44/AC44</f>
        <v>#DIV/0!</v>
      </c>
      <c r="Y44" s="49">
        <f>W44-L44</f>
        <v>-23.32</v>
      </c>
      <c r="Z44" s="50"/>
      <c r="AA44" s="51"/>
      <c r="AB44" s="52"/>
      <c r="AC44" s="53"/>
      <c r="AD44" s="54"/>
      <c r="AE44" s="54"/>
      <c r="AF44" s="55">
        <f>AC44+AD44</f>
        <v>0</v>
      </c>
      <c r="AG44" s="37"/>
    </row>
    <row r="45" spans="1:33" s="10" customFormat="1">
      <c r="A45" s="38"/>
      <c r="B45" s="57"/>
      <c r="C45" s="68" t="s">
        <v>235</v>
      </c>
      <c r="D45" s="155" t="s">
        <v>236</v>
      </c>
      <c r="E45" s="40"/>
      <c r="F45" s="40"/>
      <c r="G45" s="41"/>
      <c r="H45" s="155" t="s">
        <v>48</v>
      </c>
      <c r="I45" s="42"/>
      <c r="J45" s="43">
        <v>3820</v>
      </c>
      <c r="K45" s="169">
        <v>8.0000000000000002E-3</v>
      </c>
      <c r="L45" s="163">
        <f>K45*J45</f>
        <v>30.560000000000002</v>
      </c>
      <c r="M45" s="45"/>
      <c r="N45" s="45"/>
      <c r="O45" s="46"/>
      <c r="P45" s="46"/>
      <c r="Q45" s="47"/>
      <c r="R45" s="47"/>
      <c r="S45" s="47"/>
      <c r="T45" s="47"/>
      <c r="U45" s="47"/>
      <c r="V45" s="47"/>
      <c r="W45" s="47">
        <f>SUM(N45:U45)</f>
        <v>0</v>
      </c>
      <c r="X45" s="48" t="e">
        <f>W45/AC45</f>
        <v>#DIV/0!</v>
      </c>
      <c r="Y45" s="49">
        <f>W45-L45</f>
        <v>-30.560000000000002</v>
      </c>
      <c r="Z45" s="50"/>
      <c r="AA45" s="51"/>
      <c r="AB45" s="52"/>
      <c r="AC45" s="53"/>
      <c r="AD45" s="54"/>
      <c r="AE45" s="54"/>
      <c r="AF45" s="55">
        <f>AC45+AD45</f>
        <v>0</v>
      </c>
      <c r="AG45" s="37"/>
    </row>
    <row r="46" spans="1:33" s="10" customFormat="1">
      <c r="A46" s="38"/>
      <c r="B46" s="57"/>
      <c r="C46" s="155"/>
      <c r="D46" s="155"/>
      <c r="E46" s="40"/>
      <c r="F46" s="40"/>
      <c r="G46" s="41"/>
      <c r="H46" s="41"/>
      <c r="I46" s="42"/>
      <c r="J46" s="43"/>
      <c r="K46" s="114"/>
      <c r="L46" s="44"/>
      <c r="M46" s="45"/>
      <c r="N46" s="45"/>
      <c r="O46" s="46"/>
      <c r="P46" s="46"/>
      <c r="Q46" s="63"/>
      <c r="R46" s="63"/>
      <c r="S46" s="63"/>
      <c r="T46" s="63"/>
      <c r="U46" s="47"/>
      <c r="V46" s="47"/>
      <c r="W46" s="47"/>
      <c r="X46" s="48"/>
      <c r="Y46" s="49"/>
      <c r="Z46" s="50"/>
      <c r="AA46" s="51"/>
      <c r="AB46" s="52"/>
      <c r="AC46" s="53"/>
      <c r="AD46" s="54"/>
      <c r="AE46" s="54"/>
      <c r="AF46" s="55">
        <f t="shared" si="11"/>
        <v>0</v>
      </c>
      <c r="AG46" s="37"/>
    </row>
    <row r="47" spans="1:33" s="10" customFormat="1">
      <c r="A47" s="38" t="s">
        <v>37</v>
      </c>
      <c r="B47" s="58"/>
      <c r="C47" s="155" t="s">
        <v>242</v>
      </c>
      <c r="D47" s="155" t="s">
        <v>40</v>
      </c>
      <c r="E47" s="40"/>
      <c r="F47" s="40"/>
      <c r="G47" s="41"/>
      <c r="H47" s="155" t="s">
        <v>49</v>
      </c>
      <c r="I47" s="59"/>
      <c r="J47" s="43">
        <v>145</v>
      </c>
      <c r="K47" s="112">
        <v>1.03</v>
      </c>
      <c r="L47" s="44">
        <f t="shared" ref="L47:L52" si="13">K47*J47</f>
        <v>149.35</v>
      </c>
      <c r="M47" s="45"/>
      <c r="N47" s="45"/>
      <c r="O47" s="46"/>
      <c r="P47" s="46"/>
      <c r="Q47" s="47"/>
      <c r="R47" s="47"/>
      <c r="S47" s="47"/>
      <c r="T47" s="47"/>
      <c r="U47" s="47"/>
      <c r="V47" s="47"/>
      <c r="W47" s="47">
        <f t="shared" ref="W47:W52" si="14">SUM(N47:U47)</f>
        <v>0</v>
      </c>
      <c r="X47" s="48" t="e">
        <f t="shared" ref="X47:X52" si="15">W47/AC47</f>
        <v>#DIV/0!</v>
      </c>
      <c r="Y47" s="49">
        <f t="shared" ref="Y47:Y52" si="16">W47-L47</f>
        <v>-149.35</v>
      </c>
      <c r="Z47" s="50"/>
      <c r="AA47" s="51"/>
      <c r="AB47" s="52"/>
      <c r="AC47" s="53"/>
      <c r="AD47" s="54"/>
      <c r="AE47" s="54"/>
      <c r="AF47" s="55">
        <f t="shared" si="11"/>
        <v>0</v>
      </c>
      <c r="AG47" s="37"/>
    </row>
    <row r="48" spans="1:33" s="10" customFormat="1">
      <c r="A48" s="38"/>
      <c r="B48" s="57"/>
      <c r="C48" s="155" t="s">
        <v>243</v>
      </c>
      <c r="D48" s="155" t="s">
        <v>41</v>
      </c>
      <c r="E48" s="40"/>
      <c r="F48" s="40"/>
      <c r="G48" s="41"/>
      <c r="H48" s="155" t="s">
        <v>49</v>
      </c>
      <c r="I48" s="57"/>
      <c r="J48" s="43">
        <v>295</v>
      </c>
      <c r="K48" s="112">
        <v>1.03</v>
      </c>
      <c r="L48" s="44">
        <f t="shared" si="13"/>
        <v>303.85000000000002</v>
      </c>
      <c r="M48" s="45"/>
      <c r="N48" s="45"/>
      <c r="O48" s="46"/>
      <c r="P48" s="46"/>
      <c r="Q48" s="47"/>
      <c r="R48" s="47"/>
      <c r="S48" s="47"/>
      <c r="T48" s="47"/>
      <c r="U48" s="47"/>
      <c r="V48" s="47"/>
      <c r="W48" s="47">
        <f t="shared" si="14"/>
        <v>0</v>
      </c>
      <c r="X48" s="48" t="e">
        <f t="shared" si="15"/>
        <v>#DIV/0!</v>
      </c>
      <c r="Y48" s="49">
        <f t="shared" si="16"/>
        <v>-303.85000000000002</v>
      </c>
      <c r="Z48" s="50"/>
      <c r="AA48" s="51"/>
      <c r="AB48" s="52"/>
      <c r="AC48" s="53"/>
      <c r="AD48" s="54"/>
      <c r="AE48" s="54"/>
      <c r="AF48" s="55">
        <f t="shared" si="11"/>
        <v>0</v>
      </c>
      <c r="AG48" s="37"/>
    </row>
    <row r="49" spans="1:33" s="10" customFormat="1">
      <c r="A49" s="38"/>
      <c r="B49" s="57"/>
      <c r="C49" s="155" t="s">
        <v>244</v>
      </c>
      <c r="D49" s="155" t="s">
        <v>42</v>
      </c>
      <c r="E49" s="40"/>
      <c r="F49" s="40"/>
      <c r="G49" s="41"/>
      <c r="H49" s="155" t="s">
        <v>49</v>
      </c>
      <c r="I49" s="57"/>
      <c r="J49" s="43">
        <v>815</v>
      </c>
      <c r="K49" s="113">
        <v>1.03</v>
      </c>
      <c r="L49" s="44">
        <f t="shared" si="13"/>
        <v>839.45</v>
      </c>
      <c r="M49" s="45"/>
      <c r="N49" s="45"/>
      <c r="O49" s="46"/>
      <c r="P49" s="46"/>
      <c r="Q49" s="47"/>
      <c r="R49" s="47"/>
      <c r="S49" s="47"/>
      <c r="T49" s="47"/>
      <c r="U49" s="47"/>
      <c r="V49" s="47"/>
      <c r="W49" s="47">
        <f t="shared" si="14"/>
        <v>0</v>
      </c>
      <c r="X49" s="48" t="e">
        <f t="shared" si="15"/>
        <v>#DIV/0!</v>
      </c>
      <c r="Y49" s="49">
        <f t="shared" si="16"/>
        <v>-839.45</v>
      </c>
      <c r="Z49" s="50"/>
      <c r="AA49" s="51"/>
      <c r="AB49" s="52"/>
      <c r="AC49" s="53"/>
      <c r="AD49" s="54"/>
      <c r="AE49" s="54"/>
      <c r="AF49" s="55">
        <f t="shared" si="11"/>
        <v>0</v>
      </c>
      <c r="AG49" s="37"/>
    </row>
    <row r="50" spans="1:33" s="10" customFormat="1">
      <c r="A50" s="38"/>
      <c r="B50" s="58"/>
      <c r="C50" s="155" t="s">
        <v>245</v>
      </c>
      <c r="D50" s="155" t="s">
        <v>43</v>
      </c>
      <c r="E50" s="40"/>
      <c r="F50" s="40"/>
      <c r="G50" s="41"/>
      <c r="H50" s="155" t="s">
        <v>49</v>
      </c>
      <c r="I50" s="59"/>
      <c r="J50" s="43">
        <v>785</v>
      </c>
      <c r="K50" s="112">
        <v>1.03</v>
      </c>
      <c r="L50" s="44">
        <f t="shared" si="13"/>
        <v>808.55000000000007</v>
      </c>
      <c r="M50" s="45"/>
      <c r="N50" s="45"/>
      <c r="O50" s="46"/>
      <c r="P50" s="46"/>
      <c r="Q50" s="47"/>
      <c r="R50" s="47"/>
      <c r="S50" s="47"/>
      <c r="T50" s="47"/>
      <c r="U50" s="47"/>
      <c r="V50" s="47"/>
      <c r="W50" s="47">
        <f t="shared" si="14"/>
        <v>0</v>
      </c>
      <c r="X50" s="48" t="e">
        <f t="shared" si="15"/>
        <v>#DIV/0!</v>
      </c>
      <c r="Y50" s="49">
        <f t="shared" si="16"/>
        <v>-808.55000000000007</v>
      </c>
      <c r="Z50" s="50"/>
      <c r="AA50" s="51"/>
      <c r="AB50" s="52"/>
      <c r="AC50" s="53"/>
      <c r="AD50" s="54"/>
      <c r="AE50" s="54"/>
      <c r="AF50" s="55">
        <f t="shared" si="11"/>
        <v>0</v>
      </c>
      <c r="AG50" s="37"/>
    </row>
    <row r="51" spans="1:33" s="10" customFormat="1">
      <c r="A51" s="38"/>
      <c r="B51" s="58"/>
      <c r="C51" s="155" t="s">
        <v>246</v>
      </c>
      <c r="D51" s="155" t="s">
        <v>44</v>
      </c>
      <c r="E51" s="40"/>
      <c r="F51" s="40"/>
      <c r="G51" s="41"/>
      <c r="H51" s="155" t="s">
        <v>49</v>
      </c>
      <c r="I51" s="59"/>
      <c r="J51" s="43">
        <v>580</v>
      </c>
      <c r="K51" s="112">
        <v>1.03</v>
      </c>
      <c r="L51" s="44">
        <f t="shared" si="13"/>
        <v>597.4</v>
      </c>
      <c r="M51" s="45"/>
      <c r="N51" s="45"/>
      <c r="O51" s="46"/>
      <c r="P51" s="46"/>
      <c r="Q51" s="47"/>
      <c r="R51" s="47"/>
      <c r="S51" s="47"/>
      <c r="T51" s="47"/>
      <c r="U51" s="47"/>
      <c r="V51" s="47"/>
      <c r="W51" s="47">
        <f t="shared" si="14"/>
        <v>0</v>
      </c>
      <c r="X51" s="48" t="e">
        <f t="shared" si="15"/>
        <v>#DIV/0!</v>
      </c>
      <c r="Y51" s="49">
        <f t="shared" si="16"/>
        <v>-597.4</v>
      </c>
      <c r="Z51" s="50"/>
      <c r="AA51" s="51"/>
      <c r="AB51" s="52"/>
      <c r="AC51" s="53"/>
      <c r="AD51" s="54"/>
      <c r="AE51" s="54"/>
      <c r="AF51" s="55">
        <f t="shared" si="11"/>
        <v>0</v>
      </c>
      <c r="AG51" s="37"/>
    </row>
    <row r="52" spans="1:33" s="10" customFormat="1">
      <c r="A52" s="38"/>
      <c r="B52" s="58"/>
      <c r="C52" s="155" t="s">
        <v>247</v>
      </c>
      <c r="D52" s="155" t="s">
        <v>45</v>
      </c>
      <c r="E52" s="40"/>
      <c r="F52" s="40"/>
      <c r="G52" s="41"/>
      <c r="H52" s="155" t="s">
        <v>49</v>
      </c>
      <c r="I52" s="59"/>
      <c r="J52" s="43">
        <v>295</v>
      </c>
      <c r="K52" s="112">
        <v>1.03</v>
      </c>
      <c r="L52" s="44">
        <f t="shared" si="13"/>
        <v>303.85000000000002</v>
      </c>
      <c r="M52" s="45"/>
      <c r="N52" s="45"/>
      <c r="O52" s="46"/>
      <c r="P52" s="46"/>
      <c r="Q52" s="47"/>
      <c r="R52" s="47"/>
      <c r="S52" s="47"/>
      <c r="T52" s="47"/>
      <c r="U52" s="47"/>
      <c r="V52" s="47"/>
      <c r="W52" s="47">
        <f t="shared" si="14"/>
        <v>0</v>
      </c>
      <c r="X52" s="48" t="e">
        <f t="shared" si="15"/>
        <v>#DIV/0!</v>
      </c>
      <c r="Y52" s="49">
        <f t="shared" si="16"/>
        <v>-303.85000000000002</v>
      </c>
      <c r="Z52" s="50"/>
      <c r="AA52" s="51"/>
      <c r="AB52" s="52"/>
      <c r="AC52" s="53"/>
      <c r="AD52" s="54"/>
      <c r="AE52" s="54"/>
      <c r="AF52" s="55">
        <f t="shared" si="11"/>
        <v>0</v>
      </c>
      <c r="AG52" s="37"/>
    </row>
    <row r="53" spans="1:33" s="10" customFormat="1">
      <c r="A53" s="38"/>
      <c r="B53" s="58"/>
      <c r="C53" s="155"/>
      <c r="D53" s="155"/>
      <c r="E53" s="40"/>
      <c r="F53" s="40"/>
      <c r="G53" s="41"/>
      <c r="H53" s="155"/>
      <c r="I53" s="59"/>
      <c r="J53" s="43"/>
      <c r="K53" s="112"/>
      <c r="L53" s="44"/>
      <c r="M53" s="45"/>
      <c r="N53" s="45"/>
      <c r="O53" s="46"/>
      <c r="P53" s="46"/>
      <c r="Q53" s="47"/>
      <c r="R53" s="47"/>
      <c r="S53" s="47"/>
      <c r="T53" s="47"/>
      <c r="U53" s="47"/>
      <c r="V53" s="47"/>
      <c r="W53" s="47"/>
      <c r="X53" s="48"/>
      <c r="Y53" s="49"/>
      <c r="Z53" s="50"/>
      <c r="AA53" s="51"/>
      <c r="AB53" s="52"/>
      <c r="AC53" s="53"/>
      <c r="AD53" s="54"/>
      <c r="AE53" s="54"/>
      <c r="AF53" s="55">
        <f t="shared" si="11"/>
        <v>0</v>
      </c>
      <c r="AG53" s="37"/>
    </row>
    <row r="54" spans="1:33" s="10" customFormat="1">
      <c r="A54" s="38"/>
      <c r="B54" s="58"/>
      <c r="C54" s="155" t="s">
        <v>281</v>
      </c>
      <c r="D54" s="155" t="s">
        <v>40</v>
      </c>
      <c r="E54" s="40"/>
      <c r="F54" s="40"/>
      <c r="G54" s="41"/>
      <c r="H54" s="155" t="s">
        <v>48</v>
      </c>
      <c r="I54" s="59"/>
      <c r="J54" s="43">
        <v>190</v>
      </c>
      <c r="K54" s="112">
        <v>1.03</v>
      </c>
      <c r="L54" s="44">
        <f t="shared" ref="L54:L62" si="17">K54*J54</f>
        <v>195.70000000000002</v>
      </c>
      <c r="M54" s="45"/>
      <c r="N54" s="45"/>
      <c r="O54" s="46"/>
      <c r="P54" s="46"/>
      <c r="Q54" s="47"/>
      <c r="R54" s="47"/>
      <c r="S54" s="47"/>
      <c r="T54" s="47"/>
      <c r="U54" s="47"/>
      <c r="V54" s="47"/>
      <c r="W54" s="47">
        <f t="shared" ref="W54:W62" si="18">SUM(N54:U54)</f>
        <v>0</v>
      </c>
      <c r="X54" s="48" t="e">
        <f t="shared" ref="X54:X62" si="19">W54/AC54</f>
        <v>#DIV/0!</v>
      </c>
      <c r="Y54" s="49">
        <f t="shared" ref="Y54:Y62" si="20">W54-L54</f>
        <v>-195.70000000000002</v>
      </c>
      <c r="Z54" s="50"/>
      <c r="AA54" s="51"/>
      <c r="AB54" s="52"/>
      <c r="AC54" s="53"/>
      <c r="AD54" s="54"/>
      <c r="AE54" s="54"/>
      <c r="AF54" s="55">
        <f t="shared" si="11"/>
        <v>0</v>
      </c>
      <c r="AG54" s="37"/>
    </row>
    <row r="55" spans="1:33" s="10" customFormat="1">
      <c r="A55" s="38"/>
      <c r="B55" s="57"/>
      <c r="C55" s="155" t="s">
        <v>282</v>
      </c>
      <c r="D55" s="155" t="s">
        <v>41</v>
      </c>
      <c r="E55" s="40"/>
      <c r="F55" s="40"/>
      <c r="G55" s="41"/>
      <c r="H55" s="155" t="s">
        <v>48</v>
      </c>
      <c r="I55" s="57"/>
      <c r="J55" s="43">
        <v>380</v>
      </c>
      <c r="K55" s="112">
        <v>1.03</v>
      </c>
      <c r="L55" s="44">
        <f t="shared" si="17"/>
        <v>391.40000000000003</v>
      </c>
      <c r="M55" s="45"/>
      <c r="N55" s="45"/>
      <c r="O55" s="46"/>
      <c r="P55" s="46"/>
      <c r="Q55" s="47"/>
      <c r="R55" s="47"/>
      <c r="S55" s="47"/>
      <c r="T55" s="47"/>
      <c r="U55" s="47"/>
      <c r="V55" s="47"/>
      <c r="W55" s="47">
        <f t="shared" si="18"/>
        <v>0</v>
      </c>
      <c r="X55" s="48" t="e">
        <f t="shared" si="19"/>
        <v>#DIV/0!</v>
      </c>
      <c r="Y55" s="49">
        <f t="shared" si="20"/>
        <v>-391.40000000000003</v>
      </c>
      <c r="Z55" s="50"/>
      <c r="AA55" s="51"/>
      <c r="AB55" s="52"/>
      <c r="AC55" s="53"/>
      <c r="AD55" s="54"/>
      <c r="AE55" s="54"/>
      <c r="AF55" s="55">
        <f t="shared" si="11"/>
        <v>0</v>
      </c>
      <c r="AG55" s="37"/>
    </row>
    <row r="56" spans="1:33" s="10" customFormat="1">
      <c r="A56" s="38"/>
      <c r="B56" s="57"/>
      <c r="C56" s="155" t="s">
        <v>283</v>
      </c>
      <c r="D56" s="155" t="s">
        <v>42</v>
      </c>
      <c r="E56" s="40"/>
      <c r="F56" s="40"/>
      <c r="G56" s="41"/>
      <c r="H56" s="155" t="s">
        <v>48</v>
      </c>
      <c r="I56" s="57"/>
      <c r="J56" s="43">
        <v>1075</v>
      </c>
      <c r="K56" s="113">
        <v>1.03</v>
      </c>
      <c r="L56" s="44">
        <f t="shared" si="17"/>
        <v>1107.25</v>
      </c>
      <c r="M56" s="45"/>
      <c r="N56" s="45"/>
      <c r="O56" s="46"/>
      <c r="P56" s="46"/>
      <c r="Q56" s="47"/>
      <c r="R56" s="47"/>
      <c r="S56" s="47"/>
      <c r="T56" s="47"/>
      <c r="U56" s="47"/>
      <c r="V56" s="47"/>
      <c r="W56" s="47">
        <f t="shared" si="18"/>
        <v>0</v>
      </c>
      <c r="X56" s="48" t="e">
        <f t="shared" si="19"/>
        <v>#DIV/0!</v>
      </c>
      <c r="Y56" s="49">
        <f t="shared" si="20"/>
        <v>-1107.25</v>
      </c>
      <c r="Z56" s="50"/>
      <c r="AA56" s="51"/>
      <c r="AB56" s="52"/>
      <c r="AC56" s="53"/>
      <c r="AD56" s="54"/>
      <c r="AE56" s="54"/>
      <c r="AF56" s="55">
        <f t="shared" si="11"/>
        <v>0</v>
      </c>
      <c r="AG56" s="37"/>
    </row>
    <row r="57" spans="1:33" s="10" customFormat="1">
      <c r="A57" s="38"/>
      <c r="B57" s="58"/>
      <c r="C57" s="155" t="s">
        <v>284</v>
      </c>
      <c r="D57" s="155" t="s">
        <v>43</v>
      </c>
      <c r="E57" s="40"/>
      <c r="F57" s="40"/>
      <c r="G57" s="41"/>
      <c r="H57" s="155" t="s">
        <v>48</v>
      </c>
      <c r="I57" s="59"/>
      <c r="J57" s="43">
        <v>1030</v>
      </c>
      <c r="K57" s="112">
        <v>1.03</v>
      </c>
      <c r="L57" s="44">
        <f t="shared" si="17"/>
        <v>1060.9000000000001</v>
      </c>
      <c r="M57" s="45"/>
      <c r="N57" s="45"/>
      <c r="O57" s="46"/>
      <c r="P57" s="46"/>
      <c r="Q57" s="47"/>
      <c r="R57" s="47"/>
      <c r="S57" s="47"/>
      <c r="T57" s="47"/>
      <c r="U57" s="47"/>
      <c r="V57" s="47"/>
      <c r="W57" s="47">
        <f t="shared" si="18"/>
        <v>0</v>
      </c>
      <c r="X57" s="48" t="e">
        <f t="shared" si="19"/>
        <v>#DIV/0!</v>
      </c>
      <c r="Y57" s="49">
        <f t="shared" si="20"/>
        <v>-1060.9000000000001</v>
      </c>
      <c r="Z57" s="50"/>
      <c r="AA57" s="51"/>
      <c r="AB57" s="52"/>
      <c r="AC57" s="53"/>
      <c r="AD57" s="54"/>
      <c r="AE57" s="54"/>
      <c r="AF57" s="55">
        <f t="shared" si="11"/>
        <v>0</v>
      </c>
      <c r="AG57" s="37"/>
    </row>
    <row r="58" spans="1:33" s="10" customFormat="1">
      <c r="A58" s="38"/>
      <c r="B58" s="58"/>
      <c r="C58" s="155" t="s">
        <v>285</v>
      </c>
      <c r="D58" s="155" t="s">
        <v>44</v>
      </c>
      <c r="E58" s="40"/>
      <c r="F58" s="40"/>
      <c r="G58" s="41"/>
      <c r="H58" s="155" t="s">
        <v>48</v>
      </c>
      <c r="I58" s="59"/>
      <c r="J58" s="43">
        <v>765</v>
      </c>
      <c r="K58" s="112">
        <v>1.03</v>
      </c>
      <c r="L58" s="44">
        <f t="shared" si="17"/>
        <v>787.95</v>
      </c>
      <c r="M58" s="45"/>
      <c r="N58" s="45"/>
      <c r="O58" s="46"/>
      <c r="P58" s="46"/>
      <c r="Q58" s="47"/>
      <c r="R58" s="47"/>
      <c r="S58" s="47"/>
      <c r="T58" s="47"/>
      <c r="U58" s="47"/>
      <c r="V58" s="47"/>
      <c r="W58" s="47">
        <f t="shared" si="18"/>
        <v>0</v>
      </c>
      <c r="X58" s="48" t="e">
        <f t="shared" si="19"/>
        <v>#DIV/0!</v>
      </c>
      <c r="Y58" s="49">
        <f t="shared" si="20"/>
        <v>-787.95</v>
      </c>
      <c r="Z58" s="50"/>
      <c r="AA58" s="51"/>
      <c r="AB58" s="52"/>
      <c r="AC58" s="53"/>
      <c r="AD58" s="54"/>
      <c r="AE58" s="54"/>
      <c r="AF58" s="55">
        <f t="shared" si="11"/>
        <v>0</v>
      </c>
      <c r="AG58" s="37"/>
    </row>
    <row r="59" spans="1:33" s="10" customFormat="1">
      <c r="A59" s="38"/>
      <c r="B59" s="58"/>
      <c r="C59" s="155" t="s">
        <v>286</v>
      </c>
      <c r="D59" s="155" t="s">
        <v>45</v>
      </c>
      <c r="E59" s="40"/>
      <c r="F59" s="40"/>
      <c r="G59" s="41"/>
      <c r="H59" s="155" t="s">
        <v>48</v>
      </c>
      <c r="I59" s="59"/>
      <c r="J59" s="43">
        <v>380</v>
      </c>
      <c r="K59" s="112">
        <v>1.03</v>
      </c>
      <c r="L59" s="44">
        <f t="shared" si="17"/>
        <v>391.40000000000003</v>
      </c>
      <c r="M59" s="45"/>
      <c r="N59" s="45"/>
      <c r="O59" s="46"/>
      <c r="P59" s="46"/>
      <c r="Q59" s="47"/>
      <c r="R59" s="47"/>
      <c r="S59" s="47"/>
      <c r="T59" s="47"/>
      <c r="U59" s="47"/>
      <c r="V59" s="47"/>
      <c r="W59" s="47">
        <f t="shared" si="18"/>
        <v>0</v>
      </c>
      <c r="X59" s="48" t="e">
        <f t="shared" si="19"/>
        <v>#DIV/0!</v>
      </c>
      <c r="Y59" s="49">
        <f t="shared" si="20"/>
        <v>-391.40000000000003</v>
      </c>
      <c r="Z59" s="50"/>
      <c r="AA59" s="51"/>
      <c r="AB59" s="52"/>
      <c r="AC59" s="53"/>
      <c r="AD59" s="54"/>
      <c r="AE59" s="54"/>
      <c r="AF59" s="55">
        <f t="shared" si="11"/>
        <v>0</v>
      </c>
      <c r="AG59" s="37"/>
    </row>
    <row r="60" spans="1:33" s="10" customFormat="1">
      <c r="A60" s="38"/>
      <c r="B60" s="58"/>
      <c r="C60" s="155"/>
      <c r="D60" s="155"/>
      <c r="E60" s="40"/>
      <c r="F60" s="40"/>
      <c r="G60" s="41"/>
      <c r="H60" s="41"/>
      <c r="I60" s="59"/>
      <c r="J60" s="43"/>
      <c r="K60" s="112"/>
      <c r="L60" s="44">
        <f>K60*J60</f>
        <v>0</v>
      </c>
      <c r="M60" s="45"/>
      <c r="N60" s="45"/>
      <c r="O60" s="46"/>
      <c r="P60" s="46"/>
      <c r="Q60" s="47"/>
      <c r="R60" s="47"/>
      <c r="S60" s="47"/>
      <c r="T60" s="47"/>
      <c r="U60" s="47"/>
      <c r="V60" s="47"/>
      <c r="W60" s="47"/>
      <c r="X60" s="48"/>
      <c r="Y60" s="49"/>
      <c r="Z60" s="50"/>
      <c r="AA60" s="51"/>
      <c r="AB60" s="52"/>
      <c r="AC60" s="53"/>
      <c r="AD60" s="54"/>
      <c r="AE60" s="54"/>
      <c r="AF60" s="55">
        <f>AC60+AD60</f>
        <v>0</v>
      </c>
      <c r="AG60" s="37"/>
    </row>
    <row r="61" spans="1:33" s="10" customFormat="1">
      <c r="A61" s="38" t="s">
        <v>218</v>
      </c>
      <c r="B61" s="57"/>
      <c r="C61" s="155" t="s">
        <v>251</v>
      </c>
      <c r="D61" s="155" t="s">
        <v>222</v>
      </c>
      <c r="E61" s="40" t="s">
        <v>298</v>
      </c>
      <c r="F61" s="40"/>
      <c r="G61" s="41"/>
      <c r="H61" s="41" t="s">
        <v>231</v>
      </c>
      <c r="I61" s="42"/>
      <c r="J61" s="43">
        <v>6735</v>
      </c>
      <c r="K61" s="115">
        <v>4.12</v>
      </c>
      <c r="L61" s="44">
        <f t="shared" si="17"/>
        <v>27748.2</v>
      </c>
      <c r="M61" s="45"/>
      <c r="N61" s="45"/>
      <c r="O61" s="46"/>
      <c r="P61" s="46"/>
      <c r="Q61" s="47"/>
      <c r="R61" s="47"/>
      <c r="S61" s="67"/>
      <c r="T61" s="47"/>
      <c r="U61" s="47"/>
      <c r="V61" s="47"/>
      <c r="W61" s="47">
        <f t="shared" si="18"/>
        <v>0</v>
      </c>
      <c r="X61" s="48" t="e">
        <f t="shared" si="19"/>
        <v>#DIV/0!</v>
      </c>
      <c r="Y61" s="49">
        <f t="shared" si="20"/>
        <v>-27748.2</v>
      </c>
      <c r="Z61" s="50"/>
      <c r="AA61" s="51"/>
      <c r="AB61" s="52"/>
      <c r="AC61" s="53"/>
      <c r="AD61" s="54"/>
      <c r="AE61" s="54"/>
      <c r="AF61" s="55">
        <f t="shared" si="11"/>
        <v>0</v>
      </c>
      <c r="AG61" s="56">
        <f t="shared" ref="AG61:AG62" si="21">AF61-L61</f>
        <v>-27748.2</v>
      </c>
    </row>
    <row r="62" spans="1:33" s="10" customFormat="1">
      <c r="A62" s="38"/>
      <c r="B62" s="57"/>
      <c r="C62" s="155" t="s">
        <v>223</v>
      </c>
      <c r="D62" s="155" t="s">
        <v>222</v>
      </c>
      <c r="E62" s="40" t="s">
        <v>298</v>
      </c>
      <c r="F62" s="70"/>
      <c r="G62" s="71"/>
      <c r="H62" s="41" t="s">
        <v>231</v>
      </c>
      <c r="I62" s="42"/>
      <c r="J62" s="43">
        <v>6735</v>
      </c>
      <c r="K62" s="115">
        <v>2.06</v>
      </c>
      <c r="L62" s="44">
        <f t="shared" si="17"/>
        <v>13874.1</v>
      </c>
      <c r="M62" s="45"/>
      <c r="N62" s="45"/>
      <c r="O62" s="46"/>
      <c r="P62" s="46"/>
      <c r="Q62" s="47"/>
      <c r="R62" s="47"/>
      <c r="S62" s="67"/>
      <c r="T62" s="47"/>
      <c r="U62" s="47"/>
      <c r="V62" s="47"/>
      <c r="W62" s="47">
        <f t="shared" si="18"/>
        <v>0</v>
      </c>
      <c r="X62" s="48" t="e">
        <f t="shared" si="19"/>
        <v>#DIV/0!</v>
      </c>
      <c r="Y62" s="49">
        <f t="shared" si="20"/>
        <v>-13874.1</v>
      </c>
      <c r="Z62" s="50"/>
      <c r="AA62" s="51"/>
      <c r="AB62" s="52"/>
      <c r="AC62" s="53"/>
      <c r="AD62" s="54"/>
      <c r="AE62" s="54"/>
      <c r="AF62" s="55">
        <f t="shared" si="11"/>
        <v>0</v>
      </c>
      <c r="AG62" s="56">
        <f t="shared" si="21"/>
        <v>-13874.1</v>
      </c>
    </row>
    <row r="63" spans="1:33" s="10" customFormat="1">
      <c r="A63" s="38"/>
      <c r="B63" s="57"/>
      <c r="C63" s="155"/>
      <c r="D63" s="155"/>
      <c r="E63" s="40"/>
      <c r="F63" s="70"/>
      <c r="G63" s="71"/>
      <c r="H63" s="41"/>
      <c r="I63" s="42"/>
      <c r="J63" s="43"/>
      <c r="K63" s="115"/>
      <c r="L63" s="44"/>
      <c r="M63" s="45"/>
      <c r="N63" s="45"/>
      <c r="O63" s="46"/>
      <c r="P63" s="46"/>
      <c r="Q63" s="47"/>
      <c r="R63" s="47"/>
      <c r="S63" s="67"/>
      <c r="T63" s="47"/>
      <c r="U63" s="47"/>
      <c r="V63" s="47"/>
      <c r="W63" s="47"/>
      <c r="X63" s="48"/>
      <c r="Y63" s="49"/>
      <c r="Z63" s="50"/>
      <c r="AA63" s="51"/>
      <c r="AB63" s="52"/>
      <c r="AC63" s="53"/>
      <c r="AD63" s="54"/>
      <c r="AE63" s="54"/>
      <c r="AF63" s="55"/>
      <c r="AG63" s="56"/>
    </row>
    <row r="64" spans="1:33" s="10" customFormat="1">
      <c r="A64" s="38" t="s">
        <v>53</v>
      </c>
      <c r="B64" s="57"/>
      <c r="C64" s="68" t="s">
        <v>56</v>
      </c>
      <c r="D64" s="155" t="s">
        <v>52</v>
      </c>
      <c r="E64" s="40"/>
      <c r="F64" s="40"/>
      <c r="G64" s="41"/>
      <c r="H64" s="155" t="s">
        <v>52</v>
      </c>
      <c r="I64" s="42"/>
      <c r="J64" s="43">
        <v>6735</v>
      </c>
      <c r="K64" s="163">
        <v>1.05</v>
      </c>
      <c r="L64" s="163">
        <f>K64*J64</f>
        <v>7071.75</v>
      </c>
      <c r="M64" s="45"/>
      <c r="N64" s="45"/>
      <c r="O64" s="46"/>
      <c r="P64" s="46"/>
      <c r="Q64" s="47"/>
      <c r="R64" s="47"/>
      <c r="S64" s="47"/>
      <c r="T64" s="47"/>
      <c r="U64" s="47"/>
      <c r="V64" s="47"/>
      <c r="W64" s="47">
        <f>SUM(N64:U64)</f>
        <v>0</v>
      </c>
      <c r="X64" s="48" t="e">
        <f>W64/AC64</f>
        <v>#DIV/0!</v>
      </c>
      <c r="Y64" s="49">
        <f>W64-L64</f>
        <v>-7071.75</v>
      </c>
      <c r="Z64" s="50"/>
      <c r="AA64" s="51"/>
      <c r="AB64" s="52"/>
      <c r="AC64" s="53"/>
      <c r="AD64" s="54"/>
      <c r="AE64" s="54"/>
      <c r="AF64" s="55">
        <f>AC64+AD64</f>
        <v>0</v>
      </c>
      <c r="AG64" s="37"/>
    </row>
    <row r="65" spans="1:33" s="10" customFormat="1">
      <c r="A65" s="38"/>
      <c r="B65" s="58"/>
      <c r="C65" s="155"/>
      <c r="D65" s="153"/>
      <c r="E65" s="40"/>
      <c r="F65" s="40"/>
      <c r="G65" s="41"/>
      <c r="H65" s="40"/>
      <c r="I65" s="59"/>
      <c r="J65" s="43"/>
      <c r="K65" s="112"/>
      <c r="L65" s="44"/>
      <c r="M65" s="45"/>
      <c r="N65" s="45"/>
      <c r="O65" s="46"/>
      <c r="P65" s="46"/>
      <c r="Q65" s="47"/>
      <c r="R65" s="47"/>
      <c r="S65" s="47"/>
      <c r="T65" s="47"/>
      <c r="U65" s="47"/>
      <c r="V65" s="47"/>
      <c r="W65" s="47"/>
      <c r="X65" s="48"/>
      <c r="Y65" s="49"/>
      <c r="Z65" s="50"/>
      <c r="AA65" s="51"/>
      <c r="AB65" s="52"/>
      <c r="AC65" s="53"/>
      <c r="AD65" s="54"/>
      <c r="AE65" s="54"/>
      <c r="AF65" s="55"/>
      <c r="AG65" s="37"/>
    </row>
    <row r="66" spans="1:33" s="10" customFormat="1">
      <c r="A66" s="38" t="s">
        <v>39</v>
      </c>
      <c r="B66" s="57"/>
      <c r="C66" s="155" t="s">
        <v>182</v>
      </c>
      <c r="D66" s="155" t="s">
        <v>40</v>
      </c>
      <c r="E66" s="40"/>
      <c r="F66" s="40"/>
      <c r="G66" s="41"/>
      <c r="H66" s="41"/>
      <c r="I66" s="42" t="s">
        <v>40</v>
      </c>
      <c r="J66" s="43">
        <v>335</v>
      </c>
      <c r="K66" s="115">
        <v>1.03</v>
      </c>
      <c r="L66" s="44">
        <f t="shared" ref="L66:L73" si="22">K66*J66</f>
        <v>345.05</v>
      </c>
      <c r="M66" s="45"/>
      <c r="N66" s="45"/>
      <c r="O66" s="46"/>
      <c r="P66" s="46"/>
      <c r="Q66" s="47"/>
      <c r="R66" s="47"/>
      <c r="S66" s="67"/>
      <c r="T66" s="47"/>
      <c r="U66" s="47"/>
      <c r="V66" s="47"/>
      <c r="W66" s="47">
        <f t="shared" ref="W66:W71" si="23">SUM(N66:U66)</f>
        <v>0</v>
      </c>
      <c r="X66" s="48" t="e">
        <f t="shared" ref="X66:X71" si="24">W66/AC66</f>
        <v>#DIV/0!</v>
      </c>
      <c r="Y66" s="49">
        <f t="shared" ref="Y66:Y71" si="25">W66-L66</f>
        <v>-345.05</v>
      </c>
      <c r="Z66" s="50"/>
      <c r="AA66" s="51"/>
      <c r="AB66" s="52"/>
      <c r="AC66" s="53"/>
      <c r="AD66" s="54"/>
      <c r="AE66" s="54"/>
      <c r="AF66" s="55">
        <f t="shared" si="11"/>
        <v>0</v>
      </c>
      <c r="AG66" s="37"/>
    </row>
    <row r="67" spans="1:33" s="10" customFormat="1">
      <c r="A67" s="38"/>
      <c r="B67" s="57"/>
      <c r="C67" s="155" t="s">
        <v>182</v>
      </c>
      <c r="D67" s="69" t="s">
        <v>41</v>
      </c>
      <c r="E67" s="70"/>
      <c r="F67" s="70"/>
      <c r="G67" s="71"/>
      <c r="H67" s="68"/>
      <c r="I67" s="42" t="s">
        <v>41</v>
      </c>
      <c r="J67" s="43">
        <v>675</v>
      </c>
      <c r="K67" s="115">
        <v>1.03</v>
      </c>
      <c r="L67" s="44">
        <f t="shared" si="22"/>
        <v>695.25</v>
      </c>
      <c r="M67" s="45"/>
      <c r="N67" s="45"/>
      <c r="O67" s="46"/>
      <c r="P67" s="46"/>
      <c r="Q67" s="47"/>
      <c r="R67" s="47"/>
      <c r="S67" s="67"/>
      <c r="T67" s="47"/>
      <c r="U67" s="47"/>
      <c r="V67" s="47"/>
      <c r="W67" s="47">
        <f t="shared" si="23"/>
        <v>0</v>
      </c>
      <c r="X67" s="48" t="e">
        <f t="shared" si="24"/>
        <v>#DIV/0!</v>
      </c>
      <c r="Y67" s="49">
        <f t="shared" si="25"/>
        <v>-695.25</v>
      </c>
      <c r="Z67" s="50"/>
      <c r="AA67" s="51"/>
      <c r="AB67" s="52"/>
      <c r="AC67" s="53"/>
      <c r="AD67" s="54"/>
      <c r="AE67" s="54"/>
      <c r="AF67" s="55">
        <f t="shared" si="11"/>
        <v>0</v>
      </c>
      <c r="AG67" s="37"/>
    </row>
    <row r="68" spans="1:33" s="10" customFormat="1">
      <c r="A68" s="38"/>
      <c r="B68" s="57"/>
      <c r="C68" s="155" t="s">
        <v>182</v>
      </c>
      <c r="D68" s="155" t="s">
        <v>42</v>
      </c>
      <c r="E68" s="40"/>
      <c r="F68" s="40"/>
      <c r="G68" s="41"/>
      <c r="H68" s="68"/>
      <c r="I68" s="42" t="s">
        <v>42</v>
      </c>
      <c r="J68" s="43">
        <v>1890</v>
      </c>
      <c r="K68" s="115">
        <v>1.03</v>
      </c>
      <c r="L68" s="44">
        <f t="shared" si="22"/>
        <v>1946.7</v>
      </c>
      <c r="M68" s="45"/>
      <c r="N68" s="45"/>
      <c r="O68" s="46"/>
      <c r="P68" s="46"/>
      <c r="Q68" s="63"/>
      <c r="R68" s="63"/>
      <c r="S68" s="72"/>
      <c r="T68" s="63"/>
      <c r="U68" s="47"/>
      <c r="V68" s="47"/>
      <c r="W68" s="47">
        <f t="shared" si="23"/>
        <v>0</v>
      </c>
      <c r="X68" s="48" t="e">
        <f t="shared" si="24"/>
        <v>#DIV/0!</v>
      </c>
      <c r="Y68" s="49">
        <f t="shared" si="25"/>
        <v>-1946.7</v>
      </c>
      <c r="Z68" s="50"/>
      <c r="AA68" s="51"/>
      <c r="AB68" s="52"/>
      <c r="AC68" s="53"/>
      <c r="AD68" s="54"/>
      <c r="AE68" s="54"/>
      <c r="AF68" s="55">
        <f t="shared" si="11"/>
        <v>0</v>
      </c>
      <c r="AG68" s="37"/>
    </row>
    <row r="69" spans="1:33" s="10" customFormat="1">
      <c r="A69" s="38"/>
      <c r="B69" s="57"/>
      <c r="C69" s="155" t="s">
        <v>182</v>
      </c>
      <c r="D69" s="155" t="s">
        <v>43</v>
      </c>
      <c r="E69" s="40"/>
      <c r="F69" s="40"/>
      <c r="G69" s="41"/>
      <c r="H69" s="68"/>
      <c r="I69" s="42" t="s">
        <v>43</v>
      </c>
      <c r="J69" s="43">
        <v>1815</v>
      </c>
      <c r="K69" s="115">
        <v>1.03</v>
      </c>
      <c r="L69" s="44">
        <f t="shared" si="22"/>
        <v>1869.45</v>
      </c>
      <c r="M69" s="45"/>
      <c r="N69" s="45"/>
      <c r="O69" s="46"/>
      <c r="P69" s="46"/>
      <c r="Q69" s="63"/>
      <c r="R69" s="63"/>
      <c r="S69" s="72"/>
      <c r="T69" s="63"/>
      <c r="U69" s="47"/>
      <c r="V69" s="47"/>
      <c r="W69" s="47">
        <f t="shared" si="23"/>
        <v>0</v>
      </c>
      <c r="X69" s="48" t="e">
        <f t="shared" si="24"/>
        <v>#DIV/0!</v>
      </c>
      <c r="Y69" s="49">
        <f t="shared" si="25"/>
        <v>-1869.45</v>
      </c>
      <c r="Z69" s="50"/>
      <c r="AA69" s="51"/>
      <c r="AB69" s="52"/>
      <c r="AC69" s="53"/>
      <c r="AD69" s="54"/>
      <c r="AE69" s="54"/>
      <c r="AF69" s="55">
        <f t="shared" si="11"/>
        <v>0</v>
      </c>
      <c r="AG69" s="37"/>
    </row>
    <row r="70" spans="1:33" s="10" customFormat="1">
      <c r="A70" s="38"/>
      <c r="B70" s="57"/>
      <c r="C70" s="155" t="s">
        <v>182</v>
      </c>
      <c r="D70" s="155" t="s">
        <v>44</v>
      </c>
      <c r="E70" s="40"/>
      <c r="F70" s="40"/>
      <c r="G70" s="41"/>
      <c r="H70" s="68"/>
      <c r="I70" s="42" t="s">
        <v>44</v>
      </c>
      <c r="J70" s="43">
        <v>1345</v>
      </c>
      <c r="K70" s="115">
        <v>1.03</v>
      </c>
      <c r="L70" s="44">
        <f t="shared" si="22"/>
        <v>1385.3500000000001</v>
      </c>
      <c r="M70" s="45"/>
      <c r="N70" s="45"/>
      <c r="O70" s="46"/>
      <c r="P70" s="46"/>
      <c r="Q70" s="47"/>
      <c r="R70" s="47"/>
      <c r="S70" s="67"/>
      <c r="T70" s="47"/>
      <c r="U70" s="47"/>
      <c r="V70" s="47"/>
      <c r="W70" s="47">
        <f t="shared" si="23"/>
        <v>0</v>
      </c>
      <c r="X70" s="48" t="e">
        <f t="shared" si="24"/>
        <v>#DIV/0!</v>
      </c>
      <c r="Y70" s="49">
        <f t="shared" si="25"/>
        <v>-1385.3500000000001</v>
      </c>
      <c r="Z70" s="50"/>
      <c r="AA70" s="51"/>
      <c r="AB70" s="52"/>
      <c r="AC70" s="53"/>
      <c r="AD70" s="54"/>
      <c r="AE70" s="54"/>
      <c r="AF70" s="55">
        <f t="shared" si="11"/>
        <v>0</v>
      </c>
      <c r="AG70" s="37"/>
    </row>
    <row r="71" spans="1:33" s="10" customFormat="1">
      <c r="A71" s="38"/>
      <c r="B71" s="57"/>
      <c r="C71" s="155" t="s">
        <v>182</v>
      </c>
      <c r="D71" s="155" t="s">
        <v>45</v>
      </c>
      <c r="E71" s="40"/>
      <c r="F71" s="40"/>
      <c r="G71" s="41"/>
      <c r="H71" s="68"/>
      <c r="I71" s="42" t="s">
        <v>45</v>
      </c>
      <c r="J71" s="43">
        <v>675</v>
      </c>
      <c r="K71" s="115">
        <v>1.03</v>
      </c>
      <c r="L71" s="44">
        <f t="shared" si="22"/>
        <v>695.25</v>
      </c>
      <c r="M71" s="45"/>
      <c r="N71" s="45"/>
      <c r="O71" s="46"/>
      <c r="P71" s="46"/>
      <c r="Q71" s="47"/>
      <c r="R71" s="47"/>
      <c r="S71" s="67"/>
      <c r="T71" s="47"/>
      <c r="U71" s="47"/>
      <c r="V71" s="47"/>
      <c r="W71" s="47">
        <f t="shared" si="23"/>
        <v>0</v>
      </c>
      <c r="X71" s="48" t="e">
        <f t="shared" si="24"/>
        <v>#DIV/0!</v>
      </c>
      <c r="Y71" s="49">
        <f t="shared" si="25"/>
        <v>-695.25</v>
      </c>
      <c r="Z71" s="50"/>
      <c r="AA71" s="51"/>
      <c r="AB71" s="52"/>
      <c r="AC71" s="53"/>
      <c r="AD71" s="54"/>
      <c r="AE71" s="54"/>
      <c r="AF71" s="55">
        <f t="shared" si="11"/>
        <v>0</v>
      </c>
      <c r="AG71" s="37"/>
    </row>
    <row r="72" spans="1:33" s="10" customFormat="1">
      <c r="A72" s="38"/>
      <c r="B72" s="57"/>
      <c r="C72" s="68"/>
      <c r="D72" s="155"/>
      <c r="E72" s="40"/>
      <c r="F72" s="40"/>
      <c r="G72" s="41"/>
      <c r="H72" s="68"/>
      <c r="I72" s="42"/>
      <c r="J72" s="43"/>
      <c r="K72" s="116"/>
      <c r="L72" s="76"/>
      <c r="M72" s="45"/>
      <c r="N72" s="45"/>
      <c r="O72" s="46"/>
      <c r="P72" s="46"/>
      <c r="Q72" s="47"/>
      <c r="R72" s="47"/>
      <c r="S72" s="47"/>
      <c r="T72" s="47"/>
      <c r="U72" s="47"/>
      <c r="V72" s="47"/>
      <c r="W72" s="47"/>
      <c r="X72" s="48"/>
      <c r="Y72" s="49"/>
      <c r="Z72" s="50"/>
      <c r="AA72" s="51"/>
      <c r="AB72" s="52"/>
      <c r="AC72" s="53"/>
      <c r="AD72" s="54"/>
      <c r="AE72" s="54"/>
      <c r="AF72" s="55">
        <f>AC72+AD72</f>
        <v>0</v>
      </c>
      <c r="AG72" s="37"/>
    </row>
    <row r="73" spans="1:33" s="10" customFormat="1">
      <c r="A73" s="38" t="s">
        <v>193</v>
      </c>
      <c r="B73" s="57"/>
      <c r="C73" s="155" t="s">
        <v>194</v>
      </c>
      <c r="D73" s="155"/>
      <c r="E73" s="40"/>
      <c r="F73" s="40"/>
      <c r="G73" s="41"/>
      <c r="H73" s="41"/>
      <c r="I73" s="42"/>
      <c r="J73" s="43">
        <v>6735</v>
      </c>
      <c r="K73" s="115">
        <v>1.05</v>
      </c>
      <c r="L73" s="44">
        <f t="shared" si="22"/>
        <v>7071.75</v>
      </c>
      <c r="M73" s="45"/>
      <c r="N73" s="45"/>
      <c r="O73" s="46"/>
      <c r="P73" s="46"/>
      <c r="Q73" s="47"/>
      <c r="R73" s="47"/>
      <c r="S73" s="67"/>
      <c r="T73" s="47"/>
      <c r="U73" s="47"/>
      <c r="V73" s="47"/>
      <c r="W73" s="47">
        <f>SUM(N73:U73)</f>
        <v>0</v>
      </c>
      <c r="X73" s="48" t="e">
        <f>W73/AC73</f>
        <v>#DIV/0!</v>
      </c>
      <c r="Y73" s="49">
        <f>W73-L73</f>
        <v>-7071.75</v>
      </c>
      <c r="Z73" s="50"/>
      <c r="AA73" s="51"/>
      <c r="AB73" s="52"/>
      <c r="AC73" s="53"/>
      <c r="AD73" s="54"/>
      <c r="AE73" s="54"/>
      <c r="AF73" s="55">
        <f t="shared" si="11"/>
        <v>0</v>
      </c>
      <c r="AG73" s="37"/>
    </row>
    <row r="74" spans="1:33" s="10" customFormat="1">
      <c r="A74" s="38"/>
      <c r="B74" s="57"/>
      <c r="C74" s="68"/>
      <c r="D74" s="155"/>
      <c r="E74" s="40"/>
      <c r="F74" s="40"/>
      <c r="G74" s="41"/>
      <c r="H74" s="68"/>
      <c r="I74" s="42"/>
      <c r="J74" s="66"/>
      <c r="K74" s="114"/>
      <c r="L74" s="73"/>
      <c r="M74" s="45"/>
      <c r="N74" s="45"/>
      <c r="O74" s="46"/>
      <c r="P74" s="46"/>
      <c r="Q74" s="47"/>
      <c r="R74" s="47"/>
      <c r="S74" s="47"/>
      <c r="T74" s="47"/>
      <c r="U74" s="47"/>
      <c r="V74" s="47"/>
      <c r="W74" s="47"/>
      <c r="X74" s="48"/>
      <c r="Y74" s="49"/>
      <c r="Z74" s="50"/>
      <c r="AA74" s="51"/>
      <c r="AB74" s="52"/>
      <c r="AC74" s="53"/>
      <c r="AD74" s="54"/>
      <c r="AE74" s="54"/>
      <c r="AF74" s="55">
        <f t="shared" si="11"/>
        <v>0</v>
      </c>
      <c r="AG74" s="37"/>
    </row>
    <row r="75" spans="1:33" s="10" customFormat="1">
      <c r="A75" s="38" t="s">
        <v>50</v>
      </c>
      <c r="B75" s="57"/>
      <c r="C75" s="68" t="s">
        <v>51</v>
      </c>
      <c r="D75" s="155" t="s">
        <v>52</v>
      </c>
      <c r="E75" s="40"/>
      <c r="F75" s="40"/>
      <c r="G75" s="41"/>
      <c r="H75" s="155" t="s">
        <v>52</v>
      </c>
      <c r="I75" s="42" t="s">
        <v>54</v>
      </c>
      <c r="J75" s="43">
        <v>6735</v>
      </c>
      <c r="K75" s="116">
        <v>1.03</v>
      </c>
      <c r="L75" s="44">
        <f>K75*J75</f>
        <v>6937.05</v>
      </c>
      <c r="M75" s="45"/>
      <c r="N75" s="45"/>
      <c r="O75" s="46"/>
      <c r="P75" s="46"/>
      <c r="Q75" s="47"/>
      <c r="R75" s="47"/>
      <c r="S75" s="47"/>
      <c r="T75" s="47"/>
      <c r="U75" s="47"/>
      <c r="V75" s="47"/>
      <c r="W75" s="47">
        <f>SUM(N75:U75)</f>
        <v>0</v>
      </c>
      <c r="X75" s="48" t="e">
        <f>W75/AC75</f>
        <v>#DIV/0!</v>
      </c>
      <c r="Y75" s="49">
        <f>W75-L75</f>
        <v>-6937.05</v>
      </c>
      <c r="Z75" s="50"/>
      <c r="AA75" s="51"/>
      <c r="AB75" s="52"/>
      <c r="AC75" s="53"/>
      <c r="AD75" s="54"/>
      <c r="AE75" s="54"/>
      <c r="AF75" s="55">
        <f t="shared" si="11"/>
        <v>0</v>
      </c>
      <c r="AG75" s="37"/>
    </row>
    <row r="76" spans="1:33" s="10" customFormat="1">
      <c r="A76" s="38"/>
      <c r="B76" s="57"/>
      <c r="C76" s="68"/>
      <c r="D76" s="155"/>
      <c r="E76" s="40"/>
      <c r="F76" s="40"/>
      <c r="G76" s="41"/>
      <c r="H76" s="68"/>
      <c r="I76" s="42"/>
      <c r="J76" s="66"/>
      <c r="K76" s="116"/>
      <c r="L76" s="76"/>
      <c r="M76" s="45"/>
      <c r="N76" s="45"/>
      <c r="O76" s="46"/>
      <c r="P76" s="46"/>
      <c r="Q76" s="47"/>
      <c r="R76" s="47"/>
      <c r="S76" s="47"/>
      <c r="T76" s="47"/>
      <c r="U76" s="47"/>
      <c r="V76" s="47"/>
      <c r="W76" s="47"/>
      <c r="X76" s="48"/>
      <c r="Y76" s="49"/>
      <c r="Z76" s="50"/>
      <c r="AA76" s="51"/>
      <c r="AB76" s="52"/>
      <c r="AC76" s="53"/>
      <c r="AD76" s="54"/>
      <c r="AE76" s="54"/>
      <c r="AF76" s="55">
        <f t="shared" si="11"/>
        <v>0</v>
      </c>
      <c r="AG76" s="37"/>
    </row>
    <row r="77" spans="1:33" s="10" customFormat="1">
      <c r="A77" s="38" t="s">
        <v>183</v>
      </c>
      <c r="B77" s="57"/>
      <c r="C77" s="68" t="s">
        <v>217</v>
      </c>
      <c r="D77" s="155" t="s">
        <v>40</v>
      </c>
      <c r="E77" s="40"/>
      <c r="F77" s="40"/>
      <c r="G77" s="41"/>
      <c r="H77" s="68"/>
      <c r="I77" s="42" t="s">
        <v>40</v>
      </c>
      <c r="J77" s="43">
        <v>335</v>
      </c>
      <c r="K77" s="115">
        <v>1.05</v>
      </c>
      <c r="L77" s="44">
        <f t="shared" ref="L77:L82" si="26">K77*J77</f>
        <v>351.75</v>
      </c>
      <c r="M77" s="45"/>
      <c r="N77" s="45"/>
      <c r="O77" s="46"/>
      <c r="P77" s="46"/>
      <c r="Q77" s="47"/>
      <c r="R77" s="47"/>
      <c r="S77" s="67"/>
      <c r="T77" s="47"/>
      <c r="U77" s="47"/>
      <c r="V77" s="47"/>
      <c r="W77" s="47">
        <f t="shared" ref="W77:W82" si="27">SUM(N77:U77)</f>
        <v>0</v>
      </c>
      <c r="X77" s="48" t="e">
        <f t="shared" ref="X77:X82" si="28">W77/AC77</f>
        <v>#DIV/0!</v>
      </c>
      <c r="Y77" s="49">
        <f t="shared" ref="Y77:Y82" si="29">W77-L77</f>
        <v>-351.75</v>
      </c>
      <c r="Z77" s="50"/>
      <c r="AA77" s="51"/>
      <c r="AB77" s="52"/>
      <c r="AC77" s="53"/>
      <c r="AD77" s="54"/>
      <c r="AE77" s="54"/>
      <c r="AF77" s="55">
        <f t="shared" si="11"/>
        <v>0</v>
      </c>
      <c r="AG77" s="37"/>
    </row>
    <row r="78" spans="1:33" s="10" customFormat="1">
      <c r="A78" s="38"/>
      <c r="B78" s="57"/>
      <c r="C78" s="68"/>
      <c r="D78" s="155" t="s">
        <v>41</v>
      </c>
      <c r="E78" s="40"/>
      <c r="F78" s="40"/>
      <c r="G78" s="41"/>
      <c r="H78" s="68"/>
      <c r="I78" s="42" t="s">
        <v>57</v>
      </c>
      <c r="J78" s="43">
        <v>675</v>
      </c>
      <c r="K78" s="115">
        <v>1.05</v>
      </c>
      <c r="L78" s="44">
        <f t="shared" si="26"/>
        <v>708.75</v>
      </c>
      <c r="M78" s="45"/>
      <c r="N78" s="45"/>
      <c r="O78" s="46"/>
      <c r="P78" s="46"/>
      <c r="Q78" s="47"/>
      <c r="R78" s="47"/>
      <c r="S78" s="67"/>
      <c r="T78" s="47"/>
      <c r="U78" s="47"/>
      <c r="V78" s="47"/>
      <c r="W78" s="47">
        <f t="shared" si="27"/>
        <v>0</v>
      </c>
      <c r="X78" s="48" t="e">
        <f t="shared" si="28"/>
        <v>#DIV/0!</v>
      </c>
      <c r="Y78" s="49">
        <f t="shared" si="29"/>
        <v>-708.75</v>
      </c>
      <c r="Z78" s="50"/>
      <c r="AA78" s="51"/>
      <c r="AB78" s="52"/>
      <c r="AC78" s="53"/>
      <c r="AD78" s="54"/>
      <c r="AE78" s="54"/>
      <c r="AF78" s="55">
        <f t="shared" si="11"/>
        <v>0</v>
      </c>
      <c r="AG78" s="37"/>
    </row>
    <row r="79" spans="1:33" s="10" customFormat="1">
      <c r="A79" s="38"/>
      <c r="B79" s="57"/>
      <c r="C79" s="68"/>
      <c r="D79" s="155" t="s">
        <v>42</v>
      </c>
      <c r="E79" s="40"/>
      <c r="F79" s="40"/>
      <c r="G79" s="41"/>
      <c r="H79" s="68"/>
      <c r="I79" s="42" t="s">
        <v>42</v>
      </c>
      <c r="J79" s="43">
        <v>1890</v>
      </c>
      <c r="K79" s="115">
        <v>1.05</v>
      </c>
      <c r="L79" s="44">
        <f t="shared" si="26"/>
        <v>1984.5</v>
      </c>
      <c r="M79" s="45"/>
      <c r="N79" s="45"/>
      <c r="O79" s="46"/>
      <c r="P79" s="46"/>
      <c r="Q79" s="47"/>
      <c r="R79" s="47"/>
      <c r="S79" s="67"/>
      <c r="T79" s="47"/>
      <c r="U79" s="47"/>
      <c r="V79" s="47"/>
      <c r="W79" s="47">
        <f t="shared" si="27"/>
        <v>0</v>
      </c>
      <c r="X79" s="48" t="e">
        <f t="shared" si="28"/>
        <v>#DIV/0!</v>
      </c>
      <c r="Y79" s="49">
        <f t="shared" si="29"/>
        <v>-1984.5</v>
      </c>
      <c r="Z79" s="50"/>
      <c r="AA79" s="51"/>
      <c r="AB79" s="52"/>
      <c r="AC79" s="53"/>
      <c r="AD79" s="54"/>
      <c r="AE79" s="54"/>
      <c r="AF79" s="55">
        <f t="shared" si="11"/>
        <v>0</v>
      </c>
      <c r="AG79" s="37"/>
    </row>
    <row r="80" spans="1:33" s="10" customFormat="1">
      <c r="A80" s="38"/>
      <c r="B80" s="57"/>
      <c r="C80" s="68"/>
      <c r="D80" s="155" t="s">
        <v>43</v>
      </c>
      <c r="E80" s="40"/>
      <c r="F80" s="40"/>
      <c r="G80" s="41"/>
      <c r="H80" s="68"/>
      <c r="I80" s="42" t="s">
        <v>43</v>
      </c>
      <c r="J80" s="43">
        <v>1815</v>
      </c>
      <c r="K80" s="115">
        <v>1.05</v>
      </c>
      <c r="L80" s="44">
        <f t="shared" si="26"/>
        <v>1905.75</v>
      </c>
      <c r="M80" s="45"/>
      <c r="N80" s="45"/>
      <c r="O80" s="46"/>
      <c r="P80" s="46"/>
      <c r="Q80" s="47"/>
      <c r="R80" s="47"/>
      <c r="S80" s="67"/>
      <c r="T80" s="47"/>
      <c r="U80" s="47"/>
      <c r="V80" s="47"/>
      <c r="W80" s="47">
        <f t="shared" si="27"/>
        <v>0</v>
      </c>
      <c r="X80" s="48" t="e">
        <f t="shared" si="28"/>
        <v>#DIV/0!</v>
      </c>
      <c r="Y80" s="49">
        <f t="shared" si="29"/>
        <v>-1905.75</v>
      </c>
      <c r="Z80" s="50"/>
      <c r="AA80" s="51"/>
      <c r="AB80" s="52"/>
      <c r="AC80" s="53"/>
      <c r="AD80" s="54"/>
      <c r="AE80" s="54"/>
      <c r="AF80" s="55">
        <f t="shared" ref="AF80:AF92" si="30">AC80+AD80</f>
        <v>0</v>
      </c>
      <c r="AG80" s="37"/>
    </row>
    <row r="81" spans="1:33" s="10" customFormat="1">
      <c r="A81" s="38"/>
      <c r="B81" s="57"/>
      <c r="C81" s="68"/>
      <c r="D81" s="155" t="s">
        <v>44</v>
      </c>
      <c r="E81" s="40"/>
      <c r="F81" s="40"/>
      <c r="G81" s="41"/>
      <c r="H81" s="68"/>
      <c r="I81" s="42" t="s">
        <v>44</v>
      </c>
      <c r="J81" s="43">
        <v>1345</v>
      </c>
      <c r="K81" s="115">
        <v>1.05</v>
      </c>
      <c r="L81" s="44">
        <f t="shared" si="26"/>
        <v>1412.25</v>
      </c>
      <c r="M81" s="45"/>
      <c r="N81" s="45"/>
      <c r="O81" s="46"/>
      <c r="P81" s="46"/>
      <c r="Q81" s="47"/>
      <c r="R81" s="47"/>
      <c r="S81" s="67"/>
      <c r="T81" s="47"/>
      <c r="U81" s="47"/>
      <c r="V81" s="47"/>
      <c r="W81" s="47">
        <f t="shared" si="27"/>
        <v>0</v>
      </c>
      <c r="X81" s="48" t="e">
        <f t="shared" si="28"/>
        <v>#DIV/0!</v>
      </c>
      <c r="Y81" s="49">
        <f t="shared" si="29"/>
        <v>-1412.25</v>
      </c>
      <c r="Z81" s="50"/>
      <c r="AA81" s="51"/>
      <c r="AB81" s="52"/>
      <c r="AC81" s="53"/>
      <c r="AD81" s="54"/>
      <c r="AE81" s="54"/>
      <c r="AF81" s="55">
        <f t="shared" si="30"/>
        <v>0</v>
      </c>
      <c r="AG81" s="37"/>
    </row>
    <row r="82" spans="1:33" s="10" customFormat="1">
      <c r="A82" s="38"/>
      <c r="B82" s="57"/>
      <c r="C82" s="68"/>
      <c r="D82" s="155" t="s">
        <v>45</v>
      </c>
      <c r="E82" s="40"/>
      <c r="F82" s="40"/>
      <c r="G82" s="41"/>
      <c r="H82" s="68"/>
      <c r="I82" s="42" t="s">
        <v>45</v>
      </c>
      <c r="J82" s="43">
        <v>675</v>
      </c>
      <c r="K82" s="115">
        <v>1.05</v>
      </c>
      <c r="L82" s="44">
        <f t="shared" si="26"/>
        <v>708.75</v>
      </c>
      <c r="M82" s="45"/>
      <c r="N82" s="45"/>
      <c r="O82" s="46"/>
      <c r="P82" s="46"/>
      <c r="Q82" s="47"/>
      <c r="R82" s="47"/>
      <c r="S82" s="67"/>
      <c r="T82" s="47"/>
      <c r="U82" s="47"/>
      <c r="V82" s="47"/>
      <c r="W82" s="47">
        <f t="shared" si="27"/>
        <v>0</v>
      </c>
      <c r="X82" s="48" t="e">
        <f t="shared" si="28"/>
        <v>#DIV/0!</v>
      </c>
      <c r="Y82" s="49">
        <f t="shared" si="29"/>
        <v>-708.75</v>
      </c>
      <c r="Z82" s="50"/>
      <c r="AA82" s="51"/>
      <c r="AB82" s="52"/>
      <c r="AC82" s="53"/>
      <c r="AD82" s="54"/>
      <c r="AE82" s="54"/>
      <c r="AF82" s="55">
        <f t="shared" si="30"/>
        <v>0</v>
      </c>
      <c r="AG82" s="37"/>
    </row>
    <row r="83" spans="1:33" s="10" customFormat="1">
      <c r="A83" s="38"/>
      <c r="B83" s="57"/>
      <c r="C83" s="68"/>
      <c r="D83" s="155"/>
      <c r="E83" s="40"/>
      <c r="F83" s="40"/>
      <c r="G83" s="41"/>
      <c r="H83" s="68"/>
      <c r="I83" s="42"/>
      <c r="J83" s="43"/>
      <c r="K83" s="115"/>
      <c r="L83" s="44"/>
      <c r="M83" s="45"/>
      <c r="N83" s="45"/>
      <c r="O83" s="46"/>
      <c r="P83" s="46"/>
      <c r="Q83" s="47"/>
      <c r="R83" s="47"/>
      <c r="S83" s="67"/>
      <c r="T83" s="47"/>
      <c r="U83" s="47"/>
      <c r="V83" s="47"/>
      <c r="W83" s="47"/>
      <c r="X83" s="48"/>
      <c r="Y83" s="49"/>
      <c r="Z83" s="50"/>
      <c r="AA83" s="51"/>
      <c r="AB83" s="52"/>
      <c r="AC83" s="53"/>
      <c r="AD83" s="54"/>
      <c r="AE83" s="54"/>
      <c r="AF83" s="55">
        <f t="shared" si="30"/>
        <v>0</v>
      </c>
      <c r="AG83" s="37"/>
    </row>
    <row r="84" spans="1:33" s="10" customFormat="1">
      <c r="A84" s="38" t="s">
        <v>185</v>
      </c>
      <c r="B84" s="57"/>
      <c r="C84" s="68" t="s">
        <v>191</v>
      </c>
      <c r="D84" s="155"/>
      <c r="E84" s="40"/>
      <c r="F84" s="40"/>
      <c r="G84" s="41"/>
      <c r="H84" s="68"/>
      <c r="I84" s="42"/>
      <c r="J84" s="43">
        <v>6735</v>
      </c>
      <c r="K84" s="115">
        <v>1.03</v>
      </c>
      <c r="L84" s="44">
        <f>K84*J84</f>
        <v>6937.05</v>
      </c>
      <c r="M84" s="45"/>
      <c r="N84" s="45"/>
      <c r="O84" s="46"/>
      <c r="P84" s="46"/>
      <c r="Q84" s="47"/>
      <c r="R84" s="47"/>
      <c r="S84" s="67"/>
      <c r="T84" s="47"/>
      <c r="U84" s="47"/>
      <c r="V84" s="47"/>
      <c r="W84" s="47">
        <f>SUM(N84:U84)</f>
        <v>0</v>
      </c>
      <c r="X84" s="48" t="e">
        <f>W84/AC84</f>
        <v>#DIV/0!</v>
      </c>
      <c r="Y84" s="49">
        <f>W84-L84</f>
        <v>-6937.05</v>
      </c>
      <c r="Z84" s="50"/>
      <c r="AA84" s="51"/>
      <c r="AB84" s="52"/>
      <c r="AC84" s="53"/>
      <c r="AD84" s="54"/>
      <c r="AE84" s="54"/>
      <c r="AF84" s="55">
        <f t="shared" si="30"/>
        <v>0</v>
      </c>
      <c r="AG84" s="37"/>
    </row>
    <row r="85" spans="1:33" s="10" customFormat="1">
      <c r="A85" s="38" t="s">
        <v>184</v>
      </c>
      <c r="B85" s="57"/>
      <c r="C85" s="68" t="s">
        <v>192</v>
      </c>
      <c r="D85" s="155"/>
      <c r="E85" s="40"/>
      <c r="F85" s="40"/>
      <c r="G85" s="41"/>
      <c r="H85" s="68"/>
      <c r="I85" s="42"/>
      <c r="J85" s="43">
        <v>6735</v>
      </c>
      <c r="K85" s="115">
        <v>1.03</v>
      </c>
      <c r="L85" s="44">
        <f>K85*J85</f>
        <v>6937.05</v>
      </c>
      <c r="M85" s="45"/>
      <c r="N85" s="45"/>
      <c r="O85" s="46"/>
      <c r="P85" s="46"/>
      <c r="Q85" s="47"/>
      <c r="R85" s="47"/>
      <c r="S85" s="67"/>
      <c r="T85" s="47"/>
      <c r="U85" s="47"/>
      <c r="V85" s="47"/>
      <c r="W85" s="47">
        <f>SUM(N85:U85)</f>
        <v>0</v>
      </c>
      <c r="X85" s="48" t="e">
        <f>W85/AC85</f>
        <v>#DIV/0!</v>
      </c>
      <c r="Y85" s="49">
        <f>W85-L85</f>
        <v>-6937.05</v>
      </c>
      <c r="Z85" s="50"/>
      <c r="AA85" s="51"/>
      <c r="AB85" s="52"/>
      <c r="AC85" s="53"/>
      <c r="AD85" s="54"/>
      <c r="AE85" s="54"/>
      <c r="AF85" s="55">
        <f t="shared" si="30"/>
        <v>0</v>
      </c>
      <c r="AG85" s="37"/>
    </row>
    <row r="86" spans="1:33" s="10" customFormat="1">
      <c r="A86" s="38"/>
      <c r="B86" s="57"/>
      <c r="C86" s="68"/>
      <c r="D86" s="155"/>
      <c r="E86" s="40"/>
      <c r="F86" s="40"/>
      <c r="G86" s="41"/>
      <c r="H86" s="68"/>
      <c r="I86" s="42"/>
      <c r="J86" s="66"/>
      <c r="K86" s="116"/>
      <c r="L86" s="44"/>
      <c r="M86" s="45"/>
      <c r="N86" s="45"/>
      <c r="O86" s="46"/>
      <c r="P86" s="46"/>
      <c r="Q86" s="47"/>
      <c r="R86" s="47"/>
      <c r="S86" s="47"/>
      <c r="T86" s="47"/>
      <c r="U86" s="47"/>
      <c r="V86" s="47"/>
      <c r="W86" s="47"/>
      <c r="X86" s="48"/>
      <c r="Y86" s="49"/>
      <c r="Z86" s="50"/>
      <c r="AA86" s="51"/>
      <c r="AB86" s="52"/>
      <c r="AC86" s="53"/>
      <c r="AD86" s="54"/>
      <c r="AE86" s="54"/>
      <c r="AF86" s="55">
        <f t="shared" si="30"/>
        <v>0</v>
      </c>
      <c r="AG86" s="37"/>
    </row>
    <row r="87" spans="1:33" s="10" customFormat="1">
      <c r="A87" s="38" t="s">
        <v>186</v>
      </c>
      <c r="B87" s="57"/>
      <c r="C87" s="68" t="s">
        <v>187</v>
      </c>
      <c r="D87" s="155" t="s">
        <v>40</v>
      </c>
      <c r="E87" s="40"/>
      <c r="F87" s="40"/>
      <c r="G87" s="41"/>
      <c r="H87" s="68"/>
      <c r="I87" s="42" t="s">
        <v>40</v>
      </c>
      <c r="J87" s="43">
        <v>335</v>
      </c>
      <c r="K87" s="115">
        <v>1.05</v>
      </c>
      <c r="L87" s="44">
        <f t="shared" ref="L87:L92" si="31">J87*K87</f>
        <v>351.75</v>
      </c>
      <c r="M87" s="45"/>
      <c r="N87" s="45"/>
      <c r="O87" s="46"/>
      <c r="P87" s="46"/>
      <c r="Q87" s="47"/>
      <c r="R87" s="47"/>
      <c r="S87" s="47"/>
      <c r="T87" s="47"/>
      <c r="U87" s="47"/>
      <c r="V87" s="47"/>
      <c r="W87" s="47">
        <f t="shared" ref="W87:W92" si="32">SUM(N87:V87)</f>
        <v>0</v>
      </c>
      <c r="X87" s="48" t="e">
        <f t="shared" ref="X87:X92" si="33">W87/AC87</f>
        <v>#DIV/0!</v>
      </c>
      <c r="Y87" s="49">
        <f t="shared" ref="Y87:Y92" si="34">W87-L87</f>
        <v>-351.75</v>
      </c>
      <c r="Z87" s="50"/>
      <c r="AA87" s="51"/>
      <c r="AB87" s="52"/>
      <c r="AC87" s="53"/>
      <c r="AD87" s="54"/>
      <c r="AE87" s="54"/>
      <c r="AF87" s="55">
        <f t="shared" si="30"/>
        <v>0</v>
      </c>
      <c r="AG87" s="37"/>
    </row>
    <row r="88" spans="1:33" s="10" customFormat="1">
      <c r="A88" s="38"/>
      <c r="B88" s="57"/>
      <c r="C88" s="68"/>
      <c r="D88" s="155" t="s">
        <v>41</v>
      </c>
      <c r="E88" s="40"/>
      <c r="F88" s="40"/>
      <c r="G88" s="41"/>
      <c r="H88" s="68"/>
      <c r="I88" s="42" t="s">
        <v>41</v>
      </c>
      <c r="J88" s="43">
        <v>675</v>
      </c>
      <c r="K88" s="115">
        <v>1.05</v>
      </c>
      <c r="L88" s="44">
        <f t="shared" si="31"/>
        <v>708.75</v>
      </c>
      <c r="M88" s="45"/>
      <c r="N88" s="45"/>
      <c r="O88" s="46"/>
      <c r="P88" s="46"/>
      <c r="Q88" s="47"/>
      <c r="R88" s="47"/>
      <c r="S88" s="47"/>
      <c r="T88" s="47"/>
      <c r="U88" s="47"/>
      <c r="V88" s="47"/>
      <c r="W88" s="47">
        <f t="shared" si="32"/>
        <v>0</v>
      </c>
      <c r="X88" s="48" t="e">
        <f t="shared" si="33"/>
        <v>#DIV/0!</v>
      </c>
      <c r="Y88" s="49">
        <f t="shared" si="34"/>
        <v>-708.75</v>
      </c>
      <c r="Z88" s="50"/>
      <c r="AA88" s="51"/>
      <c r="AB88" s="52"/>
      <c r="AC88" s="53"/>
      <c r="AD88" s="54"/>
      <c r="AE88" s="54"/>
      <c r="AF88" s="55">
        <f t="shared" si="30"/>
        <v>0</v>
      </c>
      <c r="AG88" s="37"/>
    </row>
    <row r="89" spans="1:33" s="10" customFormat="1">
      <c r="A89" s="38"/>
      <c r="B89" s="57"/>
      <c r="C89" s="68"/>
      <c r="D89" s="155" t="s">
        <v>42</v>
      </c>
      <c r="E89" s="40"/>
      <c r="F89" s="40"/>
      <c r="G89" s="41"/>
      <c r="H89" s="68"/>
      <c r="I89" s="42" t="s">
        <v>42</v>
      </c>
      <c r="J89" s="43">
        <v>1890</v>
      </c>
      <c r="K89" s="115">
        <v>1.05</v>
      </c>
      <c r="L89" s="44">
        <f t="shared" si="31"/>
        <v>1984.5</v>
      </c>
      <c r="M89" s="45"/>
      <c r="N89" s="45"/>
      <c r="O89" s="46"/>
      <c r="P89" s="46"/>
      <c r="Q89" s="47"/>
      <c r="R89" s="47"/>
      <c r="S89" s="47"/>
      <c r="T89" s="47"/>
      <c r="U89" s="47"/>
      <c r="V89" s="47"/>
      <c r="W89" s="47">
        <f t="shared" si="32"/>
        <v>0</v>
      </c>
      <c r="X89" s="48" t="e">
        <f t="shared" si="33"/>
        <v>#DIV/0!</v>
      </c>
      <c r="Y89" s="49">
        <f t="shared" si="34"/>
        <v>-1984.5</v>
      </c>
      <c r="Z89" s="50"/>
      <c r="AA89" s="51"/>
      <c r="AB89" s="52"/>
      <c r="AC89" s="53"/>
      <c r="AD89" s="54"/>
      <c r="AE89" s="54"/>
      <c r="AF89" s="55">
        <f t="shared" si="30"/>
        <v>0</v>
      </c>
      <c r="AG89" s="37"/>
    </row>
    <row r="90" spans="1:33" s="10" customFormat="1">
      <c r="A90" s="38"/>
      <c r="B90" s="57"/>
      <c r="C90" s="68"/>
      <c r="D90" s="155" t="s">
        <v>43</v>
      </c>
      <c r="E90" s="40"/>
      <c r="F90" s="40"/>
      <c r="G90" s="41"/>
      <c r="H90" s="68"/>
      <c r="I90" s="42" t="s">
        <v>43</v>
      </c>
      <c r="J90" s="43">
        <v>1815</v>
      </c>
      <c r="K90" s="115">
        <v>1.05</v>
      </c>
      <c r="L90" s="44">
        <f t="shared" si="31"/>
        <v>1905.75</v>
      </c>
      <c r="M90" s="45"/>
      <c r="N90" s="45"/>
      <c r="O90" s="46"/>
      <c r="P90" s="46"/>
      <c r="Q90" s="47"/>
      <c r="R90" s="47"/>
      <c r="S90" s="47"/>
      <c r="T90" s="47"/>
      <c r="U90" s="47"/>
      <c r="V90" s="47"/>
      <c r="W90" s="47">
        <f t="shared" si="32"/>
        <v>0</v>
      </c>
      <c r="X90" s="48" t="e">
        <f t="shared" si="33"/>
        <v>#DIV/0!</v>
      </c>
      <c r="Y90" s="49">
        <f t="shared" si="34"/>
        <v>-1905.75</v>
      </c>
      <c r="Z90" s="50"/>
      <c r="AA90" s="51"/>
      <c r="AB90" s="52"/>
      <c r="AC90" s="53"/>
      <c r="AD90" s="54"/>
      <c r="AE90" s="54"/>
      <c r="AF90" s="55">
        <f t="shared" si="30"/>
        <v>0</v>
      </c>
      <c r="AG90" s="37"/>
    </row>
    <row r="91" spans="1:33" s="10" customFormat="1">
      <c r="A91" s="38"/>
      <c r="B91" s="57"/>
      <c r="C91" s="68"/>
      <c r="D91" s="155" t="s">
        <v>44</v>
      </c>
      <c r="E91" s="40"/>
      <c r="F91" s="40"/>
      <c r="G91" s="41"/>
      <c r="H91" s="68"/>
      <c r="I91" s="42" t="s">
        <v>44</v>
      </c>
      <c r="J91" s="43">
        <v>1345</v>
      </c>
      <c r="K91" s="115">
        <v>1.05</v>
      </c>
      <c r="L91" s="44">
        <f t="shared" si="31"/>
        <v>1412.25</v>
      </c>
      <c r="M91" s="45"/>
      <c r="N91" s="45"/>
      <c r="O91" s="46"/>
      <c r="P91" s="46"/>
      <c r="Q91" s="47"/>
      <c r="R91" s="47"/>
      <c r="S91" s="47"/>
      <c r="T91" s="47"/>
      <c r="U91" s="47"/>
      <c r="V91" s="47"/>
      <c r="W91" s="47">
        <f t="shared" si="32"/>
        <v>0</v>
      </c>
      <c r="X91" s="48" t="e">
        <f t="shared" si="33"/>
        <v>#DIV/0!</v>
      </c>
      <c r="Y91" s="49">
        <f t="shared" si="34"/>
        <v>-1412.25</v>
      </c>
      <c r="Z91" s="50"/>
      <c r="AA91" s="51"/>
      <c r="AB91" s="52"/>
      <c r="AC91" s="53"/>
      <c r="AD91" s="54"/>
      <c r="AE91" s="54"/>
      <c r="AF91" s="55">
        <f t="shared" si="30"/>
        <v>0</v>
      </c>
      <c r="AG91" s="37"/>
    </row>
    <row r="92" spans="1:33" s="10" customFormat="1">
      <c r="A92" s="38"/>
      <c r="B92" s="57"/>
      <c r="C92" s="68"/>
      <c r="D92" s="155" t="s">
        <v>45</v>
      </c>
      <c r="E92" s="40"/>
      <c r="F92" s="40"/>
      <c r="G92" s="41"/>
      <c r="H92" s="68"/>
      <c r="I92" s="42" t="s">
        <v>45</v>
      </c>
      <c r="J92" s="43">
        <v>675</v>
      </c>
      <c r="K92" s="115">
        <v>1.05</v>
      </c>
      <c r="L92" s="44">
        <f t="shared" si="31"/>
        <v>708.75</v>
      </c>
      <c r="M92" s="45"/>
      <c r="N92" s="45"/>
      <c r="O92" s="46"/>
      <c r="P92" s="46"/>
      <c r="Q92" s="47"/>
      <c r="R92" s="47"/>
      <c r="S92" s="47"/>
      <c r="T92" s="47"/>
      <c r="U92" s="47"/>
      <c r="V92" s="47"/>
      <c r="W92" s="47">
        <f t="shared" si="32"/>
        <v>0</v>
      </c>
      <c r="X92" s="48" t="e">
        <f t="shared" si="33"/>
        <v>#DIV/0!</v>
      </c>
      <c r="Y92" s="49">
        <f t="shared" si="34"/>
        <v>-708.75</v>
      </c>
      <c r="Z92" s="50"/>
      <c r="AA92" s="51"/>
      <c r="AB92" s="52"/>
      <c r="AC92" s="53"/>
      <c r="AD92" s="54"/>
      <c r="AE92" s="54"/>
      <c r="AF92" s="55">
        <f t="shared" si="30"/>
        <v>0</v>
      </c>
      <c r="AG92" s="37"/>
    </row>
  </sheetData>
  <mergeCells count="17">
    <mergeCell ref="D14:H14"/>
    <mergeCell ref="M14:N14"/>
    <mergeCell ref="W14:X14"/>
    <mergeCell ref="A9:B9"/>
    <mergeCell ref="A10:B10"/>
    <mergeCell ref="A11:B11"/>
    <mergeCell ref="A12:B12"/>
    <mergeCell ref="A13:B13"/>
    <mergeCell ref="AB13:AF13"/>
    <mergeCell ref="A1:A2"/>
    <mergeCell ref="B1:B2"/>
    <mergeCell ref="C1:C2"/>
    <mergeCell ref="D1:D2"/>
    <mergeCell ref="N1:N2"/>
    <mergeCell ref="A3:A7"/>
    <mergeCell ref="B3:B7"/>
    <mergeCell ref="C3:C6"/>
  </mergeCells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CC865-5BF5-4A42-9090-956F2E29E4B3}">
  <sheetPr codeName="Sheet9"/>
  <dimension ref="A1:AG124"/>
  <sheetViews>
    <sheetView workbookViewId="0">
      <selection activeCell="D20" sqref="D20:D21"/>
    </sheetView>
  </sheetViews>
  <sheetFormatPr defaultRowHeight="17"/>
  <cols>
    <col min="2" max="2" width="13.33203125" bestFit="1" customWidth="1"/>
    <col min="3" max="3" width="40.58203125" bestFit="1" customWidth="1"/>
    <col min="4" max="4" width="22" bestFit="1" customWidth="1"/>
    <col min="6" max="6" width="9.83203125" customWidth="1"/>
    <col min="8" max="8" width="13.75" bestFit="1" customWidth="1"/>
    <col min="10" max="10" width="13" bestFit="1" customWidth="1"/>
    <col min="11" max="11" width="9" style="123"/>
  </cols>
  <sheetData>
    <row r="1" spans="1:33" s="10" customFormat="1">
      <c r="A1" s="243" t="s">
        <v>58</v>
      </c>
      <c r="B1" s="243" t="s">
        <v>59</v>
      </c>
      <c r="C1" s="243" t="s">
        <v>60</v>
      </c>
      <c r="D1" s="243" t="s">
        <v>19</v>
      </c>
      <c r="E1" s="127" t="s">
        <v>40</v>
      </c>
      <c r="F1" s="127" t="s">
        <v>41</v>
      </c>
      <c r="G1" s="127" t="s">
        <v>42</v>
      </c>
      <c r="H1" s="127" t="s">
        <v>43</v>
      </c>
      <c r="I1" s="127" t="s">
        <v>44</v>
      </c>
      <c r="J1" s="127" t="s">
        <v>45</v>
      </c>
      <c r="K1" s="127" t="s">
        <v>61</v>
      </c>
      <c r="L1" s="127" t="s">
        <v>62</v>
      </c>
      <c r="M1" s="127" t="s">
        <v>63</v>
      </c>
      <c r="N1" s="243" t="s">
        <v>64</v>
      </c>
      <c r="O1" s="80"/>
      <c r="P1" s="80"/>
      <c r="Q1" s="97"/>
      <c r="R1" s="97"/>
      <c r="S1" s="97"/>
      <c r="T1" s="97"/>
      <c r="U1" s="97"/>
      <c r="V1" s="97"/>
      <c r="W1" s="97"/>
      <c r="X1" s="9"/>
      <c r="Y1" s="9"/>
      <c r="Z1" s="9"/>
      <c r="AA1" s="9"/>
      <c r="AB1" s="9"/>
      <c r="AC1" s="9"/>
      <c r="AD1" s="9"/>
      <c r="AE1" s="9"/>
      <c r="AF1" s="9"/>
      <c r="AG1" s="9"/>
    </row>
    <row r="2" spans="1:33" s="10" customFormat="1">
      <c r="A2" s="244"/>
      <c r="B2" s="244"/>
      <c r="C2" s="244"/>
      <c r="D2" s="244"/>
      <c r="E2" s="127"/>
      <c r="F2" s="127"/>
      <c r="G2" s="127"/>
      <c r="H2" s="127"/>
      <c r="I2" s="127"/>
      <c r="J2" s="127"/>
      <c r="K2" s="127"/>
      <c r="L2" s="127"/>
      <c r="M2" s="127"/>
      <c r="N2" s="244"/>
      <c r="Q2" s="97"/>
      <c r="R2" s="97"/>
      <c r="S2" s="97"/>
      <c r="T2" s="97"/>
      <c r="U2" s="97"/>
      <c r="V2" s="97"/>
      <c r="W2" s="97"/>
      <c r="X2" s="97"/>
      <c r="Y2" s="9"/>
      <c r="Z2" s="9"/>
      <c r="AA2" s="9"/>
      <c r="AB2" s="9"/>
      <c r="AC2" s="9"/>
      <c r="AD2" s="9"/>
      <c r="AE2" s="9"/>
      <c r="AF2" s="9"/>
      <c r="AG2" s="9"/>
    </row>
    <row r="3" spans="1:33" s="10" customFormat="1">
      <c r="A3" s="237"/>
      <c r="B3" s="198" t="s">
        <v>84</v>
      </c>
      <c r="C3" s="264">
        <v>803845</v>
      </c>
      <c r="D3" s="128" t="s">
        <v>32</v>
      </c>
      <c r="E3" s="128">
        <v>75</v>
      </c>
      <c r="F3" s="128">
        <v>155</v>
      </c>
      <c r="G3" s="128">
        <v>430</v>
      </c>
      <c r="H3" s="128">
        <v>415</v>
      </c>
      <c r="I3" s="128">
        <v>305</v>
      </c>
      <c r="J3" s="128">
        <v>155</v>
      </c>
      <c r="K3" s="128"/>
      <c r="L3" s="128"/>
      <c r="M3" s="128"/>
      <c r="N3" s="128">
        <f>SUM(E3:M3)</f>
        <v>1535</v>
      </c>
      <c r="P3" s="154">
        <v>60</v>
      </c>
      <c r="Q3" s="154">
        <v>120</v>
      </c>
      <c r="R3" s="154">
        <v>345</v>
      </c>
      <c r="S3" s="154">
        <v>330</v>
      </c>
      <c r="T3" s="154">
        <v>245</v>
      </c>
      <c r="U3" s="154">
        <v>120</v>
      </c>
      <c r="V3" s="97"/>
      <c r="W3" s="97"/>
      <c r="X3" s="97"/>
      <c r="Y3" s="9"/>
      <c r="Z3" s="9"/>
      <c r="AA3" s="9"/>
      <c r="AB3" s="9"/>
      <c r="AC3" s="9"/>
      <c r="AD3" s="9"/>
      <c r="AE3" s="9"/>
      <c r="AF3" s="9"/>
      <c r="AG3" s="9"/>
    </row>
    <row r="4" spans="1:33" s="10" customFormat="1" ht="16.5" customHeight="1">
      <c r="A4" s="237"/>
      <c r="B4" s="198"/>
      <c r="C4" s="264"/>
      <c r="D4" s="128" t="s">
        <v>68</v>
      </c>
      <c r="E4" s="128">
        <v>60</v>
      </c>
      <c r="F4" s="128">
        <v>120</v>
      </c>
      <c r="G4" s="128">
        <v>345</v>
      </c>
      <c r="H4" s="128">
        <v>330</v>
      </c>
      <c r="I4" s="128">
        <v>245</v>
      </c>
      <c r="J4" s="128">
        <v>120</v>
      </c>
      <c r="K4" s="128"/>
      <c r="L4" s="128"/>
      <c r="M4" s="128"/>
      <c r="N4" s="128">
        <f>SUM(E4:M4)</f>
        <v>1220</v>
      </c>
      <c r="P4" s="154">
        <v>60</v>
      </c>
      <c r="Q4" s="154">
        <v>120</v>
      </c>
      <c r="R4" s="154">
        <v>345</v>
      </c>
      <c r="S4" s="154">
        <v>330</v>
      </c>
      <c r="T4" s="154">
        <v>245</v>
      </c>
      <c r="U4" s="154">
        <v>120</v>
      </c>
      <c r="V4" s="97"/>
      <c r="W4" s="97"/>
      <c r="X4" s="97"/>
      <c r="Y4" s="9"/>
      <c r="Z4" s="9"/>
      <c r="AA4" s="9"/>
      <c r="AB4" s="9"/>
      <c r="AC4" s="9"/>
      <c r="AD4" s="9"/>
      <c r="AE4" s="9"/>
      <c r="AF4" s="9"/>
      <c r="AG4" s="9"/>
    </row>
    <row r="5" spans="1:33" s="10" customFormat="1">
      <c r="A5" s="237"/>
      <c r="B5" s="198"/>
      <c r="C5" s="264"/>
      <c r="D5" s="128" t="s">
        <v>74</v>
      </c>
      <c r="E5" s="128">
        <v>60</v>
      </c>
      <c r="F5" s="128">
        <v>120</v>
      </c>
      <c r="G5" s="128">
        <v>345</v>
      </c>
      <c r="H5" s="128">
        <v>330</v>
      </c>
      <c r="I5" s="128">
        <v>245</v>
      </c>
      <c r="J5" s="128">
        <v>120</v>
      </c>
      <c r="K5" s="128"/>
      <c r="L5" s="128"/>
      <c r="M5" s="128"/>
      <c r="N5" s="128">
        <f>SUM(E5:M5)</f>
        <v>1220</v>
      </c>
      <c r="P5" s="154">
        <v>60</v>
      </c>
      <c r="Q5" s="154">
        <v>120</v>
      </c>
      <c r="R5" s="154">
        <v>345</v>
      </c>
      <c r="S5" s="154">
        <v>330</v>
      </c>
      <c r="T5" s="154">
        <v>245</v>
      </c>
      <c r="U5" s="154">
        <v>120</v>
      </c>
      <c r="V5" s="97"/>
      <c r="W5" s="97"/>
      <c r="X5" s="97"/>
      <c r="Y5" s="9"/>
      <c r="Z5" s="9"/>
      <c r="AA5" s="9"/>
      <c r="AB5" s="9"/>
      <c r="AC5" s="9"/>
      <c r="AD5" s="9"/>
      <c r="AE5" s="9"/>
      <c r="AF5" s="9"/>
      <c r="AG5" s="9"/>
    </row>
    <row r="6" spans="1:33" s="10" customFormat="1" ht="16.5" customHeight="1">
      <c r="A6" s="237"/>
      <c r="B6" s="198"/>
      <c r="C6" s="264"/>
      <c r="D6" s="128" t="s">
        <v>79</v>
      </c>
      <c r="E6" s="128">
        <v>60</v>
      </c>
      <c r="F6" s="128">
        <v>120</v>
      </c>
      <c r="G6" s="128">
        <v>345</v>
      </c>
      <c r="H6" s="128">
        <v>330</v>
      </c>
      <c r="I6" s="128">
        <v>245</v>
      </c>
      <c r="J6" s="128">
        <v>120</v>
      </c>
      <c r="K6" s="128"/>
      <c r="L6" s="128"/>
      <c r="M6" s="128"/>
      <c r="N6" s="128">
        <f>SUM(E6:M6)</f>
        <v>1220</v>
      </c>
      <c r="P6" s="154">
        <v>60</v>
      </c>
      <c r="Q6" s="154">
        <v>120</v>
      </c>
      <c r="R6" s="154">
        <v>345</v>
      </c>
      <c r="S6" s="154">
        <v>330</v>
      </c>
      <c r="T6" s="154">
        <v>245</v>
      </c>
      <c r="U6" s="154">
        <v>120</v>
      </c>
      <c r="V6" s="97"/>
      <c r="W6" s="97"/>
      <c r="X6" s="97"/>
      <c r="Y6" s="9"/>
      <c r="Z6" s="9"/>
      <c r="AA6" s="9"/>
      <c r="AB6" s="9"/>
      <c r="AC6" s="9"/>
      <c r="AD6" s="9"/>
      <c r="AE6" s="9"/>
      <c r="AF6" s="9"/>
      <c r="AG6" s="9"/>
    </row>
    <row r="7" spans="1:33" s="10" customFormat="1">
      <c r="A7" s="237"/>
      <c r="B7" s="198"/>
      <c r="C7" s="264"/>
      <c r="D7" s="128" t="s">
        <v>69</v>
      </c>
      <c r="E7" s="128">
        <v>60</v>
      </c>
      <c r="F7" s="128">
        <v>120</v>
      </c>
      <c r="G7" s="128">
        <v>345</v>
      </c>
      <c r="H7" s="128">
        <v>330</v>
      </c>
      <c r="I7" s="128">
        <v>245</v>
      </c>
      <c r="J7" s="128">
        <v>120</v>
      </c>
      <c r="K7" s="128"/>
      <c r="L7" s="128"/>
      <c r="M7" s="128"/>
      <c r="N7" s="128">
        <f>SUM(E7:M7)</f>
        <v>1220</v>
      </c>
      <c r="P7" s="10">
        <v>240</v>
      </c>
      <c r="Q7" s="10">
        <v>480</v>
      </c>
      <c r="R7" s="10">
        <v>1380</v>
      </c>
      <c r="S7" s="10">
        <v>1320</v>
      </c>
      <c r="T7" s="10">
        <v>980</v>
      </c>
      <c r="U7" s="10">
        <v>480</v>
      </c>
      <c r="V7" s="97"/>
      <c r="W7" s="97"/>
      <c r="X7" s="97"/>
      <c r="Y7" s="9"/>
      <c r="Z7" s="9"/>
      <c r="AA7" s="9"/>
      <c r="AB7" s="9"/>
      <c r="AC7" s="9"/>
      <c r="AD7" s="9"/>
      <c r="AE7" s="9"/>
      <c r="AF7" s="9"/>
      <c r="AG7" s="9"/>
    </row>
    <row r="8" spans="1:33" s="10" customFormat="1">
      <c r="A8" s="9"/>
      <c r="B8" s="9"/>
      <c r="C8" s="9"/>
      <c r="D8" s="128" t="s">
        <v>96</v>
      </c>
      <c r="E8" s="128">
        <f t="shared" ref="E8:N8" si="0">SUM(E3:E7)</f>
        <v>315</v>
      </c>
      <c r="F8" s="128">
        <f t="shared" si="0"/>
        <v>635</v>
      </c>
      <c r="G8" s="128">
        <f t="shared" si="0"/>
        <v>1810</v>
      </c>
      <c r="H8" s="128">
        <f t="shared" si="0"/>
        <v>1735</v>
      </c>
      <c r="I8" s="128">
        <f t="shared" si="0"/>
        <v>1285</v>
      </c>
      <c r="J8" s="128">
        <f t="shared" si="0"/>
        <v>635</v>
      </c>
      <c r="K8" s="128">
        <f t="shared" si="0"/>
        <v>0</v>
      </c>
      <c r="L8" s="128">
        <f t="shared" si="0"/>
        <v>0</v>
      </c>
      <c r="M8" s="128">
        <f t="shared" si="0"/>
        <v>0</v>
      </c>
      <c r="N8" s="128">
        <f t="shared" si="0"/>
        <v>6415</v>
      </c>
      <c r="O8" s="103"/>
      <c r="P8" s="103"/>
      <c r="Q8" s="101"/>
      <c r="R8" s="101"/>
      <c r="S8" s="101"/>
      <c r="T8" s="101"/>
      <c r="U8" s="101"/>
      <c r="V8" s="101"/>
      <c r="W8" s="101"/>
      <c r="X8" s="101"/>
      <c r="Y8" s="102"/>
      <c r="Z8" s="9"/>
      <c r="AA8" s="9"/>
      <c r="AB8" s="9"/>
      <c r="AC8" s="9"/>
      <c r="AD8" s="9"/>
      <c r="AE8" s="9"/>
      <c r="AF8" s="9"/>
      <c r="AG8" s="9"/>
    </row>
    <row r="9" spans="1:33" s="10" customFormat="1" ht="19.5" customHeight="1">
      <c r="A9" s="246" t="s">
        <v>0</v>
      </c>
      <c r="B9" s="246"/>
      <c r="C9" s="1" t="s">
        <v>109</v>
      </c>
      <c r="D9" s="1">
        <v>803845</v>
      </c>
      <c r="E9" s="1"/>
      <c r="F9" s="1"/>
      <c r="G9" s="1"/>
      <c r="H9" s="1"/>
      <c r="I9" s="1"/>
      <c r="J9" s="2"/>
      <c r="K9" s="2"/>
      <c r="L9" s="2"/>
      <c r="M9" s="2"/>
      <c r="N9" s="2"/>
      <c r="O9" s="2"/>
      <c r="P9" s="2"/>
      <c r="Q9" s="2"/>
      <c r="R9" s="2"/>
      <c r="S9" s="4"/>
      <c r="T9" s="4"/>
      <c r="U9" s="4"/>
      <c r="V9" s="4"/>
      <c r="W9" s="4"/>
      <c r="X9" s="4"/>
      <c r="Y9" s="5"/>
      <c r="Z9" s="6"/>
      <c r="AA9" s="7"/>
      <c r="AB9" s="8"/>
      <c r="AC9" s="8"/>
      <c r="AD9" s="8"/>
      <c r="AE9" s="8"/>
      <c r="AF9" s="9"/>
      <c r="AG9" s="9"/>
    </row>
    <row r="10" spans="1:33" s="10" customFormat="1" ht="20.25" customHeight="1">
      <c r="A10" s="246" t="s">
        <v>1</v>
      </c>
      <c r="B10" s="246"/>
      <c r="C10" s="8" t="s">
        <v>202</v>
      </c>
      <c r="D10" s="8"/>
      <c r="E10" s="8"/>
      <c r="F10" s="8"/>
      <c r="G10" s="8"/>
      <c r="H10" s="8"/>
      <c r="I10" s="8"/>
      <c r="J10" s="8"/>
      <c r="K10" s="105"/>
      <c r="L10" s="11"/>
      <c r="M10" s="11"/>
      <c r="N10" s="11"/>
      <c r="O10" s="3"/>
      <c r="P10" s="3"/>
      <c r="Q10" s="3"/>
      <c r="R10" s="3"/>
      <c r="S10" s="3"/>
      <c r="T10" s="3"/>
      <c r="U10" s="3"/>
      <c r="V10" s="3"/>
      <c r="W10" s="3"/>
      <c r="X10" s="4"/>
      <c r="Y10" s="4"/>
      <c r="Z10" s="12"/>
      <c r="AA10" s="13"/>
      <c r="AB10" s="14"/>
      <c r="AC10" s="14"/>
      <c r="AD10" s="9"/>
      <c r="AE10" s="9"/>
      <c r="AF10" s="9"/>
      <c r="AG10" s="9"/>
    </row>
    <row r="11" spans="1:33" s="10" customFormat="1">
      <c r="A11" s="246" t="s">
        <v>2</v>
      </c>
      <c r="B11" s="246"/>
      <c r="C11" s="15">
        <f>N8</f>
        <v>6415</v>
      </c>
      <c r="D11" s="16"/>
      <c r="E11" s="16"/>
      <c r="F11" s="16"/>
      <c r="G11" s="16"/>
      <c r="H11" s="16"/>
      <c r="I11" s="16"/>
      <c r="J11" s="16"/>
      <c r="K11" s="106"/>
      <c r="L11" s="17"/>
      <c r="M11" s="17"/>
      <c r="N11" s="17"/>
      <c r="O11" s="18" t="s">
        <v>100</v>
      </c>
      <c r="P11" s="18" t="s">
        <v>100</v>
      </c>
      <c r="Q11" s="18" t="s">
        <v>100</v>
      </c>
      <c r="R11" s="18" t="s">
        <v>100</v>
      </c>
      <c r="S11" s="18" t="s">
        <v>100</v>
      </c>
      <c r="T11" s="18" t="s">
        <v>100</v>
      </c>
      <c r="U11" s="18" t="s">
        <v>100</v>
      </c>
      <c r="V11" s="18" t="s">
        <v>100</v>
      </c>
      <c r="W11" s="19"/>
      <c r="X11" s="19"/>
      <c r="Y11" s="12"/>
      <c r="Z11" s="13"/>
      <c r="AA11" s="20"/>
      <c r="AB11" s="20"/>
      <c r="AC11" s="8"/>
      <c r="AD11" s="8"/>
      <c r="AE11" s="8"/>
      <c r="AF11" s="9"/>
      <c r="AG11" s="9"/>
    </row>
    <row r="12" spans="1:33" s="10" customFormat="1">
      <c r="A12" s="246" t="s">
        <v>3</v>
      </c>
      <c r="B12" s="246"/>
      <c r="C12" s="21" t="s">
        <v>4</v>
      </c>
      <c r="D12" s="13"/>
      <c r="E12" s="13"/>
      <c r="F12" s="13"/>
      <c r="G12" s="13"/>
      <c r="H12" s="13"/>
      <c r="I12" s="13"/>
      <c r="J12" s="13"/>
      <c r="K12" s="107"/>
      <c r="L12" s="17"/>
      <c r="M12" s="17"/>
      <c r="N12" s="17"/>
      <c r="O12" s="18" t="s">
        <v>5</v>
      </c>
      <c r="P12" s="18" t="s">
        <v>6</v>
      </c>
      <c r="Q12" s="18" t="s">
        <v>7</v>
      </c>
      <c r="R12" s="18" t="s">
        <v>6</v>
      </c>
      <c r="S12" s="18" t="s">
        <v>7</v>
      </c>
      <c r="T12" s="18" t="s">
        <v>8</v>
      </c>
      <c r="U12" s="18" t="s">
        <v>9</v>
      </c>
      <c r="V12" s="18" t="s">
        <v>10</v>
      </c>
      <c r="W12" s="19"/>
      <c r="X12" s="19"/>
      <c r="Y12" s="12"/>
      <c r="Z12" s="13"/>
      <c r="AA12" s="20"/>
      <c r="AB12" s="20"/>
      <c r="AC12" s="8"/>
      <c r="AD12" s="8"/>
      <c r="AE12" s="8"/>
      <c r="AF12" s="9"/>
      <c r="AG12" s="9"/>
    </row>
    <row r="13" spans="1:33" s="10" customFormat="1">
      <c r="A13" s="247" t="s">
        <v>11</v>
      </c>
      <c r="B13" s="247"/>
      <c r="C13" s="21" t="s">
        <v>46</v>
      </c>
      <c r="D13" s="13"/>
      <c r="E13" s="13"/>
      <c r="F13" s="13"/>
      <c r="G13" s="13"/>
      <c r="H13" s="13"/>
      <c r="I13" s="13"/>
      <c r="J13" s="13"/>
      <c r="K13" s="108"/>
      <c r="L13" s="17"/>
      <c r="M13" s="17"/>
      <c r="N13" s="17"/>
      <c r="O13" s="22" t="s">
        <v>12</v>
      </c>
      <c r="P13" s="22" t="s">
        <v>12</v>
      </c>
      <c r="Q13" s="22" t="s">
        <v>12</v>
      </c>
      <c r="R13" s="22" t="s">
        <v>12</v>
      </c>
      <c r="S13" s="22" t="s">
        <v>13</v>
      </c>
      <c r="T13" s="22" t="s">
        <v>12</v>
      </c>
      <c r="U13" s="22" t="s">
        <v>14</v>
      </c>
      <c r="V13" s="22" t="s">
        <v>15</v>
      </c>
      <c r="W13" s="23"/>
      <c r="X13" s="23"/>
      <c r="Y13" s="12"/>
      <c r="Z13" s="24"/>
      <c r="AA13" s="20"/>
      <c r="AB13" s="240" t="s">
        <v>16</v>
      </c>
      <c r="AC13" s="241"/>
      <c r="AD13" s="241"/>
      <c r="AE13" s="241"/>
      <c r="AF13" s="242"/>
      <c r="AG13" s="9"/>
    </row>
    <row r="14" spans="1:33" s="10" customFormat="1">
      <c r="A14" s="25" t="s">
        <v>17</v>
      </c>
      <c r="B14" s="25" t="s">
        <v>18</v>
      </c>
      <c r="C14" s="26" t="s">
        <v>19</v>
      </c>
      <c r="D14" s="254" t="s">
        <v>20</v>
      </c>
      <c r="E14" s="241"/>
      <c r="F14" s="241"/>
      <c r="G14" s="241"/>
      <c r="H14" s="242"/>
      <c r="I14" s="27" t="s">
        <v>21</v>
      </c>
      <c r="J14" s="28" t="s">
        <v>22</v>
      </c>
      <c r="K14" s="109" t="s">
        <v>23</v>
      </c>
      <c r="L14" s="28" t="s">
        <v>2</v>
      </c>
      <c r="M14" s="248" t="s">
        <v>24</v>
      </c>
      <c r="N14" s="249"/>
      <c r="O14" s="29"/>
      <c r="P14" s="29"/>
      <c r="Q14" s="30"/>
      <c r="R14" s="30"/>
      <c r="S14" s="30"/>
      <c r="T14" s="30"/>
      <c r="U14" s="30"/>
      <c r="V14" s="30"/>
      <c r="W14" s="250" t="s">
        <v>25</v>
      </c>
      <c r="X14" s="249"/>
      <c r="Y14" s="31" t="s">
        <v>26</v>
      </c>
      <c r="Z14" s="32" t="s">
        <v>27</v>
      </c>
      <c r="AA14" s="33" t="s">
        <v>28</v>
      </c>
      <c r="AB14" s="34" t="s">
        <v>24</v>
      </c>
      <c r="AC14" s="35" t="s">
        <v>29</v>
      </c>
      <c r="AD14" s="36"/>
      <c r="AE14" s="36"/>
      <c r="AF14" s="36" t="s">
        <v>30</v>
      </c>
      <c r="AG14" s="37"/>
    </row>
    <row r="15" spans="1:33" s="10" customFormat="1">
      <c r="A15" s="38" t="s">
        <v>31</v>
      </c>
      <c r="B15" s="39" t="s">
        <v>158</v>
      </c>
      <c r="C15" s="155" t="s">
        <v>157</v>
      </c>
      <c r="D15" s="155" t="s">
        <v>32</v>
      </c>
      <c r="E15" s="40" t="s">
        <v>162</v>
      </c>
      <c r="F15" s="40"/>
      <c r="G15" s="41"/>
      <c r="H15" s="155" t="s">
        <v>32</v>
      </c>
      <c r="I15" s="42" t="s">
        <v>156</v>
      </c>
      <c r="J15" s="43">
        <v>1535</v>
      </c>
      <c r="K15" s="163">
        <v>0.54300000000000004</v>
      </c>
      <c r="L15" s="163">
        <f t="shared" ref="L15:L21" si="1">K15*J15</f>
        <v>833.50500000000011</v>
      </c>
      <c r="M15" s="45"/>
      <c r="N15" s="45"/>
      <c r="O15" s="46"/>
      <c r="P15" s="46"/>
      <c r="Q15" s="47"/>
      <c r="R15" s="47"/>
      <c r="S15" s="47"/>
      <c r="T15" s="47"/>
      <c r="U15" s="47"/>
      <c r="V15" s="47"/>
      <c r="W15" s="47">
        <f t="shared" ref="W15:W21" si="2">SUM(N15:U15)</f>
        <v>0</v>
      </c>
      <c r="X15" s="48" t="e">
        <f t="shared" ref="X15:X21" si="3">W15/AC15</f>
        <v>#DIV/0!</v>
      </c>
      <c r="Y15" s="49">
        <f t="shared" ref="Y15:Y21" si="4">W15-L15</f>
        <v>-833.50500000000011</v>
      </c>
      <c r="Z15" s="50"/>
      <c r="AA15" s="51"/>
      <c r="AB15" s="52"/>
      <c r="AC15" s="53"/>
      <c r="AD15" s="54"/>
      <c r="AE15" s="54"/>
      <c r="AF15" s="55">
        <f>AC15+AD15</f>
        <v>0</v>
      </c>
      <c r="AG15" s="37"/>
    </row>
    <row r="16" spans="1:33" s="10" customFormat="1">
      <c r="A16" s="38" t="s">
        <v>47</v>
      </c>
      <c r="B16" s="39" t="s">
        <v>158</v>
      </c>
      <c r="C16" s="151" t="s">
        <v>159</v>
      </c>
      <c r="D16" s="155" t="s">
        <v>68</v>
      </c>
      <c r="E16" s="40" t="s">
        <v>163</v>
      </c>
      <c r="F16" s="40"/>
      <c r="G16" s="41"/>
      <c r="H16" s="155" t="s">
        <v>68</v>
      </c>
      <c r="I16" s="42" t="s">
        <v>156</v>
      </c>
      <c r="J16" s="43">
        <v>1220</v>
      </c>
      <c r="K16" s="163">
        <v>0.54300000000000004</v>
      </c>
      <c r="L16" s="163">
        <f t="shared" si="1"/>
        <v>662.46</v>
      </c>
      <c r="M16" s="45"/>
      <c r="N16" s="45"/>
      <c r="O16" s="46"/>
      <c r="P16" s="46"/>
      <c r="Q16" s="47"/>
      <c r="R16" s="47"/>
      <c r="S16" s="47"/>
      <c r="T16" s="47"/>
      <c r="U16" s="47"/>
      <c r="V16" s="47"/>
      <c r="W16" s="47">
        <f t="shared" si="2"/>
        <v>0</v>
      </c>
      <c r="X16" s="48" t="e">
        <f t="shared" si="3"/>
        <v>#DIV/0!</v>
      </c>
      <c r="Y16" s="49">
        <f t="shared" si="4"/>
        <v>-662.46</v>
      </c>
      <c r="Z16" s="50"/>
      <c r="AA16" s="51"/>
      <c r="AB16" s="52"/>
      <c r="AC16" s="53"/>
      <c r="AD16" s="54"/>
      <c r="AE16" s="54"/>
      <c r="AF16" s="55">
        <f t="shared" ref="AF16:AF79" si="5">AC16+AD16</f>
        <v>0</v>
      </c>
      <c r="AG16" s="37"/>
    </row>
    <row r="17" spans="1:33" s="10" customFormat="1">
      <c r="A17" s="38"/>
      <c r="B17" s="39"/>
      <c r="C17" s="151" t="s">
        <v>159</v>
      </c>
      <c r="D17" s="155" t="s">
        <v>74</v>
      </c>
      <c r="E17" s="40" t="s">
        <v>163</v>
      </c>
      <c r="F17" s="40"/>
      <c r="G17" s="41"/>
      <c r="H17" s="155" t="s">
        <v>74</v>
      </c>
      <c r="I17" s="42" t="s">
        <v>156</v>
      </c>
      <c r="J17" s="43">
        <v>1220</v>
      </c>
      <c r="K17" s="163">
        <v>0.54300000000000004</v>
      </c>
      <c r="L17" s="163">
        <f t="shared" si="1"/>
        <v>662.46</v>
      </c>
      <c r="M17" s="45"/>
      <c r="N17" s="45"/>
      <c r="O17" s="46"/>
      <c r="P17" s="46"/>
      <c r="Q17" s="47"/>
      <c r="R17" s="47"/>
      <c r="S17" s="47"/>
      <c r="T17" s="47"/>
      <c r="U17" s="47"/>
      <c r="V17" s="47"/>
      <c r="W17" s="47">
        <f t="shared" si="2"/>
        <v>0</v>
      </c>
      <c r="X17" s="48" t="e">
        <f t="shared" si="3"/>
        <v>#DIV/0!</v>
      </c>
      <c r="Y17" s="49">
        <f t="shared" si="4"/>
        <v>-662.46</v>
      </c>
      <c r="Z17" s="50"/>
      <c r="AA17" s="51"/>
      <c r="AB17" s="52"/>
      <c r="AC17" s="53"/>
      <c r="AD17" s="54"/>
      <c r="AE17" s="54"/>
      <c r="AF17" s="55">
        <f t="shared" si="5"/>
        <v>0</v>
      </c>
      <c r="AG17" s="37"/>
    </row>
    <row r="18" spans="1:33" s="10" customFormat="1">
      <c r="A18" s="38"/>
      <c r="B18" s="39"/>
      <c r="C18" s="151" t="s">
        <v>159</v>
      </c>
      <c r="D18" s="155" t="s">
        <v>79</v>
      </c>
      <c r="E18" s="40" t="s">
        <v>163</v>
      </c>
      <c r="F18" s="40"/>
      <c r="G18" s="41"/>
      <c r="H18" s="155" t="s">
        <v>79</v>
      </c>
      <c r="I18" s="42" t="s">
        <v>156</v>
      </c>
      <c r="J18" s="43">
        <v>1220</v>
      </c>
      <c r="K18" s="163">
        <v>0.54300000000000004</v>
      </c>
      <c r="L18" s="163">
        <f t="shared" ref="L18" si="6">K18*J18</f>
        <v>662.46</v>
      </c>
      <c r="M18" s="45"/>
      <c r="N18" s="45"/>
      <c r="O18" s="46"/>
      <c r="P18" s="46"/>
      <c r="Q18" s="47"/>
      <c r="R18" s="47"/>
      <c r="S18" s="47"/>
      <c r="T18" s="47"/>
      <c r="U18" s="47"/>
      <c r="V18" s="47"/>
      <c r="W18" s="47">
        <f t="shared" ref="W18" si="7">SUM(N18:U18)</f>
        <v>0</v>
      </c>
      <c r="X18" s="48" t="e">
        <f t="shared" ref="X18" si="8">W18/AC18</f>
        <v>#DIV/0!</v>
      </c>
      <c r="Y18" s="49">
        <f t="shared" ref="Y18" si="9">W18-L18</f>
        <v>-662.46</v>
      </c>
      <c r="Z18" s="50"/>
      <c r="AA18" s="51"/>
      <c r="AB18" s="52"/>
      <c r="AC18" s="53"/>
      <c r="AD18" s="54"/>
      <c r="AE18" s="54"/>
      <c r="AF18" s="55">
        <f t="shared" ref="AF18" si="10">AC18+AD18</f>
        <v>0</v>
      </c>
      <c r="AG18" s="37"/>
    </row>
    <row r="19" spans="1:33" s="10" customFormat="1">
      <c r="A19" s="38"/>
      <c r="B19" s="39"/>
      <c r="C19" s="151" t="s">
        <v>159</v>
      </c>
      <c r="D19" s="155" t="s">
        <v>69</v>
      </c>
      <c r="E19" s="40" t="s">
        <v>163</v>
      </c>
      <c r="F19" s="40"/>
      <c r="G19" s="41"/>
      <c r="H19" s="155" t="s">
        <v>69</v>
      </c>
      <c r="I19" s="42" t="s">
        <v>156</v>
      </c>
      <c r="J19" s="43">
        <v>1220</v>
      </c>
      <c r="K19" s="163">
        <v>0.54300000000000004</v>
      </c>
      <c r="L19" s="163">
        <f t="shared" si="1"/>
        <v>662.46</v>
      </c>
      <c r="M19" s="45"/>
      <c r="N19" s="45"/>
      <c r="O19" s="46"/>
      <c r="P19" s="46"/>
      <c r="Q19" s="47"/>
      <c r="R19" s="47"/>
      <c r="S19" s="47"/>
      <c r="T19" s="47"/>
      <c r="U19" s="47"/>
      <c r="V19" s="47"/>
      <c r="W19" s="47">
        <f t="shared" si="2"/>
        <v>0</v>
      </c>
      <c r="X19" s="48" t="e">
        <f t="shared" si="3"/>
        <v>#DIV/0!</v>
      </c>
      <c r="Y19" s="49">
        <f t="shared" si="4"/>
        <v>-662.46</v>
      </c>
      <c r="Z19" s="50"/>
      <c r="AA19" s="51"/>
      <c r="AB19" s="52"/>
      <c r="AC19" s="53"/>
      <c r="AD19" s="54"/>
      <c r="AE19" s="54"/>
      <c r="AF19" s="55">
        <f t="shared" si="5"/>
        <v>0</v>
      </c>
      <c r="AG19" s="37"/>
    </row>
    <row r="20" spans="1:33" s="10" customFormat="1">
      <c r="A20" s="38" t="s">
        <v>33</v>
      </c>
      <c r="B20" s="39" t="s">
        <v>166</v>
      </c>
      <c r="C20" s="155" t="s">
        <v>167</v>
      </c>
      <c r="D20" s="155"/>
      <c r="E20" s="40" t="s">
        <v>165</v>
      </c>
      <c r="F20" s="40"/>
      <c r="G20" s="41"/>
      <c r="H20" s="155" t="s">
        <v>49</v>
      </c>
      <c r="I20" s="42" t="s">
        <v>168</v>
      </c>
      <c r="J20" s="43">
        <v>1535</v>
      </c>
      <c r="K20" s="163">
        <v>0.104</v>
      </c>
      <c r="L20" s="163">
        <f t="shared" si="1"/>
        <v>159.63999999999999</v>
      </c>
      <c r="M20" s="45"/>
      <c r="N20" s="45"/>
      <c r="O20" s="46"/>
      <c r="P20" s="46"/>
      <c r="Q20" s="47"/>
      <c r="R20" s="47"/>
      <c r="S20" s="47"/>
      <c r="T20" s="47"/>
      <c r="U20" s="47"/>
      <c r="V20" s="47"/>
      <c r="W20" s="47">
        <f t="shared" si="2"/>
        <v>0</v>
      </c>
      <c r="X20" s="48" t="e">
        <f t="shared" si="3"/>
        <v>#DIV/0!</v>
      </c>
      <c r="Y20" s="49">
        <f t="shared" si="4"/>
        <v>-159.63999999999999</v>
      </c>
      <c r="Z20" s="50"/>
      <c r="AA20" s="51"/>
      <c r="AB20" s="52"/>
      <c r="AC20" s="53"/>
      <c r="AD20" s="54"/>
      <c r="AE20" s="54"/>
      <c r="AF20" s="55">
        <f t="shared" si="5"/>
        <v>0</v>
      </c>
      <c r="AG20" s="37"/>
    </row>
    <row r="21" spans="1:33" s="10" customFormat="1">
      <c r="A21" s="38"/>
      <c r="B21" s="39"/>
      <c r="C21" s="155"/>
      <c r="D21" s="155"/>
      <c r="E21" s="40" t="s">
        <v>165</v>
      </c>
      <c r="F21" s="40"/>
      <c r="G21" s="41"/>
      <c r="H21" s="155" t="s">
        <v>48</v>
      </c>
      <c r="I21" s="42" t="s">
        <v>168</v>
      </c>
      <c r="J21" s="43">
        <v>4880</v>
      </c>
      <c r="K21" s="163">
        <v>0.104</v>
      </c>
      <c r="L21" s="163">
        <f t="shared" si="1"/>
        <v>507.52</v>
      </c>
      <c r="M21" s="45"/>
      <c r="N21" s="45"/>
      <c r="O21" s="46"/>
      <c r="P21" s="46"/>
      <c r="Q21" s="47"/>
      <c r="R21" s="47"/>
      <c r="S21" s="47"/>
      <c r="T21" s="47"/>
      <c r="U21" s="47"/>
      <c r="V21" s="47"/>
      <c r="W21" s="47">
        <f t="shared" si="2"/>
        <v>0</v>
      </c>
      <c r="X21" s="48" t="e">
        <f t="shared" si="3"/>
        <v>#DIV/0!</v>
      </c>
      <c r="Y21" s="49">
        <f t="shared" si="4"/>
        <v>-507.52</v>
      </c>
      <c r="Z21" s="50"/>
      <c r="AA21" s="51"/>
      <c r="AB21" s="52"/>
      <c r="AC21" s="53"/>
      <c r="AD21" s="54"/>
      <c r="AE21" s="54"/>
      <c r="AF21" s="55">
        <f t="shared" si="5"/>
        <v>0</v>
      </c>
      <c r="AG21" s="37"/>
    </row>
    <row r="22" spans="1:33" s="10" customFormat="1">
      <c r="A22" s="38"/>
      <c r="B22" s="57"/>
      <c r="C22" s="155"/>
      <c r="D22" s="155"/>
      <c r="E22" s="40"/>
      <c r="F22" s="40"/>
      <c r="G22" s="41"/>
      <c r="H22" s="41"/>
      <c r="I22" s="42"/>
      <c r="J22" s="43"/>
      <c r="K22" s="110"/>
      <c r="L22" s="44"/>
      <c r="M22" s="45"/>
      <c r="N22" s="45"/>
      <c r="O22" s="46"/>
      <c r="P22" s="46"/>
      <c r="Q22" s="47"/>
      <c r="R22" s="47"/>
      <c r="S22" s="47"/>
      <c r="T22" s="47"/>
      <c r="U22" s="47"/>
      <c r="V22" s="47"/>
      <c r="W22" s="47"/>
      <c r="X22" s="48"/>
      <c r="Y22" s="49"/>
      <c r="Z22" s="50"/>
      <c r="AA22" s="51"/>
      <c r="AB22" s="52"/>
      <c r="AC22" s="53"/>
      <c r="AD22" s="54"/>
      <c r="AE22" s="54"/>
      <c r="AF22" s="55">
        <f t="shared" si="5"/>
        <v>0</v>
      </c>
      <c r="AG22" s="37"/>
    </row>
    <row r="23" spans="1:33" s="10" customFormat="1">
      <c r="A23" s="38" t="s">
        <v>34</v>
      </c>
      <c r="B23" s="57"/>
      <c r="C23" s="155" t="s">
        <v>36</v>
      </c>
      <c r="D23" s="155" t="s">
        <v>32</v>
      </c>
      <c r="E23" s="40"/>
      <c r="F23" s="40"/>
      <c r="G23" s="41"/>
      <c r="H23" s="155" t="s">
        <v>32</v>
      </c>
      <c r="I23" s="42"/>
      <c r="J23" s="43">
        <v>1535</v>
      </c>
      <c r="K23" s="152">
        <v>100</v>
      </c>
      <c r="L23" s="44">
        <f>K23*J23/5000</f>
        <v>30.7</v>
      </c>
      <c r="M23" s="45"/>
      <c r="N23" s="45"/>
      <c r="O23" s="46"/>
      <c r="P23" s="46"/>
      <c r="Q23" s="47"/>
      <c r="R23" s="47"/>
      <c r="S23" s="47"/>
      <c r="T23" s="47"/>
      <c r="U23" s="47"/>
      <c r="V23" s="47"/>
      <c r="W23" s="47">
        <f>SUM(N23:U23)</f>
        <v>0</v>
      </c>
      <c r="X23" s="48" t="e">
        <f>W23/AC23</f>
        <v>#DIV/0!</v>
      </c>
      <c r="Y23" s="49">
        <f>W23-L23</f>
        <v>-30.7</v>
      </c>
      <c r="Z23" s="50"/>
      <c r="AA23" s="51"/>
      <c r="AB23" s="52"/>
      <c r="AC23" s="53"/>
      <c r="AD23" s="54"/>
      <c r="AE23" s="54"/>
      <c r="AF23" s="55">
        <f t="shared" si="5"/>
        <v>0</v>
      </c>
      <c r="AG23" s="37"/>
    </row>
    <row r="24" spans="1:33" s="10" customFormat="1">
      <c r="A24" s="38"/>
      <c r="B24" s="57"/>
      <c r="C24" s="155" t="s">
        <v>35</v>
      </c>
      <c r="D24" s="155" t="s">
        <v>32</v>
      </c>
      <c r="E24" s="40"/>
      <c r="F24" s="40"/>
      <c r="G24" s="41"/>
      <c r="H24" s="155" t="s">
        <v>32</v>
      </c>
      <c r="I24" s="42"/>
      <c r="J24" s="43">
        <v>1535</v>
      </c>
      <c r="K24" s="152">
        <v>185</v>
      </c>
      <c r="L24" s="44">
        <f t="shared" ref="L24:L32" si="11">K24*J24/5000</f>
        <v>56.795000000000002</v>
      </c>
      <c r="M24" s="45"/>
      <c r="N24" s="45"/>
      <c r="O24" s="46"/>
      <c r="P24" s="46"/>
      <c r="Q24" s="47"/>
      <c r="R24" s="47"/>
      <c r="S24" s="47"/>
      <c r="T24" s="47"/>
      <c r="U24" s="47"/>
      <c r="V24" s="47"/>
      <c r="W24" s="47">
        <f t="shared" ref="W24:W32" si="12">SUM(N24:U24)</f>
        <v>0</v>
      </c>
      <c r="X24" s="48" t="e">
        <f t="shared" ref="X24:X32" si="13">W24/AC24</f>
        <v>#DIV/0!</v>
      </c>
      <c r="Y24" s="49">
        <f t="shared" ref="Y24:Y32" si="14">W24-L24</f>
        <v>-56.795000000000002</v>
      </c>
      <c r="Z24" s="50"/>
      <c r="AA24" s="51"/>
      <c r="AB24" s="52"/>
      <c r="AC24" s="53"/>
      <c r="AD24" s="54"/>
      <c r="AE24" s="54"/>
      <c r="AF24" s="55">
        <f t="shared" si="5"/>
        <v>0</v>
      </c>
      <c r="AG24" s="37"/>
    </row>
    <row r="25" spans="1:33" s="10" customFormat="1">
      <c r="A25" s="38"/>
      <c r="B25" s="57"/>
      <c r="C25" s="155" t="s">
        <v>36</v>
      </c>
      <c r="D25" s="155" t="s">
        <v>68</v>
      </c>
      <c r="E25" s="40"/>
      <c r="F25" s="40"/>
      <c r="G25" s="41"/>
      <c r="H25" s="155" t="s">
        <v>68</v>
      </c>
      <c r="I25" s="57"/>
      <c r="J25" s="43">
        <v>1220</v>
      </c>
      <c r="K25" s="152">
        <v>100</v>
      </c>
      <c r="L25" s="44">
        <f t="shared" si="11"/>
        <v>24.4</v>
      </c>
      <c r="M25" s="45"/>
      <c r="N25" s="45"/>
      <c r="O25" s="46"/>
      <c r="P25" s="46"/>
      <c r="Q25" s="47"/>
      <c r="R25" s="47"/>
      <c r="S25" s="47"/>
      <c r="T25" s="47"/>
      <c r="U25" s="47"/>
      <c r="V25" s="47"/>
      <c r="W25" s="47">
        <f t="shared" si="12"/>
        <v>0</v>
      </c>
      <c r="X25" s="48" t="e">
        <f t="shared" si="13"/>
        <v>#DIV/0!</v>
      </c>
      <c r="Y25" s="49">
        <f t="shared" si="14"/>
        <v>-24.4</v>
      </c>
      <c r="Z25" s="50"/>
      <c r="AA25" s="51"/>
      <c r="AB25" s="52"/>
      <c r="AC25" s="53"/>
      <c r="AD25" s="54"/>
      <c r="AE25" s="54"/>
      <c r="AF25" s="55">
        <f t="shared" si="5"/>
        <v>0</v>
      </c>
      <c r="AG25" s="37"/>
    </row>
    <row r="26" spans="1:33" s="10" customFormat="1">
      <c r="A26" s="38"/>
      <c r="B26" s="58"/>
      <c r="C26" s="155" t="s">
        <v>35</v>
      </c>
      <c r="D26" s="155" t="s">
        <v>68</v>
      </c>
      <c r="E26" s="40"/>
      <c r="F26" s="40"/>
      <c r="G26" s="41"/>
      <c r="H26" s="155" t="s">
        <v>68</v>
      </c>
      <c r="I26" s="59"/>
      <c r="J26" s="43">
        <v>1220</v>
      </c>
      <c r="K26" s="152">
        <v>185</v>
      </c>
      <c r="L26" s="44">
        <f t="shared" si="11"/>
        <v>45.14</v>
      </c>
      <c r="M26" s="45"/>
      <c r="N26" s="45"/>
      <c r="O26" s="46"/>
      <c r="P26" s="46"/>
      <c r="Q26" s="47"/>
      <c r="R26" s="47"/>
      <c r="S26" s="47"/>
      <c r="T26" s="47"/>
      <c r="U26" s="47"/>
      <c r="V26" s="47"/>
      <c r="W26" s="47">
        <f t="shared" si="12"/>
        <v>0</v>
      </c>
      <c r="X26" s="48" t="e">
        <f t="shared" si="13"/>
        <v>#DIV/0!</v>
      </c>
      <c r="Y26" s="49">
        <f t="shared" si="14"/>
        <v>-45.14</v>
      </c>
      <c r="Z26" s="50"/>
      <c r="AA26" s="51"/>
      <c r="AB26" s="52"/>
      <c r="AC26" s="53"/>
      <c r="AD26" s="54"/>
      <c r="AE26" s="54"/>
      <c r="AF26" s="55">
        <f t="shared" si="5"/>
        <v>0</v>
      </c>
      <c r="AG26" s="37"/>
    </row>
    <row r="27" spans="1:33" s="10" customFormat="1">
      <c r="A27" s="38"/>
      <c r="B27" s="57"/>
      <c r="C27" s="155" t="s">
        <v>36</v>
      </c>
      <c r="D27" s="155" t="s">
        <v>74</v>
      </c>
      <c r="E27" s="40"/>
      <c r="F27" s="40"/>
      <c r="G27" s="41"/>
      <c r="H27" s="155" t="s">
        <v>74</v>
      </c>
      <c r="I27" s="57"/>
      <c r="J27" s="43">
        <v>1220</v>
      </c>
      <c r="K27" s="152">
        <v>100</v>
      </c>
      <c r="L27" s="44">
        <f t="shared" si="11"/>
        <v>24.4</v>
      </c>
      <c r="M27" s="45"/>
      <c r="N27" s="45"/>
      <c r="O27" s="46"/>
      <c r="P27" s="46"/>
      <c r="Q27" s="47"/>
      <c r="R27" s="47"/>
      <c r="S27" s="47"/>
      <c r="T27" s="47"/>
      <c r="U27" s="47"/>
      <c r="V27" s="47"/>
      <c r="W27" s="47">
        <f t="shared" si="12"/>
        <v>0</v>
      </c>
      <c r="X27" s="48" t="e">
        <f t="shared" si="13"/>
        <v>#DIV/0!</v>
      </c>
      <c r="Y27" s="49">
        <f t="shared" si="14"/>
        <v>-24.4</v>
      </c>
      <c r="Z27" s="50"/>
      <c r="AA27" s="51"/>
      <c r="AB27" s="52"/>
      <c r="AC27" s="53"/>
      <c r="AD27" s="54"/>
      <c r="AE27" s="54"/>
      <c r="AF27" s="55">
        <f t="shared" si="5"/>
        <v>0</v>
      </c>
      <c r="AG27" s="37"/>
    </row>
    <row r="28" spans="1:33" s="10" customFormat="1">
      <c r="A28" s="38"/>
      <c r="B28" s="58"/>
      <c r="C28" s="155" t="s">
        <v>35</v>
      </c>
      <c r="D28" s="155" t="s">
        <v>74</v>
      </c>
      <c r="E28" s="40"/>
      <c r="F28" s="40"/>
      <c r="G28" s="41"/>
      <c r="H28" s="155" t="s">
        <v>74</v>
      </c>
      <c r="I28" s="59"/>
      <c r="J28" s="43">
        <v>1220</v>
      </c>
      <c r="K28" s="152">
        <v>185</v>
      </c>
      <c r="L28" s="44">
        <f t="shared" si="11"/>
        <v>45.14</v>
      </c>
      <c r="M28" s="45"/>
      <c r="N28" s="45"/>
      <c r="O28" s="46"/>
      <c r="P28" s="46"/>
      <c r="Q28" s="47"/>
      <c r="R28" s="47"/>
      <c r="S28" s="47"/>
      <c r="T28" s="47"/>
      <c r="U28" s="47"/>
      <c r="V28" s="47"/>
      <c r="W28" s="47">
        <f t="shared" si="12"/>
        <v>0</v>
      </c>
      <c r="X28" s="48" t="e">
        <f t="shared" si="13"/>
        <v>#DIV/0!</v>
      </c>
      <c r="Y28" s="49">
        <f t="shared" si="14"/>
        <v>-45.14</v>
      </c>
      <c r="Z28" s="50"/>
      <c r="AA28" s="51"/>
      <c r="AB28" s="52"/>
      <c r="AC28" s="53"/>
      <c r="AD28" s="54"/>
      <c r="AE28" s="54"/>
      <c r="AF28" s="55">
        <f t="shared" si="5"/>
        <v>0</v>
      </c>
      <c r="AG28" s="37"/>
    </row>
    <row r="29" spans="1:33" s="10" customFormat="1">
      <c r="A29" s="38"/>
      <c r="B29" s="57"/>
      <c r="C29" s="155" t="s">
        <v>36</v>
      </c>
      <c r="D29" s="155" t="s">
        <v>79</v>
      </c>
      <c r="E29" s="40"/>
      <c r="F29" s="40"/>
      <c r="G29" s="41"/>
      <c r="H29" s="155" t="s">
        <v>79</v>
      </c>
      <c r="I29" s="57"/>
      <c r="J29" s="43">
        <v>1220</v>
      </c>
      <c r="K29" s="152">
        <v>100</v>
      </c>
      <c r="L29" s="44">
        <f t="shared" si="11"/>
        <v>24.4</v>
      </c>
      <c r="M29" s="45"/>
      <c r="N29" s="45"/>
      <c r="O29" s="46"/>
      <c r="P29" s="46"/>
      <c r="Q29" s="47"/>
      <c r="R29" s="47"/>
      <c r="S29" s="47"/>
      <c r="T29" s="47"/>
      <c r="U29" s="47"/>
      <c r="V29" s="47"/>
      <c r="W29" s="47">
        <f t="shared" si="12"/>
        <v>0</v>
      </c>
      <c r="X29" s="48" t="e">
        <f t="shared" si="13"/>
        <v>#DIV/0!</v>
      </c>
      <c r="Y29" s="49">
        <f t="shared" si="14"/>
        <v>-24.4</v>
      </c>
      <c r="Z29" s="50"/>
      <c r="AA29" s="51"/>
      <c r="AB29" s="52"/>
      <c r="AC29" s="53"/>
      <c r="AD29" s="54"/>
      <c r="AE29" s="54"/>
      <c r="AF29" s="55">
        <f t="shared" si="5"/>
        <v>0</v>
      </c>
      <c r="AG29" s="37"/>
    </row>
    <row r="30" spans="1:33" s="10" customFormat="1">
      <c r="A30" s="38"/>
      <c r="B30" s="58"/>
      <c r="C30" s="155" t="s">
        <v>35</v>
      </c>
      <c r="D30" s="155" t="s">
        <v>79</v>
      </c>
      <c r="E30" s="40"/>
      <c r="F30" s="40"/>
      <c r="G30" s="41"/>
      <c r="H30" s="155" t="s">
        <v>79</v>
      </c>
      <c r="I30" s="59"/>
      <c r="J30" s="43">
        <v>1220</v>
      </c>
      <c r="K30" s="152">
        <v>185</v>
      </c>
      <c r="L30" s="44">
        <f t="shared" si="11"/>
        <v>45.14</v>
      </c>
      <c r="M30" s="45"/>
      <c r="N30" s="45"/>
      <c r="O30" s="46"/>
      <c r="P30" s="46"/>
      <c r="Q30" s="47"/>
      <c r="R30" s="47"/>
      <c r="S30" s="47"/>
      <c r="T30" s="47"/>
      <c r="U30" s="47"/>
      <c r="V30" s="47"/>
      <c r="W30" s="47">
        <f t="shared" si="12"/>
        <v>0</v>
      </c>
      <c r="X30" s="48" t="e">
        <f t="shared" si="13"/>
        <v>#DIV/0!</v>
      </c>
      <c r="Y30" s="49">
        <f t="shared" si="14"/>
        <v>-45.14</v>
      </c>
      <c r="Z30" s="50"/>
      <c r="AA30" s="51"/>
      <c r="AB30" s="52"/>
      <c r="AC30" s="53"/>
      <c r="AD30" s="54"/>
      <c r="AE30" s="54"/>
      <c r="AF30" s="55">
        <f t="shared" si="5"/>
        <v>0</v>
      </c>
      <c r="AG30" s="37"/>
    </row>
    <row r="31" spans="1:33" s="10" customFormat="1">
      <c r="A31" s="38"/>
      <c r="B31" s="57"/>
      <c r="C31" s="155" t="s">
        <v>36</v>
      </c>
      <c r="D31" s="155" t="s">
        <v>69</v>
      </c>
      <c r="E31" s="40"/>
      <c r="F31" s="40"/>
      <c r="G31" s="41"/>
      <c r="H31" s="155" t="s">
        <v>69</v>
      </c>
      <c r="I31" s="57"/>
      <c r="J31" s="43">
        <v>1220</v>
      </c>
      <c r="K31" s="152">
        <v>100</v>
      </c>
      <c r="L31" s="44">
        <f t="shared" si="11"/>
        <v>24.4</v>
      </c>
      <c r="M31" s="45"/>
      <c r="N31" s="45"/>
      <c r="O31" s="46"/>
      <c r="P31" s="46"/>
      <c r="Q31" s="47"/>
      <c r="R31" s="47"/>
      <c r="S31" s="47"/>
      <c r="T31" s="47"/>
      <c r="U31" s="47"/>
      <c r="V31" s="47"/>
      <c r="W31" s="47">
        <f t="shared" si="12"/>
        <v>0</v>
      </c>
      <c r="X31" s="48" t="e">
        <f t="shared" si="13"/>
        <v>#DIV/0!</v>
      </c>
      <c r="Y31" s="49">
        <f t="shared" si="14"/>
        <v>-24.4</v>
      </c>
      <c r="Z31" s="50"/>
      <c r="AA31" s="51"/>
      <c r="AB31" s="52"/>
      <c r="AC31" s="53"/>
      <c r="AD31" s="54"/>
      <c r="AE31" s="54"/>
      <c r="AF31" s="55">
        <f t="shared" si="5"/>
        <v>0</v>
      </c>
      <c r="AG31" s="37"/>
    </row>
    <row r="32" spans="1:33" s="10" customFormat="1">
      <c r="A32" s="38"/>
      <c r="B32" s="58"/>
      <c r="C32" s="155" t="s">
        <v>35</v>
      </c>
      <c r="D32" s="155" t="s">
        <v>69</v>
      </c>
      <c r="E32" s="40"/>
      <c r="F32" s="40"/>
      <c r="G32" s="41"/>
      <c r="H32" s="155" t="s">
        <v>69</v>
      </c>
      <c r="I32" s="59"/>
      <c r="J32" s="43">
        <v>1220</v>
      </c>
      <c r="K32" s="152">
        <v>185</v>
      </c>
      <c r="L32" s="44">
        <f t="shared" si="11"/>
        <v>45.14</v>
      </c>
      <c r="M32" s="45"/>
      <c r="N32" s="45"/>
      <c r="O32" s="46"/>
      <c r="P32" s="46"/>
      <c r="Q32" s="47"/>
      <c r="R32" s="47"/>
      <c r="S32" s="47"/>
      <c r="T32" s="47"/>
      <c r="U32" s="47"/>
      <c r="V32" s="47"/>
      <c r="W32" s="47">
        <f t="shared" si="12"/>
        <v>0</v>
      </c>
      <c r="X32" s="48" t="e">
        <f t="shared" si="13"/>
        <v>#DIV/0!</v>
      </c>
      <c r="Y32" s="49">
        <f t="shared" si="14"/>
        <v>-45.14</v>
      </c>
      <c r="Z32" s="50"/>
      <c r="AA32" s="51"/>
      <c r="AB32" s="52"/>
      <c r="AC32" s="53"/>
      <c r="AD32" s="54"/>
      <c r="AE32" s="54"/>
      <c r="AF32" s="55">
        <f t="shared" si="5"/>
        <v>0</v>
      </c>
      <c r="AG32" s="37"/>
    </row>
    <row r="33" spans="1:33" s="10" customFormat="1">
      <c r="A33" s="38"/>
      <c r="B33" s="58"/>
      <c r="C33" s="155"/>
      <c r="D33" s="155"/>
      <c r="E33" s="40"/>
      <c r="F33" s="40"/>
      <c r="G33" s="41"/>
      <c r="H33" s="41"/>
      <c r="I33" s="59"/>
      <c r="J33" s="43"/>
      <c r="K33" s="111"/>
      <c r="L33" s="44"/>
      <c r="M33" s="45"/>
      <c r="N33" s="45"/>
      <c r="O33" s="46"/>
      <c r="P33" s="46"/>
      <c r="Q33" s="47"/>
      <c r="R33" s="47"/>
      <c r="S33" s="47"/>
      <c r="T33" s="47"/>
      <c r="U33" s="47"/>
      <c r="V33" s="47"/>
      <c r="W33" s="47"/>
      <c r="X33" s="48"/>
      <c r="Y33" s="49"/>
      <c r="Z33" s="50"/>
      <c r="AA33" s="51"/>
      <c r="AB33" s="52"/>
      <c r="AC33" s="53"/>
      <c r="AD33" s="54"/>
      <c r="AE33" s="54"/>
      <c r="AF33" s="55">
        <f t="shared" si="5"/>
        <v>0</v>
      </c>
      <c r="AG33" s="37"/>
    </row>
    <row r="34" spans="1:33" s="10" customFormat="1">
      <c r="A34" s="38" t="s">
        <v>275</v>
      </c>
      <c r="B34" s="57"/>
      <c r="C34" s="155" t="s">
        <v>299</v>
      </c>
      <c r="D34" s="155"/>
      <c r="E34" s="40"/>
      <c r="F34" s="40"/>
      <c r="G34" s="41"/>
      <c r="H34" s="155" t="s">
        <v>32</v>
      </c>
      <c r="I34" s="42" t="s">
        <v>238</v>
      </c>
      <c r="J34" s="43">
        <v>1535</v>
      </c>
      <c r="K34" s="172">
        <f>0.4*1.1</f>
        <v>0.44000000000000006</v>
      </c>
      <c r="L34" s="171">
        <f>K34*J34/600</f>
        <v>1.1256666666666668</v>
      </c>
      <c r="M34" s="45"/>
      <c r="N34" s="45"/>
      <c r="O34" s="46"/>
      <c r="P34" s="46"/>
      <c r="Q34" s="47"/>
      <c r="R34" s="47"/>
      <c r="S34" s="47"/>
      <c r="T34" s="47"/>
      <c r="U34" s="47"/>
      <c r="V34" s="47"/>
      <c r="W34" s="47">
        <f>SUM(N34:U34)</f>
        <v>0</v>
      </c>
      <c r="X34" s="48" t="e">
        <f>W34/AC34</f>
        <v>#DIV/0!</v>
      </c>
      <c r="Y34" s="49">
        <f>W34-L34</f>
        <v>-1.1256666666666668</v>
      </c>
      <c r="Z34" s="50"/>
      <c r="AA34" s="51"/>
      <c r="AB34" s="52"/>
      <c r="AC34" s="53"/>
      <c r="AD34" s="54"/>
      <c r="AE34" s="54"/>
      <c r="AF34" s="55">
        <f t="shared" si="5"/>
        <v>0</v>
      </c>
      <c r="AG34" s="37"/>
    </row>
    <row r="35" spans="1:33" s="10" customFormat="1">
      <c r="A35" s="38"/>
      <c r="B35" s="57"/>
      <c r="C35" s="155" t="s">
        <v>299</v>
      </c>
      <c r="D35" s="155"/>
      <c r="E35" s="40"/>
      <c r="F35" s="40"/>
      <c r="G35" s="41"/>
      <c r="H35" s="155" t="s">
        <v>48</v>
      </c>
      <c r="I35" s="42" t="s">
        <v>238</v>
      </c>
      <c r="J35" s="43">
        <v>4880</v>
      </c>
      <c r="K35" s="172">
        <f>0.4*1.1</f>
        <v>0.44000000000000006</v>
      </c>
      <c r="L35" s="171">
        <f t="shared" ref="L35" si="15">K35*J35/600</f>
        <v>3.5786666666666673</v>
      </c>
      <c r="M35" s="45"/>
      <c r="N35" s="45"/>
      <c r="O35" s="46"/>
      <c r="P35" s="46"/>
      <c r="Q35" s="47"/>
      <c r="R35" s="47"/>
      <c r="S35" s="47"/>
      <c r="T35" s="47"/>
      <c r="U35" s="47"/>
      <c r="V35" s="47"/>
      <c r="W35" s="47">
        <f>SUM(N35:U35)</f>
        <v>0</v>
      </c>
      <c r="X35" s="48" t="e">
        <f>W35/AC35</f>
        <v>#DIV/0!</v>
      </c>
      <c r="Y35" s="49">
        <f>W35-L35</f>
        <v>-3.5786666666666673</v>
      </c>
      <c r="Z35" s="50"/>
      <c r="AA35" s="51"/>
      <c r="AB35" s="52"/>
      <c r="AC35" s="53"/>
      <c r="AD35" s="54"/>
      <c r="AE35" s="54"/>
      <c r="AF35" s="55">
        <f t="shared" si="5"/>
        <v>0</v>
      </c>
      <c r="AG35" s="37"/>
    </row>
    <row r="36" spans="1:33" s="10" customFormat="1">
      <c r="A36" s="38"/>
      <c r="B36" s="58"/>
      <c r="C36" s="155"/>
      <c r="D36" s="155"/>
      <c r="E36" s="40"/>
      <c r="F36" s="40"/>
      <c r="G36" s="41"/>
      <c r="H36" s="41"/>
      <c r="I36" s="59"/>
      <c r="J36" s="43"/>
      <c r="K36" s="111"/>
      <c r="L36" s="44"/>
      <c r="M36" s="45"/>
      <c r="N36" s="45"/>
      <c r="O36" s="46"/>
      <c r="P36" s="46"/>
      <c r="Q36" s="47"/>
      <c r="R36" s="47"/>
      <c r="S36" s="47"/>
      <c r="T36" s="47"/>
      <c r="U36" s="47"/>
      <c r="V36" s="47"/>
      <c r="W36" s="47"/>
      <c r="X36" s="48"/>
      <c r="Y36" s="49"/>
      <c r="Z36" s="50"/>
      <c r="AA36" s="51"/>
      <c r="AB36" s="52"/>
      <c r="AC36" s="53"/>
      <c r="AD36" s="54"/>
      <c r="AE36" s="54"/>
      <c r="AF36" s="55">
        <f t="shared" si="5"/>
        <v>0</v>
      </c>
      <c r="AG36" s="37"/>
    </row>
    <row r="37" spans="1:33" s="10" customFormat="1">
      <c r="A37" s="38" t="s">
        <v>38</v>
      </c>
      <c r="B37" s="57"/>
      <c r="C37" s="155" t="s">
        <v>219</v>
      </c>
      <c r="D37" s="155" t="s">
        <v>49</v>
      </c>
      <c r="E37" s="40"/>
      <c r="F37" s="40"/>
      <c r="G37" s="41"/>
      <c r="H37" s="155" t="s">
        <v>49</v>
      </c>
      <c r="I37" s="51" t="s">
        <v>181</v>
      </c>
      <c r="J37" s="43">
        <v>1535</v>
      </c>
      <c r="K37" s="163">
        <v>0.41</v>
      </c>
      <c r="L37" s="163">
        <f>K37*J37</f>
        <v>629.34999999999991</v>
      </c>
      <c r="M37" s="45"/>
      <c r="N37" s="45"/>
      <c r="O37" s="46"/>
      <c r="P37" s="46"/>
      <c r="Q37" s="47"/>
      <c r="R37" s="47"/>
      <c r="S37" s="47"/>
      <c r="T37" s="47"/>
      <c r="U37" s="47"/>
      <c r="V37" s="47"/>
      <c r="W37" s="47">
        <f>SUM(N37:U37)</f>
        <v>0</v>
      </c>
      <c r="X37" s="48" t="e">
        <f>W37/AC37</f>
        <v>#DIV/0!</v>
      </c>
      <c r="Y37" s="49">
        <f>W37-L37</f>
        <v>-629.34999999999991</v>
      </c>
      <c r="Z37" s="50"/>
      <c r="AA37" s="51"/>
      <c r="AB37" s="52"/>
      <c r="AC37" s="53"/>
      <c r="AD37" s="54"/>
      <c r="AE37" s="54"/>
      <c r="AF37" s="55">
        <f t="shared" si="5"/>
        <v>0</v>
      </c>
      <c r="AG37" s="37"/>
    </row>
    <row r="38" spans="1:33" s="10" customFormat="1">
      <c r="A38" s="38"/>
      <c r="B38" s="57"/>
      <c r="C38" s="155" t="s">
        <v>219</v>
      </c>
      <c r="D38" s="155" t="s">
        <v>49</v>
      </c>
      <c r="E38" s="40"/>
      <c r="F38" s="40"/>
      <c r="G38" s="41"/>
      <c r="H38" s="155" t="s">
        <v>49</v>
      </c>
      <c r="I38" s="51" t="s">
        <v>55</v>
      </c>
      <c r="J38" s="43">
        <v>1535</v>
      </c>
      <c r="K38" s="163">
        <v>2.2799999999999998</v>
      </c>
      <c r="L38" s="163">
        <f>K38*J38</f>
        <v>3499.7999999999997</v>
      </c>
      <c r="M38" s="45"/>
      <c r="N38" s="45"/>
      <c r="O38" s="46"/>
      <c r="P38" s="46"/>
      <c r="Q38" s="47"/>
      <c r="R38" s="47"/>
      <c r="S38" s="47"/>
      <c r="T38" s="47"/>
      <c r="U38" s="47"/>
      <c r="V38" s="47"/>
      <c r="W38" s="47">
        <f>SUM(N38:U38)</f>
        <v>0</v>
      </c>
      <c r="X38" s="48" t="e">
        <f>W38/AC38</f>
        <v>#DIV/0!</v>
      </c>
      <c r="Y38" s="49">
        <f>W38-L38</f>
        <v>-3499.7999999999997</v>
      </c>
      <c r="Z38" s="50"/>
      <c r="AA38" s="51"/>
      <c r="AB38" s="52"/>
      <c r="AC38" s="53"/>
      <c r="AD38" s="54"/>
      <c r="AE38" s="54"/>
      <c r="AF38" s="55">
        <f t="shared" si="5"/>
        <v>0</v>
      </c>
      <c r="AG38" s="37"/>
    </row>
    <row r="39" spans="1:33" s="10" customFormat="1">
      <c r="A39" s="38"/>
      <c r="B39" s="57"/>
      <c r="C39" s="155" t="s">
        <v>219</v>
      </c>
      <c r="D39" s="155" t="s">
        <v>48</v>
      </c>
      <c r="E39" s="40"/>
      <c r="F39" s="40"/>
      <c r="G39" s="41"/>
      <c r="H39" s="155" t="s">
        <v>48</v>
      </c>
      <c r="I39" s="51" t="s">
        <v>181</v>
      </c>
      <c r="J39" s="43">
        <v>4880</v>
      </c>
      <c r="K39" s="163">
        <v>0.41</v>
      </c>
      <c r="L39" s="163">
        <f>K39*J39</f>
        <v>2000.8</v>
      </c>
      <c r="M39" s="45"/>
      <c r="N39" s="45"/>
      <c r="O39" s="46"/>
      <c r="P39" s="46"/>
      <c r="Q39" s="63"/>
      <c r="R39" s="63"/>
      <c r="S39" s="63"/>
      <c r="T39" s="63"/>
      <c r="U39" s="47"/>
      <c r="V39" s="47"/>
      <c r="W39" s="47">
        <f>SUM(N39:U39)</f>
        <v>0</v>
      </c>
      <c r="X39" s="48" t="e">
        <f>W39/AC39</f>
        <v>#DIV/0!</v>
      </c>
      <c r="Y39" s="49">
        <f>W39-L39</f>
        <v>-2000.8</v>
      </c>
      <c r="Z39" s="50"/>
      <c r="AA39" s="51"/>
      <c r="AB39" s="52"/>
      <c r="AC39" s="53"/>
      <c r="AD39" s="54"/>
      <c r="AE39" s="54"/>
      <c r="AF39" s="55">
        <f t="shared" si="5"/>
        <v>0</v>
      </c>
      <c r="AG39" s="37"/>
    </row>
    <row r="40" spans="1:33" s="10" customFormat="1">
      <c r="A40" s="38"/>
      <c r="B40" s="57"/>
      <c r="C40" s="155" t="s">
        <v>219</v>
      </c>
      <c r="D40" s="155" t="s">
        <v>48</v>
      </c>
      <c r="E40" s="40"/>
      <c r="F40" s="40"/>
      <c r="G40" s="41"/>
      <c r="H40" s="155" t="s">
        <v>48</v>
      </c>
      <c r="I40" s="51" t="s">
        <v>55</v>
      </c>
      <c r="J40" s="43">
        <v>4880</v>
      </c>
      <c r="K40" s="163">
        <v>2.2799999999999998</v>
      </c>
      <c r="L40" s="163">
        <f>K40*J40</f>
        <v>11126.4</v>
      </c>
      <c r="M40" s="45"/>
      <c r="N40" s="45"/>
      <c r="O40" s="46"/>
      <c r="P40" s="46"/>
      <c r="Q40" s="47"/>
      <c r="R40" s="47"/>
      <c r="S40" s="47"/>
      <c r="T40" s="47"/>
      <c r="U40" s="47"/>
      <c r="V40" s="47"/>
      <c r="W40" s="47">
        <f>SUM(N40:U40)</f>
        <v>0</v>
      </c>
      <c r="X40" s="48" t="e">
        <f>W40/AC40</f>
        <v>#DIV/0!</v>
      </c>
      <c r="Y40" s="49">
        <f>W40-L40</f>
        <v>-11126.4</v>
      </c>
      <c r="Z40" s="50"/>
      <c r="AA40" s="51"/>
      <c r="AB40" s="52"/>
      <c r="AC40" s="53"/>
      <c r="AD40" s="54"/>
      <c r="AE40" s="54"/>
      <c r="AF40" s="55">
        <f t="shared" si="5"/>
        <v>0</v>
      </c>
      <c r="AG40" s="37"/>
    </row>
    <row r="41" spans="1:33" s="10" customFormat="1">
      <c r="A41" s="38"/>
      <c r="B41" s="57"/>
      <c r="C41" s="155"/>
      <c r="D41" s="155"/>
      <c r="E41" s="40"/>
      <c r="F41" s="40"/>
      <c r="G41" s="41"/>
      <c r="H41" s="41"/>
      <c r="I41" s="42"/>
      <c r="J41" s="66"/>
      <c r="K41" s="114"/>
      <c r="L41" s="44"/>
      <c r="M41" s="45"/>
      <c r="N41" s="45"/>
      <c r="O41" s="46"/>
      <c r="P41" s="46"/>
      <c r="Q41" s="63"/>
      <c r="R41" s="63"/>
      <c r="S41" s="63"/>
      <c r="T41" s="63"/>
      <c r="U41" s="47"/>
      <c r="V41" s="47"/>
      <c r="W41" s="47"/>
      <c r="X41" s="48"/>
      <c r="Y41" s="49"/>
      <c r="Z41" s="50"/>
      <c r="AA41" s="51"/>
      <c r="AB41" s="52"/>
      <c r="AC41" s="53"/>
      <c r="AD41" s="54"/>
      <c r="AE41" s="54"/>
      <c r="AF41" s="55">
        <f t="shared" si="5"/>
        <v>0</v>
      </c>
      <c r="AG41" s="37"/>
    </row>
    <row r="42" spans="1:33" s="10" customFormat="1">
      <c r="A42" s="38" t="s">
        <v>37</v>
      </c>
      <c r="B42" s="58"/>
      <c r="C42" s="155" t="s">
        <v>242</v>
      </c>
      <c r="D42" s="155" t="s">
        <v>40</v>
      </c>
      <c r="E42" s="40"/>
      <c r="F42" s="40"/>
      <c r="G42" s="41"/>
      <c r="H42" s="155" t="s">
        <v>49</v>
      </c>
      <c r="I42" s="59"/>
      <c r="J42" s="43">
        <v>75</v>
      </c>
      <c r="K42" s="112">
        <v>1.03</v>
      </c>
      <c r="L42" s="44">
        <f t="shared" ref="L42:L47" si="16">K42*J42</f>
        <v>77.25</v>
      </c>
      <c r="M42" s="45"/>
      <c r="N42" s="45"/>
      <c r="O42" s="46"/>
      <c r="P42" s="46"/>
      <c r="Q42" s="47"/>
      <c r="R42" s="47"/>
      <c r="S42" s="47"/>
      <c r="T42" s="47"/>
      <c r="U42" s="47"/>
      <c r="V42" s="47"/>
      <c r="W42" s="47">
        <f t="shared" ref="W42:W47" si="17">SUM(N42:U42)</f>
        <v>0</v>
      </c>
      <c r="X42" s="48" t="e">
        <f t="shared" ref="X42:X47" si="18">W42/AC42</f>
        <v>#DIV/0!</v>
      </c>
      <c r="Y42" s="49">
        <f t="shared" ref="Y42:Y47" si="19">W42-L42</f>
        <v>-77.25</v>
      </c>
      <c r="Z42" s="50"/>
      <c r="AA42" s="51"/>
      <c r="AB42" s="52"/>
      <c r="AC42" s="53"/>
      <c r="AD42" s="54"/>
      <c r="AE42" s="54"/>
      <c r="AF42" s="55">
        <f t="shared" si="5"/>
        <v>0</v>
      </c>
      <c r="AG42" s="37"/>
    </row>
    <row r="43" spans="1:33" s="10" customFormat="1">
      <c r="A43" s="38"/>
      <c r="B43" s="57"/>
      <c r="C43" s="155" t="s">
        <v>243</v>
      </c>
      <c r="D43" s="155" t="s">
        <v>41</v>
      </c>
      <c r="E43" s="40"/>
      <c r="F43" s="40"/>
      <c r="G43" s="41"/>
      <c r="H43" s="155" t="s">
        <v>49</v>
      </c>
      <c r="I43" s="57"/>
      <c r="J43" s="43">
        <v>155</v>
      </c>
      <c r="K43" s="112">
        <v>1.03</v>
      </c>
      <c r="L43" s="44">
        <f t="shared" si="16"/>
        <v>159.65</v>
      </c>
      <c r="M43" s="45"/>
      <c r="N43" s="45"/>
      <c r="O43" s="46"/>
      <c r="P43" s="46"/>
      <c r="Q43" s="47"/>
      <c r="R43" s="47"/>
      <c r="S43" s="47"/>
      <c r="T43" s="47"/>
      <c r="U43" s="47"/>
      <c r="V43" s="47"/>
      <c r="W43" s="47">
        <f t="shared" si="17"/>
        <v>0</v>
      </c>
      <c r="X43" s="48" t="e">
        <f t="shared" si="18"/>
        <v>#DIV/0!</v>
      </c>
      <c r="Y43" s="49">
        <f t="shared" si="19"/>
        <v>-159.65</v>
      </c>
      <c r="Z43" s="50"/>
      <c r="AA43" s="51"/>
      <c r="AB43" s="52"/>
      <c r="AC43" s="53"/>
      <c r="AD43" s="54"/>
      <c r="AE43" s="54"/>
      <c r="AF43" s="55">
        <f t="shared" si="5"/>
        <v>0</v>
      </c>
      <c r="AG43" s="37"/>
    </row>
    <row r="44" spans="1:33" s="10" customFormat="1">
      <c r="A44" s="38"/>
      <c r="B44" s="57"/>
      <c r="C44" s="155" t="s">
        <v>244</v>
      </c>
      <c r="D44" s="155" t="s">
        <v>42</v>
      </c>
      <c r="E44" s="40"/>
      <c r="F44" s="40"/>
      <c r="G44" s="41"/>
      <c r="H44" s="155" t="s">
        <v>49</v>
      </c>
      <c r="I44" s="57"/>
      <c r="J44" s="43">
        <v>430</v>
      </c>
      <c r="K44" s="113">
        <v>1.03</v>
      </c>
      <c r="L44" s="44">
        <f t="shared" si="16"/>
        <v>442.90000000000003</v>
      </c>
      <c r="M44" s="45"/>
      <c r="N44" s="45"/>
      <c r="O44" s="46"/>
      <c r="P44" s="46"/>
      <c r="Q44" s="47"/>
      <c r="R44" s="47"/>
      <c r="S44" s="47"/>
      <c r="T44" s="47"/>
      <c r="U44" s="47"/>
      <c r="V44" s="47"/>
      <c r="W44" s="47">
        <f t="shared" si="17"/>
        <v>0</v>
      </c>
      <c r="X44" s="48" t="e">
        <f t="shared" si="18"/>
        <v>#DIV/0!</v>
      </c>
      <c r="Y44" s="49">
        <f t="shared" si="19"/>
        <v>-442.90000000000003</v>
      </c>
      <c r="Z44" s="50"/>
      <c r="AA44" s="51"/>
      <c r="AB44" s="52"/>
      <c r="AC44" s="53"/>
      <c r="AD44" s="54"/>
      <c r="AE44" s="54"/>
      <c r="AF44" s="55">
        <f t="shared" si="5"/>
        <v>0</v>
      </c>
      <c r="AG44" s="37"/>
    </row>
    <row r="45" spans="1:33" s="10" customFormat="1">
      <c r="A45" s="38"/>
      <c r="B45" s="58"/>
      <c r="C45" s="155" t="s">
        <v>245</v>
      </c>
      <c r="D45" s="155" t="s">
        <v>43</v>
      </c>
      <c r="E45" s="40"/>
      <c r="F45" s="40"/>
      <c r="G45" s="41"/>
      <c r="H45" s="155" t="s">
        <v>49</v>
      </c>
      <c r="I45" s="59"/>
      <c r="J45" s="43">
        <v>415</v>
      </c>
      <c r="K45" s="112">
        <v>1.03</v>
      </c>
      <c r="L45" s="44">
        <f t="shared" si="16"/>
        <v>427.45</v>
      </c>
      <c r="M45" s="45"/>
      <c r="N45" s="45"/>
      <c r="O45" s="46"/>
      <c r="P45" s="46"/>
      <c r="Q45" s="47"/>
      <c r="R45" s="47"/>
      <c r="S45" s="47"/>
      <c r="T45" s="47"/>
      <c r="U45" s="47"/>
      <c r="V45" s="47"/>
      <c r="W45" s="47">
        <f t="shared" si="17"/>
        <v>0</v>
      </c>
      <c r="X45" s="48" t="e">
        <f t="shared" si="18"/>
        <v>#DIV/0!</v>
      </c>
      <c r="Y45" s="49">
        <f t="shared" si="19"/>
        <v>-427.45</v>
      </c>
      <c r="Z45" s="50"/>
      <c r="AA45" s="51"/>
      <c r="AB45" s="52"/>
      <c r="AC45" s="53"/>
      <c r="AD45" s="54"/>
      <c r="AE45" s="54"/>
      <c r="AF45" s="55">
        <f t="shared" si="5"/>
        <v>0</v>
      </c>
      <c r="AG45" s="37"/>
    </row>
    <row r="46" spans="1:33" s="10" customFormat="1">
      <c r="A46" s="38"/>
      <c r="B46" s="58"/>
      <c r="C46" s="155" t="s">
        <v>246</v>
      </c>
      <c r="D46" s="155" t="s">
        <v>44</v>
      </c>
      <c r="E46" s="40"/>
      <c r="F46" s="40"/>
      <c r="G46" s="41"/>
      <c r="H46" s="155" t="s">
        <v>49</v>
      </c>
      <c r="I46" s="59"/>
      <c r="J46" s="43">
        <v>305</v>
      </c>
      <c r="K46" s="112">
        <v>1.03</v>
      </c>
      <c r="L46" s="44">
        <f t="shared" si="16"/>
        <v>314.15000000000003</v>
      </c>
      <c r="M46" s="45"/>
      <c r="N46" s="45"/>
      <c r="O46" s="46"/>
      <c r="P46" s="46"/>
      <c r="Q46" s="47"/>
      <c r="R46" s="47"/>
      <c r="S46" s="47"/>
      <c r="T46" s="47"/>
      <c r="U46" s="47"/>
      <c r="V46" s="47"/>
      <c r="W46" s="47">
        <f t="shared" si="17"/>
        <v>0</v>
      </c>
      <c r="X46" s="48" t="e">
        <f t="shared" si="18"/>
        <v>#DIV/0!</v>
      </c>
      <c r="Y46" s="49">
        <f t="shared" si="19"/>
        <v>-314.15000000000003</v>
      </c>
      <c r="Z46" s="50"/>
      <c r="AA46" s="51"/>
      <c r="AB46" s="52"/>
      <c r="AC46" s="53"/>
      <c r="AD46" s="54"/>
      <c r="AE46" s="54"/>
      <c r="AF46" s="55">
        <f t="shared" si="5"/>
        <v>0</v>
      </c>
      <c r="AG46" s="37"/>
    </row>
    <row r="47" spans="1:33" s="10" customFormat="1">
      <c r="A47" s="38"/>
      <c r="B47" s="58"/>
      <c r="C47" s="155" t="s">
        <v>247</v>
      </c>
      <c r="D47" s="155" t="s">
        <v>45</v>
      </c>
      <c r="E47" s="40"/>
      <c r="F47" s="40"/>
      <c r="G47" s="41"/>
      <c r="H47" s="155" t="s">
        <v>49</v>
      </c>
      <c r="I47" s="59"/>
      <c r="J47" s="43">
        <v>155</v>
      </c>
      <c r="K47" s="112">
        <v>1.03</v>
      </c>
      <c r="L47" s="44">
        <f t="shared" si="16"/>
        <v>159.65</v>
      </c>
      <c r="M47" s="45"/>
      <c r="N47" s="45"/>
      <c r="O47" s="46"/>
      <c r="P47" s="46"/>
      <c r="Q47" s="47"/>
      <c r="R47" s="47"/>
      <c r="S47" s="47"/>
      <c r="T47" s="47"/>
      <c r="U47" s="47"/>
      <c r="V47" s="47"/>
      <c r="W47" s="47">
        <f t="shared" si="17"/>
        <v>0</v>
      </c>
      <c r="X47" s="48" t="e">
        <f t="shared" si="18"/>
        <v>#DIV/0!</v>
      </c>
      <c r="Y47" s="49">
        <f t="shared" si="19"/>
        <v>-159.65</v>
      </c>
      <c r="Z47" s="50"/>
      <c r="AA47" s="51"/>
      <c r="AB47" s="52"/>
      <c r="AC47" s="53"/>
      <c r="AD47" s="54"/>
      <c r="AE47" s="54"/>
      <c r="AF47" s="55">
        <f t="shared" si="5"/>
        <v>0</v>
      </c>
      <c r="AG47" s="37"/>
    </row>
    <row r="48" spans="1:33" s="10" customFormat="1">
      <c r="A48" s="38"/>
      <c r="B48" s="58"/>
      <c r="C48" s="155"/>
      <c r="D48" s="155"/>
      <c r="E48" s="40"/>
      <c r="F48" s="40"/>
      <c r="G48" s="41"/>
      <c r="H48" s="155"/>
      <c r="I48" s="59"/>
      <c r="J48" s="43"/>
      <c r="K48" s="112"/>
      <c r="L48" s="44"/>
      <c r="M48" s="45"/>
      <c r="N48" s="45"/>
      <c r="O48" s="46"/>
      <c r="P48" s="46"/>
      <c r="Q48" s="47"/>
      <c r="R48" s="47"/>
      <c r="S48" s="47"/>
      <c r="T48" s="47"/>
      <c r="U48" s="47"/>
      <c r="V48" s="47"/>
      <c r="W48" s="47"/>
      <c r="X48" s="48"/>
      <c r="Y48" s="49"/>
      <c r="Z48" s="50"/>
      <c r="AA48" s="51"/>
      <c r="AB48" s="52"/>
      <c r="AC48" s="53"/>
      <c r="AD48" s="54"/>
      <c r="AE48" s="54"/>
      <c r="AF48" s="55">
        <f t="shared" si="5"/>
        <v>0</v>
      </c>
      <c r="AG48" s="37"/>
    </row>
    <row r="49" spans="1:33" s="10" customFormat="1">
      <c r="A49" s="38"/>
      <c r="B49" s="58"/>
      <c r="C49" s="155" t="s">
        <v>281</v>
      </c>
      <c r="D49" s="155" t="s">
        <v>40</v>
      </c>
      <c r="E49" s="40"/>
      <c r="F49" s="40"/>
      <c r="G49" s="41"/>
      <c r="H49" s="155" t="s">
        <v>48</v>
      </c>
      <c r="I49" s="59"/>
      <c r="J49" s="43">
        <v>240</v>
      </c>
      <c r="K49" s="112">
        <v>1.03</v>
      </c>
      <c r="L49" s="44">
        <f t="shared" ref="L49:L54" si="20">K49*J49</f>
        <v>247.20000000000002</v>
      </c>
      <c r="M49" s="45"/>
      <c r="N49" s="45"/>
      <c r="O49" s="46"/>
      <c r="P49" s="46"/>
      <c r="Q49" s="47"/>
      <c r="R49" s="47"/>
      <c r="S49" s="47"/>
      <c r="T49" s="47"/>
      <c r="U49" s="47"/>
      <c r="V49" s="47"/>
      <c r="W49" s="47">
        <f t="shared" ref="W49:W54" si="21">SUM(N49:U49)</f>
        <v>0</v>
      </c>
      <c r="X49" s="48" t="e">
        <f t="shared" ref="X49:X54" si="22">W49/AC49</f>
        <v>#DIV/0!</v>
      </c>
      <c r="Y49" s="49">
        <f t="shared" ref="Y49:Y54" si="23">W49-L49</f>
        <v>-247.20000000000002</v>
      </c>
      <c r="Z49" s="50"/>
      <c r="AA49" s="51"/>
      <c r="AB49" s="52"/>
      <c r="AC49" s="53"/>
      <c r="AD49" s="54"/>
      <c r="AE49" s="54"/>
      <c r="AF49" s="55">
        <f t="shared" si="5"/>
        <v>0</v>
      </c>
      <c r="AG49" s="37"/>
    </row>
    <row r="50" spans="1:33" s="10" customFormat="1">
      <c r="A50" s="38"/>
      <c r="B50" s="57"/>
      <c r="C50" s="155" t="s">
        <v>282</v>
      </c>
      <c r="D50" s="155" t="s">
        <v>41</v>
      </c>
      <c r="E50" s="40"/>
      <c r="F50" s="40"/>
      <c r="G50" s="41"/>
      <c r="H50" s="155" t="s">
        <v>48</v>
      </c>
      <c r="I50" s="57"/>
      <c r="J50" s="43">
        <v>480</v>
      </c>
      <c r="K50" s="112">
        <v>1.03</v>
      </c>
      <c r="L50" s="44">
        <f t="shared" si="20"/>
        <v>494.40000000000003</v>
      </c>
      <c r="M50" s="45"/>
      <c r="N50" s="45"/>
      <c r="O50" s="46"/>
      <c r="P50" s="46"/>
      <c r="Q50" s="47"/>
      <c r="R50" s="47"/>
      <c r="S50" s="47"/>
      <c r="T50" s="47"/>
      <c r="U50" s="47"/>
      <c r="V50" s="47"/>
      <c r="W50" s="47">
        <f t="shared" si="21"/>
        <v>0</v>
      </c>
      <c r="X50" s="48" t="e">
        <f t="shared" si="22"/>
        <v>#DIV/0!</v>
      </c>
      <c r="Y50" s="49">
        <f t="shared" si="23"/>
        <v>-494.40000000000003</v>
      </c>
      <c r="Z50" s="50"/>
      <c r="AA50" s="51"/>
      <c r="AB50" s="52"/>
      <c r="AC50" s="53"/>
      <c r="AD50" s="54"/>
      <c r="AE50" s="54"/>
      <c r="AF50" s="55">
        <f t="shared" si="5"/>
        <v>0</v>
      </c>
      <c r="AG50" s="37"/>
    </row>
    <row r="51" spans="1:33" s="10" customFormat="1">
      <c r="A51" s="38"/>
      <c r="B51" s="57"/>
      <c r="C51" s="155" t="s">
        <v>283</v>
      </c>
      <c r="D51" s="155" t="s">
        <v>42</v>
      </c>
      <c r="E51" s="40"/>
      <c r="F51" s="40"/>
      <c r="G51" s="41"/>
      <c r="H51" s="155" t="s">
        <v>48</v>
      </c>
      <c r="I51" s="57"/>
      <c r="J51" s="43">
        <v>1380</v>
      </c>
      <c r="K51" s="113">
        <v>1.03</v>
      </c>
      <c r="L51" s="44">
        <f t="shared" si="20"/>
        <v>1421.4</v>
      </c>
      <c r="M51" s="45"/>
      <c r="N51" s="45"/>
      <c r="O51" s="46"/>
      <c r="P51" s="46"/>
      <c r="Q51" s="47"/>
      <c r="R51" s="47"/>
      <c r="S51" s="47"/>
      <c r="T51" s="47"/>
      <c r="U51" s="47"/>
      <c r="V51" s="47"/>
      <c r="W51" s="47">
        <f t="shared" si="21"/>
        <v>0</v>
      </c>
      <c r="X51" s="48" t="e">
        <f t="shared" si="22"/>
        <v>#DIV/0!</v>
      </c>
      <c r="Y51" s="49">
        <f t="shared" si="23"/>
        <v>-1421.4</v>
      </c>
      <c r="Z51" s="50"/>
      <c r="AA51" s="51"/>
      <c r="AB51" s="52"/>
      <c r="AC51" s="53"/>
      <c r="AD51" s="54"/>
      <c r="AE51" s="54"/>
      <c r="AF51" s="55">
        <f t="shared" si="5"/>
        <v>0</v>
      </c>
      <c r="AG51" s="37"/>
    </row>
    <row r="52" spans="1:33" s="10" customFormat="1">
      <c r="A52" s="38"/>
      <c r="B52" s="58"/>
      <c r="C52" s="155" t="s">
        <v>284</v>
      </c>
      <c r="D52" s="155" t="s">
        <v>43</v>
      </c>
      <c r="E52" s="40"/>
      <c r="F52" s="40"/>
      <c r="G52" s="41"/>
      <c r="H52" s="155" t="s">
        <v>48</v>
      </c>
      <c r="I52" s="59"/>
      <c r="J52" s="43">
        <v>1320</v>
      </c>
      <c r="K52" s="112">
        <v>1.03</v>
      </c>
      <c r="L52" s="44">
        <f t="shared" si="20"/>
        <v>1359.6000000000001</v>
      </c>
      <c r="M52" s="45"/>
      <c r="N52" s="45"/>
      <c r="O52" s="46"/>
      <c r="P52" s="46"/>
      <c r="Q52" s="47"/>
      <c r="R52" s="47"/>
      <c r="S52" s="47"/>
      <c r="T52" s="47"/>
      <c r="U52" s="47"/>
      <c r="V52" s="47"/>
      <c r="W52" s="47">
        <f t="shared" si="21"/>
        <v>0</v>
      </c>
      <c r="X52" s="48" t="e">
        <f t="shared" si="22"/>
        <v>#DIV/0!</v>
      </c>
      <c r="Y52" s="49">
        <f t="shared" si="23"/>
        <v>-1359.6000000000001</v>
      </c>
      <c r="Z52" s="50"/>
      <c r="AA52" s="51"/>
      <c r="AB52" s="52"/>
      <c r="AC52" s="53"/>
      <c r="AD52" s="54"/>
      <c r="AE52" s="54"/>
      <c r="AF52" s="55">
        <f t="shared" si="5"/>
        <v>0</v>
      </c>
      <c r="AG52" s="37"/>
    </row>
    <row r="53" spans="1:33" s="10" customFormat="1">
      <c r="A53" s="38"/>
      <c r="B53" s="58"/>
      <c r="C53" s="155" t="s">
        <v>285</v>
      </c>
      <c r="D53" s="155" t="s">
        <v>44</v>
      </c>
      <c r="E53" s="40"/>
      <c r="F53" s="40"/>
      <c r="G53" s="41"/>
      <c r="H53" s="155" t="s">
        <v>48</v>
      </c>
      <c r="I53" s="59"/>
      <c r="J53" s="43">
        <v>980</v>
      </c>
      <c r="K53" s="112">
        <v>1.03</v>
      </c>
      <c r="L53" s="44">
        <f t="shared" si="20"/>
        <v>1009.4</v>
      </c>
      <c r="M53" s="45"/>
      <c r="N53" s="45"/>
      <c r="O53" s="46"/>
      <c r="P53" s="46"/>
      <c r="Q53" s="47"/>
      <c r="R53" s="47"/>
      <c r="S53" s="47"/>
      <c r="T53" s="47"/>
      <c r="U53" s="47"/>
      <c r="V53" s="47"/>
      <c r="W53" s="47">
        <f t="shared" si="21"/>
        <v>0</v>
      </c>
      <c r="X53" s="48" t="e">
        <f t="shared" si="22"/>
        <v>#DIV/0!</v>
      </c>
      <c r="Y53" s="49">
        <f t="shared" si="23"/>
        <v>-1009.4</v>
      </c>
      <c r="Z53" s="50"/>
      <c r="AA53" s="51"/>
      <c r="AB53" s="52"/>
      <c r="AC53" s="53"/>
      <c r="AD53" s="54"/>
      <c r="AE53" s="54"/>
      <c r="AF53" s="55">
        <f t="shared" si="5"/>
        <v>0</v>
      </c>
      <c r="AG53" s="37"/>
    </row>
    <row r="54" spans="1:33" s="10" customFormat="1">
      <c r="A54" s="38"/>
      <c r="B54" s="58"/>
      <c r="C54" s="155" t="s">
        <v>286</v>
      </c>
      <c r="D54" s="155" t="s">
        <v>45</v>
      </c>
      <c r="E54" s="40"/>
      <c r="F54" s="40"/>
      <c r="G54" s="41"/>
      <c r="H54" s="155" t="s">
        <v>48</v>
      </c>
      <c r="I54" s="59"/>
      <c r="J54" s="43">
        <v>480</v>
      </c>
      <c r="K54" s="112">
        <v>1.03</v>
      </c>
      <c r="L54" s="44">
        <f t="shared" si="20"/>
        <v>494.40000000000003</v>
      </c>
      <c r="M54" s="45"/>
      <c r="N54" s="45"/>
      <c r="O54" s="46"/>
      <c r="P54" s="46"/>
      <c r="Q54" s="47"/>
      <c r="R54" s="47"/>
      <c r="S54" s="47"/>
      <c r="T54" s="47"/>
      <c r="U54" s="47"/>
      <c r="V54" s="47"/>
      <c r="W54" s="47">
        <f t="shared" si="21"/>
        <v>0</v>
      </c>
      <c r="X54" s="48" t="e">
        <f t="shared" si="22"/>
        <v>#DIV/0!</v>
      </c>
      <c r="Y54" s="49">
        <f t="shared" si="23"/>
        <v>-494.40000000000003</v>
      </c>
      <c r="Z54" s="50"/>
      <c r="AA54" s="51"/>
      <c r="AB54" s="52"/>
      <c r="AC54" s="53"/>
      <c r="AD54" s="54"/>
      <c r="AE54" s="54"/>
      <c r="AF54" s="55">
        <f t="shared" si="5"/>
        <v>0</v>
      </c>
      <c r="AG54" s="37"/>
    </row>
    <row r="55" spans="1:33" s="10" customFormat="1">
      <c r="A55" s="38"/>
      <c r="B55" s="57"/>
      <c r="C55" s="155"/>
      <c r="D55" s="155"/>
      <c r="E55" s="40"/>
      <c r="F55" s="40"/>
      <c r="G55" s="41"/>
      <c r="H55" s="155"/>
      <c r="I55" s="42"/>
      <c r="J55" s="66"/>
      <c r="K55" s="163"/>
      <c r="L55" s="163"/>
      <c r="M55" s="45"/>
      <c r="N55" s="45"/>
      <c r="O55" s="46"/>
      <c r="P55" s="46"/>
      <c r="Q55" s="47"/>
      <c r="R55" s="47"/>
      <c r="S55" s="47"/>
      <c r="T55" s="47"/>
      <c r="U55" s="47"/>
      <c r="V55" s="47"/>
      <c r="W55" s="47"/>
      <c r="X55" s="48"/>
      <c r="Y55" s="49"/>
      <c r="Z55" s="50"/>
      <c r="AA55" s="51"/>
      <c r="AB55" s="52"/>
      <c r="AC55" s="53"/>
      <c r="AD55" s="54"/>
      <c r="AE55" s="54"/>
      <c r="AF55" s="55"/>
      <c r="AG55" s="37"/>
    </row>
    <row r="56" spans="1:33" s="10" customFormat="1">
      <c r="A56" s="38" t="s">
        <v>232</v>
      </c>
      <c r="B56" s="57"/>
      <c r="C56" s="68" t="s">
        <v>237</v>
      </c>
      <c r="D56" s="155" t="s">
        <v>234</v>
      </c>
      <c r="E56" s="40"/>
      <c r="F56" s="40"/>
      <c r="G56" s="41"/>
      <c r="H56" s="155" t="s">
        <v>49</v>
      </c>
      <c r="I56" s="42"/>
      <c r="J56" s="43">
        <v>1535</v>
      </c>
      <c r="K56" s="163">
        <v>0.04</v>
      </c>
      <c r="L56" s="163">
        <f t="shared" ref="L56:L62" si="24">K56*J56</f>
        <v>61.4</v>
      </c>
      <c r="M56" s="45"/>
      <c r="N56" s="45"/>
      <c r="O56" s="46"/>
      <c r="P56" s="46"/>
      <c r="Q56" s="47"/>
      <c r="R56" s="47"/>
      <c r="S56" s="47"/>
      <c r="T56" s="47"/>
      <c r="U56" s="47"/>
      <c r="V56" s="47"/>
      <c r="W56" s="47">
        <f>SUM(N56:U56)</f>
        <v>0</v>
      </c>
      <c r="X56" s="48" t="e">
        <f>W56/AC56</f>
        <v>#DIV/0!</v>
      </c>
      <c r="Y56" s="49">
        <f>W56-L56</f>
        <v>-61.4</v>
      </c>
      <c r="Z56" s="50"/>
      <c r="AA56" s="51"/>
      <c r="AB56" s="52"/>
      <c r="AC56" s="53"/>
      <c r="AD56" s="54"/>
      <c r="AE56" s="54"/>
      <c r="AF56" s="55">
        <f>AC56+AD56</f>
        <v>0</v>
      </c>
      <c r="AG56" s="37"/>
    </row>
    <row r="57" spans="1:33" s="10" customFormat="1">
      <c r="A57" s="38"/>
      <c r="B57" s="57"/>
      <c r="C57" s="68" t="s">
        <v>237</v>
      </c>
      <c r="D57" s="155" t="s">
        <v>234</v>
      </c>
      <c r="E57" s="40"/>
      <c r="F57" s="40"/>
      <c r="G57" s="41"/>
      <c r="H57" s="155" t="s">
        <v>48</v>
      </c>
      <c r="I57" s="42"/>
      <c r="J57" s="43">
        <v>4880</v>
      </c>
      <c r="K57" s="163">
        <v>0.04</v>
      </c>
      <c r="L57" s="163">
        <f t="shared" si="24"/>
        <v>195.20000000000002</v>
      </c>
      <c r="M57" s="45"/>
      <c r="N57" s="45"/>
      <c r="O57" s="46"/>
      <c r="P57" s="46"/>
      <c r="Q57" s="47"/>
      <c r="R57" s="47"/>
      <c r="S57" s="47"/>
      <c r="T57" s="47"/>
      <c r="U57" s="47"/>
      <c r="V57" s="47"/>
      <c r="W57" s="47">
        <f>SUM(N57:U57)</f>
        <v>0</v>
      </c>
      <c r="X57" s="48" t="e">
        <f>W57/AC57</f>
        <v>#DIV/0!</v>
      </c>
      <c r="Y57" s="49">
        <f>W57-L57</f>
        <v>-195.20000000000002</v>
      </c>
      <c r="Z57" s="50"/>
      <c r="AA57" s="51"/>
      <c r="AB57" s="52"/>
      <c r="AC57" s="53"/>
      <c r="AD57" s="54"/>
      <c r="AE57" s="54"/>
      <c r="AF57" s="55">
        <f>AC57+AD57</f>
        <v>0</v>
      </c>
      <c r="AG57" s="37"/>
    </row>
    <row r="58" spans="1:33" s="10" customFormat="1">
      <c r="A58" s="38"/>
      <c r="B58" s="58"/>
      <c r="C58" s="155"/>
      <c r="D58" s="155"/>
      <c r="E58" s="40"/>
      <c r="F58" s="40"/>
      <c r="G58" s="41"/>
      <c r="H58" s="41"/>
      <c r="I58" s="59"/>
      <c r="J58" s="43"/>
      <c r="K58" s="112"/>
      <c r="L58" s="44">
        <f t="shared" si="24"/>
        <v>0</v>
      </c>
      <c r="M58" s="45"/>
      <c r="N58" s="45"/>
      <c r="O58" s="46"/>
      <c r="P58" s="46"/>
      <c r="Q58" s="47"/>
      <c r="R58" s="47"/>
      <c r="S58" s="47"/>
      <c r="T58" s="47"/>
      <c r="U58" s="47"/>
      <c r="V58" s="47"/>
      <c r="W58" s="47"/>
      <c r="X58" s="48"/>
      <c r="Y58" s="49"/>
      <c r="Z58" s="50"/>
      <c r="AA58" s="51"/>
      <c r="AB58" s="52"/>
      <c r="AC58" s="53"/>
      <c r="AD58" s="54"/>
      <c r="AE58" s="54"/>
      <c r="AF58" s="55">
        <f t="shared" si="5"/>
        <v>0</v>
      </c>
      <c r="AG58" s="37"/>
    </row>
    <row r="59" spans="1:33" s="10" customFormat="1">
      <c r="A59" s="38" t="s">
        <v>228</v>
      </c>
      <c r="B59" s="57"/>
      <c r="C59" s="68" t="s">
        <v>230</v>
      </c>
      <c r="D59" s="155" t="s">
        <v>229</v>
      </c>
      <c r="E59" s="40"/>
      <c r="F59" s="40"/>
      <c r="G59" s="41"/>
      <c r="H59" s="155" t="s">
        <v>49</v>
      </c>
      <c r="I59" s="42"/>
      <c r="J59" s="43">
        <v>1535</v>
      </c>
      <c r="K59" s="163">
        <f>0.89*1.1</f>
        <v>0.97900000000000009</v>
      </c>
      <c r="L59" s="163">
        <f t="shared" si="24"/>
        <v>1502.7650000000001</v>
      </c>
      <c r="M59" s="45"/>
      <c r="N59" s="45"/>
      <c r="O59" s="46"/>
      <c r="P59" s="46"/>
      <c r="Q59" s="47"/>
      <c r="R59" s="47"/>
      <c r="S59" s="47"/>
      <c r="T59" s="47"/>
      <c r="U59" s="47"/>
      <c r="V59" s="47"/>
      <c r="W59" s="47">
        <f>SUM(N59:U59)</f>
        <v>0</v>
      </c>
      <c r="X59" s="48" t="e">
        <f>W59/AC59</f>
        <v>#DIV/0!</v>
      </c>
      <c r="Y59" s="49">
        <f>W59-L59</f>
        <v>-1502.7650000000001</v>
      </c>
      <c r="Z59" s="50"/>
      <c r="AA59" s="51"/>
      <c r="AB59" s="52"/>
      <c r="AC59" s="53"/>
      <c r="AD59" s="54"/>
      <c r="AE59" s="54"/>
      <c r="AF59" s="55">
        <f>AC59+AD59</f>
        <v>0</v>
      </c>
      <c r="AG59" s="56">
        <f>AF59-L59</f>
        <v>-1502.7650000000001</v>
      </c>
    </row>
    <row r="60" spans="1:33" s="10" customFormat="1">
      <c r="A60" s="38"/>
      <c r="B60" s="57"/>
      <c r="C60" s="68" t="s">
        <v>230</v>
      </c>
      <c r="D60" s="155" t="s">
        <v>229</v>
      </c>
      <c r="E60" s="40"/>
      <c r="F60" s="40"/>
      <c r="G60" s="41"/>
      <c r="H60" s="155" t="s">
        <v>48</v>
      </c>
      <c r="I60" s="42"/>
      <c r="J60" s="43">
        <v>4880</v>
      </c>
      <c r="K60" s="163">
        <f>0.89*1.1</f>
        <v>0.97900000000000009</v>
      </c>
      <c r="L60" s="163">
        <f t="shared" si="24"/>
        <v>4777.5200000000004</v>
      </c>
      <c r="M60" s="45"/>
      <c r="N60" s="45"/>
      <c r="O60" s="46"/>
      <c r="P60" s="46"/>
      <c r="Q60" s="47"/>
      <c r="R60" s="47"/>
      <c r="S60" s="47"/>
      <c r="T60" s="47"/>
      <c r="U60" s="47"/>
      <c r="V60" s="47"/>
      <c r="W60" s="47">
        <f>SUM(N60:U60)</f>
        <v>0</v>
      </c>
      <c r="X60" s="48" t="e">
        <f>W60/AC60</f>
        <v>#DIV/0!</v>
      </c>
      <c r="Y60" s="49">
        <f>W60-L60</f>
        <v>-4777.5200000000004</v>
      </c>
      <c r="Z60" s="50"/>
      <c r="AA60" s="51"/>
      <c r="AB60" s="52"/>
      <c r="AC60" s="53"/>
      <c r="AD60" s="54"/>
      <c r="AE60" s="54"/>
      <c r="AF60" s="55">
        <f>AC60+AD60</f>
        <v>0</v>
      </c>
      <c r="AG60" s="56">
        <f>AF60-L60</f>
        <v>-4777.5200000000004</v>
      </c>
    </row>
    <row r="61" spans="1:33" s="10" customFormat="1">
      <c r="A61" s="38"/>
      <c r="B61" s="58"/>
      <c r="C61" s="155"/>
      <c r="D61" s="155"/>
      <c r="E61" s="40"/>
      <c r="F61" s="40"/>
      <c r="G61" s="41"/>
      <c r="H61" s="41"/>
      <c r="I61" s="59"/>
      <c r="J61" s="43"/>
      <c r="K61" s="112"/>
      <c r="L61" s="44">
        <f t="shared" si="24"/>
        <v>0</v>
      </c>
      <c r="M61" s="45"/>
      <c r="N61" s="45"/>
      <c r="O61" s="46"/>
      <c r="P61" s="46"/>
      <c r="Q61" s="47"/>
      <c r="R61" s="47"/>
      <c r="S61" s="47"/>
      <c r="T61" s="47"/>
      <c r="U61" s="47"/>
      <c r="V61" s="47"/>
      <c r="W61" s="47"/>
      <c r="X61" s="48"/>
      <c r="Y61" s="49"/>
      <c r="Z61" s="50"/>
      <c r="AA61" s="51"/>
      <c r="AB61" s="52"/>
      <c r="AC61" s="53"/>
      <c r="AD61" s="54"/>
      <c r="AE61" s="54"/>
      <c r="AF61" s="55">
        <f>AC61+AD61</f>
        <v>0</v>
      </c>
      <c r="AG61" s="56">
        <f>AF61-L61</f>
        <v>0</v>
      </c>
    </row>
    <row r="62" spans="1:33" s="10" customFormat="1">
      <c r="A62" s="38" t="s">
        <v>53</v>
      </c>
      <c r="B62" s="57"/>
      <c r="C62" s="68" t="s">
        <v>56</v>
      </c>
      <c r="D62" s="155" t="s">
        <v>52</v>
      </c>
      <c r="E62" s="40"/>
      <c r="F62" s="40"/>
      <c r="G62" s="41"/>
      <c r="H62" s="155" t="s">
        <v>52</v>
      </c>
      <c r="I62" s="42"/>
      <c r="J62" s="66">
        <v>6415</v>
      </c>
      <c r="K62" s="163">
        <v>1.2</v>
      </c>
      <c r="L62" s="163">
        <f t="shared" si="24"/>
        <v>7698</v>
      </c>
      <c r="M62" s="45"/>
      <c r="N62" s="45"/>
      <c r="O62" s="46"/>
      <c r="P62" s="46"/>
      <c r="Q62" s="47"/>
      <c r="R62" s="47"/>
      <c r="S62" s="47"/>
      <c r="T62" s="47"/>
      <c r="U62" s="47"/>
      <c r="V62" s="47"/>
      <c r="W62" s="47">
        <f>SUM(N62:U62)</f>
        <v>0</v>
      </c>
      <c r="X62" s="48" t="e">
        <f>W62/AC62</f>
        <v>#DIV/0!</v>
      </c>
      <c r="Y62" s="49">
        <f>W62-L62</f>
        <v>-7698</v>
      </c>
      <c r="Z62" s="50"/>
      <c r="AA62" s="51"/>
      <c r="AB62" s="52"/>
      <c r="AC62" s="53"/>
      <c r="AD62" s="54"/>
      <c r="AE62" s="54"/>
      <c r="AF62" s="55">
        <f>AC62+AD62</f>
        <v>0</v>
      </c>
      <c r="AG62" s="37"/>
    </row>
    <row r="63" spans="1:33" s="10" customFormat="1">
      <c r="A63" s="38"/>
      <c r="B63" s="57"/>
      <c r="C63" s="68"/>
      <c r="D63" s="155"/>
      <c r="E63" s="40"/>
      <c r="F63" s="40"/>
      <c r="G63" s="41"/>
      <c r="H63" s="68"/>
      <c r="I63" s="42"/>
      <c r="J63" s="66"/>
      <c r="K63" s="116"/>
      <c r="L63" s="76"/>
      <c r="M63" s="45"/>
      <c r="N63" s="45"/>
      <c r="O63" s="46"/>
      <c r="P63" s="46"/>
      <c r="Q63" s="47"/>
      <c r="R63" s="47"/>
      <c r="S63" s="47"/>
      <c r="T63" s="47"/>
      <c r="U63" s="47"/>
      <c r="V63" s="47"/>
      <c r="W63" s="47"/>
      <c r="X63" s="48"/>
      <c r="Y63" s="49"/>
      <c r="Z63" s="50"/>
      <c r="AA63" s="51"/>
      <c r="AB63" s="52"/>
      <c r="AC63" s="53"/>
      <c r="AD63" s="54"/>
      <c r="AE63" s="54"/>
      <c r="AF63" s="55">
        <f>AC63+AD63</f>
        <v>0</v>
      </c>
      <c r="AG63" s="37"/>
    </row>
    <row r="64" spans="1:33" s="10" customFormat="1">
      <c r="A64" s="38" t="s">
        <v>218</v>
      </c>
      <c r="B64" s="57"/>
      <c r="C64" s="155" t="s">
        <v>251</v>
      </c>
      <c r="D64" s="155" t="s">
        <v>222</v>
      </c>
      <c r="E64" s="40" t="s">
        <v>224</v>
      </c>
      <c r="F64" s="40"/>
      <c r="G64" s="41"/>
      <c r="H64" s="41" t="s">
        <v>231</v>
      </c>
      <c r="I64" s="42"/>
      <c r="J64" s="43">
        <v>6415</v>
      </c>
      <c r="K64" s="115">
        <v>2.06</v>
      </c>
      <c r="L64" s="44">
        <f t="shared" ref="L64:L65" si="25">K64*J64</f>
        <v>13214.9</v>
      </c>
      <c r="M64" s="45"/>
      <c r="N64" s="45"/>
      <c r="O64" s="46"/>
      <c r="P64" s="46"/>
      <c r="Q64" s="47"/>
      <c r="R64" s="47"/>
      <c r="S64" s="67"/>
      <c r="T64" s="47"/>
      <c r="U64" s="47"/>
      <c r="V64" s="47"/>
      <c r="W64" s="47">
        <f t="shared" ref="W64:W65" si="26">SUM(N64:U64)</f>
        <v>0</v>
      </c>
      <c r="X64" s="48" t="e">
        <f t="shared" ref="X64:X65" si="27">W64/AC64</f>
        <v>#DIV/0!</v>
      </c>
      <c r="Y64" s="49">
        <f t="shared" ref="Y64:Y65" si="28">W64-L64</f>
        <v>-13214.9</v>
      </c>
      <c r="Z64" s="50"/>
      <c r="AA64" s="51"/>
      <c r="AB64" s="52"/>
      <c r="AC64" s="53"/>
      <c r="AD64" s="54"/>
      <c r="AE64" s="54"/>
      <c r="AF64" s="55">
        <f t="shared" si="5"/>
        <v>0</v>
      </c>
      <c r="AG64" s="56">
        <f t="shared" ref="AG64:AG65" si="29">AF64-L64</f>
        <v>-13214.9</v>
      </c>
    </row>
    <row r="65" spans="1:33" s="10" customFormat="1">
      <c r="A65" s="38"/>
      <c r="B65" s="57"/>
      <c r="C65" s="155" t="s">
        <v>223</v>
      </c>
      <c r="D65" s="155" t="s">
        <v>222</v>
      </c>
      <c r="E65" s="40" t="s">
        <v>224</v>
      </c>
      <c r="F65" s="70"/>
      <c r="G65" s="71"/>
      <c r="H65" s="41" t="s">
        <v>231</v>
      </c>
      <c r="I65" s="42"/>
      <c r="J65" s="43">
        <v>6415</v>
      </c>
      <c r="K65" s="115">
        <v>2.06</v>
      </c>
      <c r="L65" s="44">
        <f t="shared" si="25"/>
        <v>13214.9</v>
      </c>
      <c r="M65" s="45"/>
      <c r="N65" s="45"/>
      <c r="O65" s="46"/>
      <c r="P65" s="46"/>
      <c r="Q65" s="47"/>
      <c r="R65" s="47"/>
      <c r="S65" s="67"/>
      <c r="T65" s="47"/>
      <c r="U65" s="47"/>
      <c r="V65" s="47"/>
      <c r="W65" s="47">
        <f t="shared" si="26"/>
        <v>0</v>
      </c>
      <c r="X65" s="48" t="e">
        <f t="shared" si="27"/>
        <v>#DIV/0!</v>
      </c>
      <c r="Y65" s="49">
        <f t="shared" si="28"/>
        <v>-13214.9</v>
      </c>
      <c r="Z65" s="50"/>
      <c r="AA65" s="51"/>
      <c r="AB65" s="52"/>
      <c r="AC65" s="53"/>
      <c r="AD65" s="54"/>
      <c r="AE65" s="54"/>
      <c r="AF65" s="55">
        <f t="shared" si="5"/>
        <v>0</v>
      </c>
      <c r="AG65" s="56">
        <f t="shared" si="29"/>
        <v>-13214.9</v>
      </c>
    </row>
    <row r="66" spans="1:33" s="10" customFormat="1">
      <c r="A66" s="38"/>
      <c r="B66" s="57"/>
      <c r="C66" s="155" t="s">
        <v>272</v>
      </c>
      <c r="D66" s="155" t="s">
        <v>222</v>
      </c>
      <c r="E66" s="40" t="s">
        <v>224</v>
      </c>
      <c r="F66" s="70"/>
      <c r="G66" s="71"/>
      <c r="H66" s="41" t="s">
        <v>231</v>
      </c>
      <c r="I66" s="42"/>
      <c r="J66" s="43">
        <v>6415</v>
      </c>
      <c r="K66" s="115">
        <v>1.03</v>
      </c>
      <c r="L66" s="44">
        <f t="shared" ref="L66" si="30">K66*J66</f>
        <v>6607.45</v>
      </c>
      <c r="M66" s="45"/>
      <c r="N66" s="45"/>
      <c r="O66" s="46"/>
      <c r="P66" s="46"/>
      <c r="Q66" s="47"/>
      <c r="R66" s="47"/>
      <c r="S66" s="67"/>
      <c r="T66" s="47"/>
      <c r="U66" s="47"/>
      <c r="V66" s="47"/>
      <c r="W66" s="47">
        <f t="shared" ref="W66" si="31">SUM(N66:U66)</f>
        <v>0</v>
      </c>
      <c r="X66" s="48" t="e">
        <f t="shared" ref="X66" si="32">W66/AC66</f>
        <v>#DIV/0!</v>
      </c>
      <c r="Y66" s="49">
        <f t="shared" ref="Y66" si="33">W66-L66</f>
        <v>-6607.45</v>
      </c>
      <c r="Z66" s="50"/>
      <c r="AA66" s="51"/>
      <c r="AB66" s="52"/>
      <c r="AC66" s="53"/>
      <c r="AD66" s="54"/>
      <c r="AE66" s="54"/>
      <c r="AF66" s="55">
        <f t="shared" ref="AF66" si="34">AC66+AD66</f>
        <v>0</v>
      </c>
      <c r="AG66" s="56">
        <f t="shared" ref="AG66" si="35">AF66-L66</f>
        <v>-6607.45</v>
      </c>
    </row>
    <row r="67" spans="1:33" s="10" customFormat="1">
      <c r="A67" s="38"/>
      <c r="B67" s="57"/>
      <c r="C67" s="155"/>
      <c r="D67" s="155"/>
      <c r="E67" s="40"/>
      <c r="F67" s="70"/>
      <c r="G67" s="71"/>
      <c r="H67" s="40"/>
      <c r="I67" s="42"/>
      <c r="J67" s="43"/>
      <c r="K67" s="115"/>
      <c r="L67" s="44"/>
      <c r="M67" s="45"/>
      <c r="N67" s="45"/>
      <c r="O67" s="46"/>
      <c r="P67" s="46"/>
      <c r="Q67" s="47"/>
      <c r="R67" s="47"/>
      <c r="S67" s="67"/>
      <c r="T67" s="47"/>
      <c r="U67" s="47"/>
      <c r="V67" s="47"/>
      <c r="W67" s="47"/>
      <c r="X67" s="48"/>
      <c r="Y67" s="49"/>
      <c r="Z67" s="50"/>
      <c r="AA67" s="51"/>
      <c r="AB67" s="52"/>
      <c r="AC67" s="53"/>
      <c r="AD67" s="54"/>
      <c r="AE67" s="54"/>
      <c r="AF67" s="55"/>
      <c r="AG67" s="56"/>
    </row>
    <row r="68" spans="1:33" s="10" customFormat="1">
      <c r="A68" s="38" t="s">
        <v>233</v>
      </c>
      <c r="B68" s="57"/>
      <c r="C68" s="68" t="s">
        <v>235</v>
      </c>
      <c r="D68" s="155" t="s">
        <v>236</v>
      </c>
      <c r="E68" s="40"/>
      <c r="F68" s="40"/>
      <c r="G68" s="41"/>
      <c r="H68" s="155" t="s">
        <v>49</v>
      </c>
      <c r="I68" s="42"/>
      <c r="J68" s="43">
        <v>1535</v>
      </c>
      <c r="K68" s="169">
        <v>4.0000000000000001E-3</v>
      </c>
      <c r="L68" s="163">
        <f>K68*J68</f>
        <v>6.1400000000000006</v>
      </c>
      <c r="M68" s="45"/>
      <c r="N68" s="45"/>
      <c r="O68" s="46"/>
      <c r="P68" s="46"/>
      <c r="Q68" s="47"/>
      <c r="R68" s="47"/>
      <c r="S68" s="47"/>
      <c r="T68" s="47"/>
      <c r="U68" s="47"/>
      <c r="V68" s="47"/>
      <c r="W68" s="47">
        <f>SUM(N68:U68)</f>
        <v>0</v>
      </c>
      <c r="X68" s="48" t="e">
        <f>W68/AC68</f>
        <v>#DIV/0!</v>
      </c>
      <c r="Y68" s="49">
        <f>W68-L68</f>
        <v>-6.1400000000000006</v>
      </c>
      <c r="Z68" s="50"/>
      <c r="AA68" s="51"/>
      <c r="AB68" s="52"/>
      <c r="AC68" s="53"/>
      <c r="AD68" s="54"/>
      <c r="AE68" s="54"/>
      <c r="AF68" s="55">
        <f>AC68+AD68</f>
        <v>0</v>
      </c>
      <c r="AG68" s="37"/>
    </row>
    <row r="69" spans="1:33" s="10" customFormat="1">
      <c r="A69" s="38"/>
      <c r="B69" s="57"/>
      <c r="C69" s="68" t="s">
        <v>235</v>
      </c>
      <c r="D69" s="155" t="s">
        <v>236</v>
      </c>
      <c r="E69" s="40"/>
      <c r="F69" s="40"/>
      <c r="G69" s="41"/>
      <c r="H69" s="155" t="s">
        <v>48</v>
      </c>
      <c r="I69" s="42"/>
      <c r="J69" s="43">
        <v>4880</v>
      </c>
      <c r="K69" s="169">
        <v>4.0000000000000001E-3</v>
      </c>
      <c r="L69" s="163">
        <f>K69*J69</f>
        <v>19.52</v>
      </c>
      <c r="M69" s="45"/>
      <c r="N69" s="45"/>
      <c r="O69" s="46"/>
      <c r="P69" s="46"/>
      <c r="Q69" s="47"/>
      <c r="R69" s="47"/>
      <c r="S69" s="47"/>
      <c r="T69" s="47"/>
      <c r="U69" s="47"/>
      <c r="V69" s="47"/>
      <c r="W69" s="47">
        <f>SUM(N69:U69)</f>
        <v>0</v>
      </c>
      <c r="X69" s="48" t="e">
        <f>W69/AC69</f>
        <v>#DIV/0!</v>
      </c>
      <c r="Y69" s="49">
        <f>W69-L69</f>
        <v>-19.52</v>
      </c>
      <c r="Z69" s="50"/>
      <c r="AA69" s="51"/>
      <c r="AB69" s="52"/>
      <c r="AC69" s="53"/>
      <c r="AD69" s="54"/>
      <c r="AE69" s="54"/>
      <c r="AF69" s="55">
        <f>AC69+AD69</f>
        <v>0</v>
      </c>
      <c r="AG69" s="37"/>
    </row>
    <row r="70" spans="1:33" s="10" customFormat="1">
      <c r="A70" s="38"/>
      <c r="B70" s="57"/>
      <c r="C70" s="155"/>
      <c r="D70" s="155"/>
      <c r="E70" s="40"/>
      <c r="F70" s="40"/>
      <c r="G70" s="41"/>
      <c r="H70" s="155"/>
      <c r="I70" s="42"/>
      <c r="J70" s="66"/>
      <c r="K70" s="163"/>
      <c r="L70" s="163"/>
      <c r="M70" s="45"/>
      <c r="N70" s="45"/>
      <c r="O70" s="46"/>
      <c r="P70" s="46"/>
      <c r="Q70" s="47"/>
      <c r="R70" s="47"/>
      <c r="S70" s="47"/>
      <c r="T70" s="47"/>
      <c r="U70" s="47"/>
      <c r="V70" s="47"/>
      <c r="W70" s="47"/>
      <c r="X70" s="48"/>
      <c r="Y70" s="49"/>
      <c r="Z70" s="50"/>
      <c r="AA70" s="51"/>
      <c r="AB70" s="52"/>
      <c r="AC70" s="53"/>
      <c r="AD70" s="54"/>
      <c r="AE70" s="54"/>
      <c r="AF70" s="55"/>
      <c r="AG70" s="37"/>
    </row>
    <row r="71" spans="1:33" s="10" customFormat="1">
      <c r="A71" s="38" t="s">
        <v>39</v>
      </c>
      <c r="B71" s="57"/>
      <c r="C71" s="155" t="s">
        <v>182</v>
      </c>
      <c r="D71" s="155" t="s">
        <v>40</v>
      </c>
      <c r="E71" s="40"/>
      <c r="F71" s="40"/>
      <c r="G71" s="41"/>
      <c r="H71" s="41"/>
      <c r="I71" s="42" t="s">
        <v>40</v>
      </c>
      <c r="J71" s="43">
        <v>315</v>
      </c>
      <c r="K71" s="115">
        <v>1.03</v>
      </c>
      <c r="L71" s="44">
        <f t="shared" ref="L71:L78" si="36">K71*J71</f>
        <v>324.45</v>
      </c>
      <c r="M71" s="45"/>
      <c r="N71" s="45"/>
      <c r="O71" s="46"/>
      <c r="P71" s="46"/>
      <c r="Q71" s="47"/>
      <c r="R71" s="47"/>
      <c r="S71" s="67"/>
      <c r="T71" s="47"/>
      <c r="U71" s="47"/>
      <c r="V71" s="47"/>
      <c r="W71" s="47">
        <f t="shared" ref="W71:W76" si="37">SUM(N71:U71)</f>
        <v>0</v>
      </c>
      <c r="X71" s="48" t="e">
        <f t="shared" ref="X71:X76" si="38">W71/AC71</f>
        <v>#DIV/0!</v>
      </c>
      <c r="Y71" s="49">
        <f t="shared" ref="Y71:Y76" si="39">W71-L71</f>
        <v>-324.45</v>
      </c>
      <c r="Z71" s="50"/>
      <c r="AA71" s="51"/>
      <c r="AB71" s="52"/>
      <c r="AC71" s="53"/>
      <c r="AD71" s="54"/>
      <c r="AE71" s="54"/>
      <c r="AF71" s="55">
        <f t="shared" si="5"/>
        <v>0</v>
      </c>
      <c r="AG71" s="37"/>
    </row>
    <row r="72" spans="1:33" s="10" customFormat="1">
      <c r="A72" s="38"/>
      <c r="B72" s="57"/>
      <c r="C72" s="155" t="s">
        <v>182</v>
      </c>
      <c r="D72" s="69" t="s">
        <v>41</v>
      </c>
      <c r="E72" s="70"/>
      <c r="F72" s="70"/>
      <c r="G72" s="71"/>
      <c r="H72" s="68"/>
      <c r="I72" s="42" t="s">
        <v>41</v>
      </c>
      <c r="J72" s="43">
        <v>635</v>
      </c>
      <c r="K72" s="115">
        <v>1.03</v>
      </c>
      <c r="L72" s="44">
        <f t="shared" si="36"/>
        <v>654.05000000000007</v>
      </c>
      <c r="M72" s="45"/>
      <c r="N72" s="45"/>
      <c r="O72" s="46"/>
      <c r="P72" s="46"/>
      <c r="Q72" s="47"/>
      <c r="R72" s="47"/>
      <c r="S72" s="67"/>
      <c r="T72" s="47"/>
      <c r="U72" s="47"/>
      <c r="V72" s="47"/>
      <c r="W72" s="47">
        <f t="shared" si="37"/>
        <v>0</v>
      </c>
      <c r="X72" s="48" t="e">
        <f t="shared" si="38"/>
        <v>#DIV/0!</v>
      </c>
      <c r="Y72" s="49">
        <f t="shared" si="39"/>
        <v>-654.05000000000007</v>
      </c>
      <c r="Z72" s="50"/>
      <c r="AA72" s="51"/>
      <c r="AB72" s="52"/>
      <c r="AC72" s="53"/>
      <c r="AD72" s="54"/>
      <c r="AE72" s="54"/>
      <c r="AF72" s="55">
        <f t="shared" si="5"/>
        <v>0</v>
      </c>
      <c r="AG72" s="37"/>
    </row>
    <row r="73" spans="1:33" s="10" customFormat="1">
      <c r="A73" s="38"/>
      <c r="B73" s="57"/>
      <c r="C73" s="155" t="s">
        <v>182</v>
      </c>
      <c r="D73" s="155" t="s">
        <v>42</v>
      </c>
      <c r="E73" s="40"/>
      <c r="F73" s="40"/>
      <c r="G73" s="41"/>
      <c r="H73" s="68"/>
      <c r="I73" s="42" t="s">
        <v>42</v>
      </c>
      <c r="J73" s="43">
        <v>1810</v>
      </c>
      <c r="K73" s="115">
        <v>1.03</v>
      </c>
      <c r="L73" s="44">
        <f t="shared" si="36"/>
        <v>1864.3</v>
      </c>
      <c r="M73" s="45"/>
      <c r="N73" s="45"/>
      <c r="O73" s="46"/>
      <c r="P73" s="46"/>
      <c r="Q73" s="63"/>
      <c r="R73" s="63"/>
      <c r="S73" s="72"/>
      <c r="T73" s="63"/>
      <c r="U73" s="47"/>
      <c r="V73" s="47"/>
      <c r="W73" s="47">
        <f t="shared" si="37"/>
        <v>0</v>
      </c>
      <c r="X73" s="48" t="e">
        <f t="shared" si="38"/>
        <v>#DIV/0!</v>
      </c>
      <c r="Y73" s="49">
        <f t="shared" si="39"/>
        <v>-1864.3</v>
      </c>
      <c r="Z73" s="50"/>
      <c r="AA73" s="51"/>
      <c r="AB73" s="52"/>
      <c r="AC73" s="53"/>
      <c r="AD73" s="54"/>
      <c r="AE73" s="54"/>
      <c r="AF73" s="55">
        <f t="shared" si="5"/>
        <v>0</v>
      </c>
      <c r="AG73" s="37"/>
    </row>
    <row r="74" spans="1:33" s="10" customFormat="1">
      <c r="A74" s="38"/>
      <c r="B74" s="57"/>
      <c r="C74" s="155" t="s">
        <v>182</v>
      </c>
      <c r="D74" s="155" t="s">
        <v>43</v>
      </c>
      <c r="E74" s="40"/>
      <c r="F74" s="40"/>
      <c r="G74" s="41"/>
      <c r="H74" s="68"/>
      <c r="I74" s="42" t="s">
        <v>43</v>
      </c>
      <c r="J74" s="43">
        <v>1735</v>
      </c>
      <c r="K74" s="115">
        <v>1.03</v>
      </c>
      <c r="L74" s="44">
        <f t="shared" si="36"/>
        <v>1787.05</v>
      </c>
      <c r="M74" s="45"/>
      <c r="N74" s="45"/>
      <c r="O74" s="46"/>
      <c r="P74" s="46"/>
      <c r="Q74" s="63"/>
      <c r="R74" s="63"/>
      <c r="S74" s="72"/>
      <c r="T74" s="63"/>
      <c r="U74" s="47"/>
      <c r="V74" s="47"/>
      <c r="W74" s="47">
        <f t="shared" si="37"/>
        <v>0</v>
      </c>
      <c r="X74" s="48" t="e">
        <f t="shared" si="38"/>
        <v>#DIV/0!</v>
      </c>
      <c r="Y74" s="49">
        <f t="shared" si="39"/>
        <v>-1787.05</v>
      </c>
      <c r="Z74" s="50"/>
      <c r="AA74" s="51"/>
      <c r="AB74" s="52"/>
      <c r="AC74" s="53"/>
      <c r="AD74" s="54"/>
      <c r="AE74" s="54"/>
      <c r="AF74" s="55">
        <f t="shared" si="5"/>
        <v>0</v>
      </c>
      <c r="AG74" s="37"/>
    </row>
    <row r="75" spans="1:33" s="10" customFormat="1">
      <c r="A75" s="38"/>
      <c r="B75" s="57"/>
      <c r="C75" s="155" t="s">
        <v>182</v>
      </c>
      <c r="D75" s="155" t="s">
        <v>44</v>
      </c>
      <c r="E75" s="40"/>
      <c r="F75" s="40"/>
      <c r="G75" s="41"/>
      <c r="H75" s="68"/>
      <c r="I75" s="42" t="s">
        <v>44</v>
      </c>
      <c r="J75" s="43">
        <v>1285</v>
      </c>
      <c r="K75" s="115">
        <v>1.03</v>
      </c>
      <c r="L75" s="44">
        <f t="shared" si="36"/>
        <v>1323.55</v>
      </c>
      <c r="M75" s="45"/>
      <c r="N75" s="45"/>
      <c r="O75" s="46"/>
      <c r="P75" s="46"/>
      <c r="Q75" s="47"/>
      <c r="R75" s="47"/>
      <c r="S75" s="67"/>
      <c r="T75" s="47"/>
      <c r="U75" s="47"/>
      <c r="V75" s="47"/>
      <c r="W75" s="47">
        <f t="shared" si="37"/>
        <v>0</v>
      </c>
      <c r="X75" s="48" t="e">
        <f t="shared" si="38"/>
        <v>#DIV/0!</v>
      </c>
      <c r="Y75" s="49">
        <f t="shared" si="39"/>
        <v>-1323.55</v>
      </c>
      <c r="Z75" s="50"/>
      <c r="AA75" s="51"/>
      <c r="AB75" s="52"/>
      <c r="AC75" s="53"/>
      <c r="AD75" s="54"/>
      <c r="AE75" s="54"/>
      <c r="AF75" s="55">
        <f t="shared" si="5"/>
        <v>0</v>
      </c>
      <c r="AG75" s="37"/>
    </row>
    <row r="76" spans="1:33" s="10" customFormat="1">
      <c r="A76" s="38"/>
      <c r="B76" s="57"/>
      <c r="C76" s="155" t="s">
        <v>182</v>
      </c>
      <c r="D76" s="155" t="s">
        <v>45</v>
      </c>
      <c r="E76" s="40"/>
      <c r="F76" s="40"/>
      <c r="G76" s="41"/>
      <c r="H76" s="68"/>
      <c r="I76" s="42" t="s">
        <v>45</v>
      </c>
      <c r="J76" s="43">
        <v>635</v>
      </c>
      <c r="K76" s="115">
        <v>1.03</v>
      </c>
      <c r="L76" s="44">
        <f t="shared" si="36"/>
        <v>654.05000000000007</v>
      </c>
      <c r="M76" s="45"/>
      <c r="N76" s="45"/>
      <c r="O76" s="46"/>
      <c r="P76" s="46"/>
      <c r="Q76" s="47"/>
      <c r="R76" s="47"/>
      <c r="S76" s="67"/>
      <c r="T76" s="47"/>
      <c r="U76" s="47"/>
      <c r="V76" s="47"/>
      <c r="W76" s="47">
        <f t="shared" si="37"/>
        <v>0</v>
      </c>
      <c r="X76" s="48" t="e">
        <f t="shared" si="38"/>
        <v>#DIV/0!</v>
      </c>
      <c r="Y76" s="49">
        <f t="shared" si="39"/>
        <v>-654.05000000000007</v>
      </c>
      <c r="Z76" s="50"/>
      <c r="AA76" s="51"/>
      <c r="AB76" s="52"/>
      <c r="AC76" s="53"/>
      <c r="AD76" s="54"/>
      <c r="AE76" s="54"/>
      <c r="AF76" s="55">
        <f t="shared" si="5"/>
        <v>0</v>
      </c>
      <c r="AG76" s="37"/>
    </row>
    <row r="77" spans="1:33" s="10" customFormat="1">
      <c r="A77" s="38"/>
      <c r="B77" s="58"/>
      <c r="C77" s="155"/>
      <c r="D77" s="155"/>
      <c r="E77" s="40"/>
      <c r="F77" s="40"/>
      <c r="G77" s="41"/>
      <c r="H77" s="41"/>
      <c r="I77" s="59"/>
      <c r="J77" s="43"/>
      <c r="K77" s="112"/>
      <c r="L77" s="44">
        <f t="shared" si="36"/>
        <v>0</v>
      </c>
      <c r="M77" s="45"/>
      <c r="N77" s="45"/>
      <c r="O77" s="46"/>
      <c r="P77" s="46"/>
      <c r="Q77" s="47"/>
      <c r="R77" s="47"/>
      <c r="S77" s="47"/>
      <c r="T77" s="47"/>
      <c r="U77" s="47"/>
      <c r="V77" s="47"/>
      <c r="W77" s="47"/>
      <c r="X77" s="48"/>
      <c r="Y77" s="49"/>
      <c r="Z77" s="50"/>
      <c r="AA77" s="51"/>
      <c r="AB77" s="52"/>
      <c r="AC77" s="53"/>
      <c r="AD77" s="54"/>
      <c r="AE77" s="54"/>
      <c r="AF77" s="55">
        <f t="shared" si="5"/>
        <v>0</v>
      </c>
      <c r="AG77" s="37"/>
    </row>
    <row r="78" spans="1:33" s="10" customFormat="1">
      <c r="A78" s="38" t="s">
        <v>193</v>
      </c>
      <c r="B78" s="57"/>
      <c r="C78" s="155" t="s">
        <v>194</v>
      </c>
      <c r="D78" s="155"/>
      <c r="E78" s="40"/>
      <c r="F78" s="40"/>
      <c r="G78" s="41"/>
      <c r="H78" s="41"/>
      <c r="I78" s="42"/>
      <c r="J78" s="43">
        <v>6415</v>
      </c>
      <c r="K78" s="115">
        <v>1.05</v>
      </c>
      <c r="L78" s="44">
        <f t="shared" si="36"/>
        <v>6735.75</v>
      </c>
      <c r="M78" s="45"/>
      <c r="N78" s="45"/>
      <c r="O78" s="46"/>
      <c r="P78" s="46"/>
      <c r="Q78" s="47"/>
      <c r="R78" s="47"/>
      <c r="S78" s="67"/>
      <c r="T78" s="47"/>
      <c r="U78" s="47"/>
      <c r="V78" s="47"/>
      <c r="W78" s="47">
        <f>SUM(N78:U78)</f>
        <v>0</v>
      </c>
      <c r="X78" s="48" t="e">
        <f>W78/AC78</f>
        <v>#DIV/0!</v>
      </c>
      <c r="Y78" s="49">
        <f>W78-L78</f>
        <v>-6735.75</v>
      </c>
      <c r="Z78" s="50"/>
      <c r="AA78" s="51"/>
      <c r="AB78" s="52"/>
      <c r="AC78" s="53"/>
      <c r="AD78" s="54"/>
      <c r="AE78" s="54"/>
      <c r="AF78" s="55">
        <f t="shared" si="5"/>
        <v>0</v>
      </c>
      <c r="AG78" s="37"/>
    </row>
    <row r="79" spans="1:33" s="10" customFormat="1">
      <c r="A79" s="38"/>
      <c r="B79" s="57"/>
      <c r="C79" s="68"/>
      <c r="D79" s="155"/>
      <c r="E79" s="40"/>
      <c r="F79" s="40"/>
      <c r="G79" s="41"/>
      <c r="H79" s="68"/>
      <c r="I79" s="42"/>
      <c r="J79" s="66"/>
      <c r="K79" s="114"/>
      <c r="L79" s="73"/>
      <c r="M79" s="45"/>
      <c r="N79" s="45"/>
      <c r="O79" s="46"/>
      <c r="P79" s="46"/>
      <c r="Q79" s="47"/>
      <c r="R79" s="47"/>
      <c r="S79" s="47"/>
      <c r="T79" s="47"/>
      <c r="U79" s="47"/>
      <c r="V79" s="47"/>
      <c r="W79" s="47"/>
      <c r="X79" s="48"/>
      <c r="Y79" s="49"/>
      <c r="Z79" s="50"/>
      <c r="AA79" s="51"/>
      <c r="AB79" s="52"/>
      <c r="AC79" s="53"/>
      <c r="AD79" s="54"/>
      <c r="AE79" s="54"/>
      <c r="AF79" s="55">
        <f t="shared" si="5"/>
        <v>0</v>
      </c>
      <c r="AG79" s="37"/>
    </row>
    <row r="80" spans="1:33" s="10" customFormat="1">
      <c r="A80" s="38" t="s">
        <v>50</v>
      </c>
      <c r="B80" s="57"/>
      <c r="C80" s="68" t="s">
        <v>51</v>
      </c>
      <c r="D80" s="155" t="s">
        <v>52</v>
      </c>
      <c r="E80" s="40"/>
      <c r="F80" s="40"/>
      <c r="G80" s="41"/>
      <c r="H80" s="155" t="s">
        <v>52</v>
      </c>
      <c r="I80" s="42" t="s">
        <v>54</v>
      </c>
      <c r="J80" s="43">
        <v>6415</v>
      </c>
      <c r="K80" s="116">
        <v>1.03</v>
      </c>
      <c r="L80" s="44">
        <f>K80*J80</f>
        <v>6607.45</v>
      </c>
      <c r="M80" s="45"/>
      <c r="N80" s="45"/>
      <c r="O80" s="46"/>
      <c r="P80" s="46"/>
      <c r="Q80" s="47"/>
      <c r="R80" s="47"/>
      <c r="S80" s="47"/>
      <c r="T80" s="47"/>
      <c r="U80" s="47"/>
      <c r="V80" s="47"/>
      <c r="W80" s="47">
        <f>SUM(N80:U80)</f>
        <v>0</v>
      </c>
      <c r="X80" s="48" t="e">
        <f>W80/AC80</f>
        <v>#DIV/0!</v>
      </c>
      <c r="Y80" s="49">
        <f>W80-L80</f>
        <v>-6607.45</v>
      </c>
      <c r="Z80" s="50"/>
      <c r="AA80" s="51"/>
      <c r="AB80" s="52"/>
      <c r="AC80" s="53"/>
      <c r="AD80" s="54"/>
      <c r="AE80" s="54"/>
      <c r="AF80" s="55">
        <f t="shared" ref="AF80:AF97" si="40">AC80+AD80</f>
        <v>0</v>
      </c>
      <c r="AG80" s="37"/>
    </row>
    <row r="81" spans="1:33" s="10" customFormat="1">
      <c r="A81" s="38"/>
      <c r="B81" s="57"/>
      <c r="C81" s="68"/>
      <c r="D81" s="155"/>
      <c r="E81" s="40"/>
      <c r="F81" s="40"/>
      <c r="G81" s="41"/>
      <c r="H81" s="68"/>
      <c r="I81" s="42"/>
      <c r="J81" s="66"/>
      <c r="K81" s="116"/>
      <c r="L81" s="76"/>
      <c r="M81" s="45"/>
      <c r="N81" s="45"/>
      <c r="O81" s="46"/>
      <c r="P81" s="46"/>
      <c r="Q81" s="47"/>
      <c r="R81" s="47"/>
      <c r="S81" s="47"/>
      <c r="T81" s="47"/>
      <c r="U81" s="47"/>
      <c r="V81" s="47"/>
      <c r="W81" s="47"/>
      <c r="X81" s="48"/>
      <c r="Y81" s="49"/>
      <c r="Z81" s="50"/>
      <c r="AA81" s="51"/>
      <c r="AB81" s="52"/>
      <c r="AC81" s="53"/>
      <c r="AD81" s="54"/>
      <c r="AE81" s="54"/>
      <c r="AF81" s="55">
        <f t="shared" si="40"/>
        <v>0</v>
      </c>
      <c r="AG81" s="37"/>
    </row>
    <row r="82" spans="1:33" s="10" customFormat="1">
      <c r="A82" s="38" t="s">
        <v>183</v>
      </c>
      <c r="B82" s="57"/>
      <c r="C82" s="68" t="s">
        <v>217</v>
      </c>
      <c r="D82" s="155" t="s">
        <v>40</v>
      </c>
      <c r="E82" s="40"/>
      <c r="F82" s="40"/>
      <c r="G82" s="41"/>
      <c r="H82" s="68"/>
      <c r="I82" s="42" t="s">
        <v>40</v>
      </c>
      <c r="J82" s="43">
        <v>315</v>
      </c>
      <c r="K82" s="115">
        <v>1.05</v>
      </c>
      <c r="L82" s="44">
        <f t="shared" ref="L82:L87" si="41">K82*J82</f>
        <v>330.75</v>
      </c>
      <c r="M82" s="45"/>
      <c r="N82" s="45"/>
      <c r="O82" s="46"/>
      <c r="P82" s="46"/>
      <c r="Q82" s="47"/>
      <c r="R82" s="47"/>
      <c r="S82" s="67"/>
      <c r="T82" s="47"/>
      <c r="U82" s="47"/>
      <c r="V82" s="47"/>
      <c r="W82" s="47">
        <f t="shared" ref="W82:W87" si="42">SUM(N82:U82)</f>
        <v>0</v>
      </c>
      <c r="X82" s="48" t="e">
        <f t="shared" ref="X82:X87" si="43">W82/AC82</f>
        <v>#DIV/0!</v>
      </c>
      <c r="Y82" s="49">
        <f t="shared" ref="Y82:Y87" si="44">W82-L82</f>
        <v>-330.75</v>
      </c>
      <c r="Z82" s="50"/>
      <c r="AA82" s="51"/>
      <c r="AB82" s="52"/>
      <c r="AC82" s="53"/>
      <c r="AD82" s="54"/>
      <c r="AE82" s="54"/>
      <c r="AF82" s="55">
        <f t="shared" si="40"/>
        <v>0</v>
      </c>
      <c r="AG82" s="37"/>
    </row>
    <row r="83" spans="1:33" s="10" customFormat="1">
      <c r="A83" s="38"/>
      <c r="B83" s="57"/>
      <c r="C83" s="68"/>
      <c r="D83" s="155" t="s">
        <v>41</v>
      </c>
      <c r="E83" s="40"/>
      <c r="F83" s="40"/>
      <c r="G83" s="41"/>
      <c r="H83" s="68"/>
      <c r="I83" s="42" t="s">
        <v>57</v>
      </c>
      <c r="J83" s="43">
        <v>635</v>
      </c>
      <c r="K83" s="115">
        <v>1.05</v>
      </c>
      <c r="L83" s="44">
        <f t="shared" si="41"/>
        <v>666.75</v>
      </c>
      <c r="M83" s="45"/>
      <c r="N83" s="45"/>
      <c r="O83" s="46"/>
      <c r="P83" s="46"/>
      <c r="Q83" s="47"/>
      <c r="R83" s="47"/>
      <c r="S83" s="67"/>
      <c r="T83" s="47"/>
      <c r="U83" s="47"/>
      <c r="V83" s="47"/>
      <c r="W83" s="47">
        <f t="shared" si="42"/>
        <v>0</v>
      </c>
      <c r="X83" s="48" t="e">
        <f t="shared" si="43"/>
        <v>#DIV/0!</v>
      </c>
      <c r="Y83" s="49">
        <f t="shared" si="44"/>
        <v>-666.75</v>
      </c>
      <c r="Z83" s="50"/>
      <c r="AA83" s="51"/>
      <c r="AB83" s="52"/>
      <c r="AC83" s="53"/>
      <c r="AD83" s="54"/>
      <c r="AE83" s="54"/>
      <c r="AF83" s="55">
        <f t="shared" si="40"/>
        <v>0</v>
      </c>
      <c r="AG83" s="37"/>
    </row>
    <row r="84" spans="1:33" s="10" customFormat="1">
      <c r="A84" s="38"/>
      <c r="B84" s="57"/>
      <c r="C84" s="68"/>
      <c r="D84" s="155" t="s">
        <v>42</v>
      </c>
      <c r="E84" s="40"/>
      <c r="F84" s="40"/>
      <c r="G84" s="41"/>
      <c r="H84" s="68"/>
      <c r="I84" s="42" t="s">
        <v>42</v>
      </c>
      <c r="J84" s="43">
        <v>1810</v>
      </c>
      <c r="K84" s="115">
        <v>1.05</v>
      </c>
      <c r="L84" s="44">
        <f t="shared" si="41"/>
        <v>1900.5</v>
      </c>
      <c r="M84" s="45"/>
      <c r="N84" s="45"/>
      <c r="O84" s="46"/>
      <c r="P84" s="46"/>
      <c r="Q84" s="47"/>
      <c r="R84" s="47"/>
      <c r="S84" s="67"/>
      <c r="T84" s="47"/>
      <c r="U84" s="47"/>
      <c r="V84" s="47"/>
      <c r="W84" s="47">
        <f t="shared" si="42"/>
        <v>0</v>
      </c>
      <c r="X84" s="48" t="e">
        <f t="shared" si="43"/>
        <v>#DIV/0!</v>
      </c>
      <c r="Y84" s="49">
        <f t="shared" si="44"/>
        <v>-1900.5</v>
      </c>
      <c r="Z84" s="50"/>
      <c r="AA84" s="51"/>
      <c r="AB84" s="52"/>
      <c r="AC84" s="53"/>
      <c r="AD84" s="54"/>
      <c r="AE84" s="54"/>
      <c r="AF84" s="55">
        <f t="shared" si="40"/>
        <v>0</v>
      </c>
      <c r="AG84" s="37"/>
    </row>
    <row r="85" spans="1:33" s="10" customFormat="1">
      <c r="A85" s="38"/>
      <c r="B85" s="57"/>
      <c r="C85" s="68"/>
      <c r="D85" s="155" t="s">
        <v>43</v>
      </c>
      <c r="E85" s="40"/>
      <c r="F85" s="40"/>
      <c r="G85" s="41"/>
      <c r="H85" s="68"/>
      <c r="I85" s="42" t="s">
        <v>43</v>
      </c>
      <c r="J85" s="43">
        <v>1735</v>
      </c>
      <c r="K85" s="115">
        <v>1.05</v>
      </c>
      <c r="L85" s="44">
        <f t="shared" si="41"/>
        <v>1821.75</v>
      </c>
      <c r="M85" s="45"/>
      <c r="N85" s="45"/>
      <c r="O85" s="46"/>
      <c r="P85" s="46"/>
      <c r="Q85" s="47"/>
      <c r="R85" s="47"/>
      <c r="S85" s="67"/>
      <c r="T85" s="47"/>
      <c r="U85" s="47"/>
      <c r="V85" s="47"/>
      <c r="W85" s="47">
        <f t="shared" si="42"/>
        <v>0</v>
      </c>
      <c r="X85" s="48" t="e">
        <f t="shared" si="43"/>
        <v>#DIV/0!</v>
      </c>
      <c r="Y85" s="49">
        <f t="shared" si="44"/>
        <v>-1821.75</v>
      </c>
      <c r="Z85" s="50"/>
      <c r="AA85" s="51"/>
      <c r="AB85" s="52"/>
      <c r="AC85" s="53"/>
      <c r="AD85" s="54"/>
      <c r="AE85" s="54"/>
      <c r="AF85" s="55">
        <f t="shared" si="40"/>
        <v>0</v>
      </c>
      <c r="AG85" s="37"/>
    </row>
    <row r="86" spans="1:33" s="10" customFormat="1">
      <c r="A86" s="38"/>
      <c r="B86" s="57"/>
      <c r="C86" s="68"/>
      <c r="D86" s="155" t="s">
        <v>44</v>
      </c>
      <c r="E86" s="40"/>
      <c r="F86" s="40"/>
      <c r="G86" s="41"/>
      <c r="H86" s="68"/>
      <c r="I86" s="42" t="s">
        <v>44</v>
      </c>
      <c r="J86" s="43">
        <v>1285</v>
      </c>
      <c r="K86" s="115">
        <v>1.05</v>
      </c>
      <c r="L86" s="44">
        <f t="shared" si="41"/>
        <v>1349.25</v>
      </c>
      <c r="M86" s="45"/>
      <c r="N86" s="45"/>
      <c r="O86" s="46"/>
      <c r="P86" s="46"/>
      <c r="Q86" s="47"/>
      <c r="R86" s="47"/>
      <c r="S86" s="67"/>
      <c r="T86" s="47"/>
      <c r="U86" s="47"/>
      <c r="V86" s="47"/>
      <c r="W86" s="47">
        <f t="shared" si="42"/>
        <v>0</v>
      </c>
      <c r="X86" s="48" t="e">
        <f t="shared" si="43"/>
        <v>#DIV/0!</v>
      </c>
      <c r="Y86" s="49">
        <f t="shared" si="44"/>
        <v>-1349.25</v>
      </c>
      <c r="Z86" s="50"/>
      <c r="AA86" s="51"/>
      <c r="AB86" s="52"/>
      <c r="AC86" s="53"/>
      <c r="AD86" s="54"/>
      <c r="AE86" s="54"/>
      <c r="AF86" s="55">
        <f t="shared" si="40"/>
        <v>0</v>
      </c>
      <c r="AG86" s="37"/>
    </row>
    <row r="87" spans="1:33" s="10" customFormat="1">
      <c r="A87" s="38"/>
      <c r="B87" s="57"/>
      <c r="C87" s="68"/>
      <c r="D87" s="155" t="s">
        <v>45</v>
      </c>
      <c r="E87" s="40"/>
      <c r="F87" s="40"/>
      <c r="G87" s="41"/>
      <c r="H87" s="68"/>
      <c r="I87" s="42" t="s">
        <v>45</v>
      </c>
      <c r="J87" s="43">
        <v>635</v>
      </c>
      <c r="K87" s="115">
        <v>1.05</v>
      </c>
      <c r="L87" s="44">
        <f t="shared" si="41"/>
        <v>666.75</v>
      </c>
      <c r="M87" s="45"/>
      <c r="N87" s="45"/>
      <c r="O87" s="46"/>
      <c r="P87" s="46"/>
      <c r="Q87" s="47"/>
      <c r="R87" s="47"/>
      <c r="S87" s="67"/>
      <c r="T87" s="47"/>
      <c r="U87" s="47"/>
      <c r="V87" s="47"/>
      <c r="W87" s="47">
        <f t="shared" si="42"/>
        <v>0</v>
      </c>
      <c r="X87" s="48" t="e">
        <f t="shared" si="43"/>
        <v>#DIV/0!</v>
      </c>
      <c r="Y87" s="49">
        <f t="shared" si="44"/>
        <v>-666.75</v>
      </c>
      <c r="Z87" s="50"/>
      <c r="AA87" s="51"/>
      <c r="AB87" s="52"/>
      <c r="AC87" s="53"/>
      <c r="AD87" s="54"/>
      <c r="AE87" s="54"/>
      <c r="AF87" s="55">
        <f t="shared" si="40"/>
        <v>0</v>
      </c>
      <c r="AG87" s="37"/>
    </row>
    <row r="88" spans="1:33" s="10" customFormat="1">
      <c r="A88" s="38"/>
      <c r="B88" s="57"/>
      <c r="C88" s="68"/>
      <c r="D88" s="155"/>
      <c r="E88" s="40"/>
      <c r="F88" s="40"/>
      <c r="G88" s="41"/>
      <c r="H88" s="68"/>
      <c r="I88" s="42"/>
      <c r="J88" s="43"/>
      <c r="K88" s="115"/>
      <c r="L88" s="44"/>
      <c r="M88" s="45"/>
      <c r="N88" s="45"/>
      <c r="O88" s="46"/>
      <c r="P88" s="46"/>
      <c r="Q88" s="47"/>
      <c r="R88" s="47"/>
      <c r="S88" s="67"/>
      <c r="T88" s="47"/>
      <c r="U88" s="47"/>
      <c r="V88" s="47"/>
      <c r="W88" s="47"/>
      <c r="X88" s="48"/>
      <c r="Y88" s="49"/>
      <c r="Z88" s="50"/>
      <c r="AA88" s="51"/>
      <c r="AB88" s="52"/>
      <c r="AC88" s="53"/>
      <c r="AD88" s="54"/>
      <c r="AE88" s="54"/>
      <c r="AF88" s="55">
        <f t="shared" si="40"/>
        <v>0</v>
      </c>
      <c r="AG88" s="37"/>
    </row>
    <row r="89" spans="1:33" s="10" customFormat="1">
      <c r="A89" s="38" t="s">
        <v>185</v>
      </c>
      <c r="B89" s="57"/>
      <c r="C89" s="68" t="s">
        <v>191</v>
      </c>
      <c r="D89" s="155"/>
      <c r="E89" s="40"/>
      <c r="F89" s="40"/>
      <c r="G89" s="41"/>
      <c r="H89" s="68"/>
      <c r="I89" s="42"/>
      <c r="J89" s="43">
        <v>6415</v>
      </c>
      <c r="K89" s="115">
        <v>1.03</v>
      </c>
      <c r="L89" s="44">
        <f>K89*J89</f>
        <v>6607.45</v>
      </c>
      <c r="M89" s="45"/>
      <c r="N89" s="45"/>
      <c r="O89" s="46"/>
      <c r="P89" s="46"/>
      <c r="Q89" s="47"/>
      <c r="R89" s="47"/>
      <c r="S89" s="67"/>
      <c r="T89" s="47"/>
      <c r="U89" s="47"/>
      <c r="V89" s="47"/>
      <c r="W89" s="47">
        <f>SUM(N89:U89)</f>
        <v>0</v>
      </c>
      <c r="X89" s="48" t="e">
        <f>W89/AC89</f>
        <v>#DIV/0!</v>
      </c>
      <c r="Y89" s="49">
        <f>W89-L89</f>
        <v>-6607.45</v>
      </c>
      <c r="Z89" s="50"/>
      <c r="AA89" s="51"/>
      <c r="AB89" s="52"/>
      <c r="AC89" s="53"/>
      <c r="AD89" s="54"/>
      <c r="AE89" s="54"/>
      <c r="AF89" s="55">
        <f t="shared" si="40"/>
        <v>0</v>
      </c>
      <c r="AG89" s="37"/>
    </row>
    <row r="90" spans="1:33" s="10" customFormat="1">
      <c r="A90" s="38" t="s">
        <v>184</v>
      </c>
      <c r="B90" s="57"/>
      <c r="C90" s="68" t="s">
        <v>192</v>
      </c>
      <c r="D90" s="155"/>
      <c r="E90" s="40"/>
      <c r="F90" s="40"/>
      <c r="G90" s="41"/>
      <c r="H90" s="68"/>
      <c r="I90" s="42"/>
      <c r="J90" s="43">
        <v>6415</v>
      </c>
      <c r="K90" s="115">
        <v>1.03</v>
      </c>
      <c r="L90" s="44">
        <f>K90*J90</f>
        <v>6607.45</v>
      </c>
      <c r="M90" s="45"/>
      <c r="N90" s="45"/>
      <c r="O90" s="46"/>
      <c r="P90" s="46"/>
      <c r="Q90" s="47"/>
      <c r="R90" s="47"/>
      <c r="S90" s="67"/>
      <c r="T90" s="47"/>
      <c r="U90" s="47"/>
      <c r="V90" s="47"/>
      <c r="W90" s="47">
        <f>SUM(N90:U90)</f>
        <v>0</v>
      </c>
      <c r="X90" s="48" t="e">
        <f>W90/AC90</f>
        <v>#DIV/0!</v>
      </c>
      <c r="Y90" s="49">
        <f>W90-L90</f>
        <v>-6607.45</v>
      </c>
      <c r="Z90" s="50"/>
      <c r="AA90" s="51"/>
      <c r="AB90" s="52"/>
      <c r="AC90" s="53"/>
      <c r="AD90" s="54"/>
      <c r="AE90" s="54"/>
      <c r="AF90" s="55">
        <f t="shared" si="40"/>
        <v>0</v>
      </c>
      <c r="AG90" s="37"/>
    </row>
    <row r="91" spans="1:33" s="10" customFormat="1">
      <c r="A91" s="38"/>
      <c r="B91" s="57"/>
      <c r="C91" s="68"/>
      <c r="D91" s="155"/>
      <c r="E91" s="40"/>
      <c r="F91" s="40"/>
      <c r="G91" s="41"/>
      <c r="H91" s="68"/>
      <c r="I91" s="42"/>
      <c r="J91" s="66"/>
      <c r="K91" s="116"/>
      <c r="L91" s="44"/>
      <c r="M91" s="45"/>
      <c r="N91" s="45"/>
      <c r="O91" s="46"/>
      <c r="P91" s="46"/>
      <c r="Q91" s="47"/>
      <c r="R91" s="47"/>
      <c r="S91" s="47"/>
      <c r="T91" s="47"/>
      <c r="U91" s="47"/>
      <c r="V91" s="47"/>
      <c r="W91" s="47"/>
      <c r="X91" s="48"/>
      <c r="Y91" s="49"/>
      <c r="Z91" s="50"/>
      <c r="AA91" s="51"/>
      <c r="AB91" s="52"/>
      <c r="AC91" s="53"/>
      <c r="AD91" s="54"/>
      <c r="AE91" s="54"/>
      <c r="AF91" s="55">
        <f t="shared" si="40"/>
        <v>0</v>
      </c>
      <c r="AG91" s="37"/>
    </row>
    <row r="92" spans="1:33" s="10" customFormat="1">
      <c r="A92" s="38" t="s">
        <v>186</v>
      </c>
      <c r="B92" s="57"/>
      <c r="C92" s="68" t="s">
        <v>187</v>
      </c>
      <c r="D92" s="155" t="s">
        <v>40</v>
      </c>
      <c r="E92" s="40"/>
      <c r="F92" s="40"/>
      <c r="G92" s="41"/>
      <c r="H92" s="68"/>
      <c r="I92" s="42" t="s">
        <v>40</v>
      </c>
      <c r="J92" s="43">
        <v>315</v>
      </c>
      <c r="K92" s="115">
        <v>1.05</v>
      </c>
      <c r="L92" s="44">
        <f t="shared" ref="L92:L97" si="45">J92*K92</f>
        <v>330.75</v>
      </c>
      <c r="M92" s="45"/>
      <c r="N92" s="45"/>
      <c r="O92" s="46"/>
      <c r="P92" s="46"/>
      <c r="Q92" s="47"/>
      <c r="R92" s="47"/>
      <c r="S92" s="47"/>
      <c r="T92" s="47"/>
      <c r="U92" s="47"/>
      <c r="V92" s="47"/>
      <c r="W92" s="47">
        <f t="shared" ref="W92:W97" si="46">SUM(N92:V92)</f>
        <v>0</v>
      </c>
      <c r="X92" s="48" t="e">
        <f t="shared" ref="X92:X97" si="47">W92/AC92</f>
        <v>#DIV/0!</v>
      </c>
      <c r="Y92" s="49">
        <f t="shared" ref="Y92:Y97" si="48">W92-L92</f>
        <v>-330.75</v>
      </c>
      <c r="Z92" s="50"/>
      <c r="AA92" s="51"/>
      <c r="AB92" s="52"/>
      <c r="AC92" s="53"/>
      <c r="AD92" s="54"/>
      <c r="AE92" s="54"/>
      <c r="AF92" s="55">
        <f t="shared" si="40"/>
        <v>0</v>
      </c>
      <c r="AG92" s="37"/>
    </row>
    <row r="93" spans="1:33" s="10" customFormat="1">
      <c r="A93" s="38"/>
      <c r="B93" s="57"/>
      <c r="C93" s="68"/>
      <c r="D93" s="155" t="s">
        <v>41</v>
      </c>
      <c r="E93" s="40"/>
      <c r="F93" s="40"/>
      <c r="G93" s="41"/>
      <c r="H93" s="68"/>
      <c r="I93" s="42" t="s">
        <v>41</v>
      </c>
      <c r="J93" s="43">
        <v>635</v>
      </c>
      <c r="K93" s="115">
        <v>1.05</v>
      </c>
      <c r="L93" s="44">
        <f t="shared" si="45"/>
        <v>666.75</v>
      </c>
      <c r="M93" s="45"/>
      <c r="N93" s="45"/>
      <c r="O93" s="46"/>
      <c r="P93" s="46"/>
      <c r="Q93" s="47"/>
      <c r="R93" s="47"/>
      <c r="S93" s="47"/>
      <c r="T93" s="47"/>
      <c r="U93" s="47"/>
      <c r="V93" s="47"/>
      <c r="W93" s="47">
        <f t="shared" si="46"/>
        <v>0</v>
      </c>
      <c r="X93" s="48" t="e">
        <f t="shared" si="47"/>
        <v>#DIV/0!</v>
      </c>
      <c r="Y93" s="49">
        <f t="shared" si="48"/>
        <v>-666.75</v>
      </c>
      <c r="Z93" s="50"/>
      <c r="AA93" s="51"/>
      <c r="AB93" s="52"/>
      <c r="AC93" s="53"/>
      <c r="AD93" s="54"/>
      <c r="AE93" s="54"/>
      <c r="AF93" s="55">
        <f t="shared" si="40"/>
        <v>0</v>
      </c>
      <c r="AG93" s="37"/>
    </row>
    <row r="94" spans="1:33" s="10" customFormat="1">
      <c r="A94" s="38"/>
      <c r="B94" s="57"/>
      <c r="C94" s="68"/>
      <c r="D94" s="155" t="s">
        <v>42</v>
      </c>
      <c r="E94" s="40"/>
      <c r="F94" s="40"/>
      <c r="G94" s="41"/>
      <c r="H94" s="68"/>
      <c r="I94" s="42" t="s">
        <v>42</v>
      </c>
      <c r="J94" s="43">
        <v>1810</v>
      </c>
      <c r="K94" s="115">
        <v>1.05</v>
      </c>
      <c r="L94" s="44">
        <f t="shared" si="45"/>
        <v>1900.5</v>
      </c>
      <c r="M94" s="45"/>
      <c r="N94" s="45"/>
      <c r="O94" s="46"/>
      <c r="P94" s="46"/>
      <c r="Q94" s="47"/>
      <c r="R94" s="47"/>
      <c r="S94" s="47"/>
      <c r="T94" s="47"/>
      <c r="U94" s="47"/>
      <c r="V94" s="47"/>
      <c r="W94" s="47">
        <f t="shared" si="46"/>
        <v>0</v>
      </c>
      <c r="X94" s="48" t="e">
        <f t="shared" si="47"/>
        <v>#DIV/0!</v>
      </c>
      <c r="Y94" s="49">
        <f t="shared" si="48"/>
        <v>-1900.5</v>
      </c>
      <c r="Z94" s="50"/>
      <c r="AA94" s="51"/>
      <c r="AB94" s="52"/>
      <c r="AC94" s="53"/>
      <c r="AD94" s="54"/>
      <c r="AE94" s="54"/>
      <c r="AF94" s="55">
        <f t="shared" si="40"/>
        <v>0</v>
      </c>
      <c r="AG94" s="37"/>
    </row>
    <row r="95" spans="1:33" s="10" customFormat="1">
      <c r="A95" s="38"/>
      <c r="B95" s="57"/>
      <c r="C95" s="68"/>
      <c r="D95" s="155" t="s">
        <v>43</v>
      </c>
      <c r="E95" s="40"/>
      <c r="F95" s="40"/>
      <c r="G95" s="41"/>
      <c r="H95" s="68"/>
      <c r="I95" s="42" t="s">
        <v>43</v>
      </c>
      <c r="J95" s="43">
        <v>1735</v>
      </c>
      <c r="K95" s="115">
        <v>1.05</v>
      </c>
      <c r="L95" s="44">
        <f t="shared" si="45"/>
        <v>1821.75</v>
      </c>
      <c r="M95" s="45"/>
      <c r="N95" s="45"/>
      <c r="O95" s="46"/>
      <c r="P95" s="46"/>
      <c r="Q95" s="47"/>
      <c r="R95" s="47"/>
      <c r="S95" s="47"/>
      <c r="T95" s="47"/>
      <c r="U95" s="47"/>
      <c r="V95" s="47"/>
      <c r="W95" s="47">
        <f t="shared" si="46"/>
        <v>0</v>
      </c>
      <c r="X95" s="48" t="e">
        <f t="shared" si="47"/>
        <v>#DIV/0!</v>
      </c>
      <c r="Y95" s="49">
        <f t="shared" si="48"/>
        <v>-1821.75</v>
      </c>
      <c r="Z95" s="50"/>
      <c r="AA95" s="51"/>
      <c r="AB95" s="52"/>
      <c r="AC95" s="53"/>
      <c r="AD95" s="54"/>
      <c r="AE95" s="54"/>
      <c r="AF95" s="55">
        <f t="shared" si="40"/>
        <v>0</v>
      </c>
      <c r="AG95" s="37"/>
    </row>
    <row r="96" spans="1:33" s="10" customFormat="1">
      <c r="A96" s="38"/>
      <c r="B96" s="57"/>
      <c r="C96" s="68"/>
      <c r="D96" s="155" t="s">
        <v>44</v>
      </c>
      <c r="E96" s="40"/>
      <c r="F96" s="40"/>
      <c r="G96" s="41"/>
      <c r="H96" s="68"/>
      <c r="I96" s="42" t="s">
        <v>44</v>
      </c>
      <c r="J96" s="43">
        <v>1285</v>
      </c>
      <c r="K96" s="115">
        <v>1.05</v>
      </c>
      <c r="L96" s="44">
        <f t="shared" si="45"/>
        <v>1349.25</v>
      </c>
      <c r="M96" s="45"/>
      <c r="N96" s="45"/>
      <c r="O96" s="46"/>
      <c r="P96" s="46"/>
      <c r="Q96" s="47"/>
      <c r="R96" s="47"/>
      <c r="S96" s="47"/>
      <c r="T96" s="47"/>
      <c r="U96" s="47"/>
      <c r="V96" s="47"/>
      <c r="W96" s="47">
        <f t="shared" si="46"/>
        <v>0</v>
      </c>
      <c r="X96" s="48" t="e">
        <f t="shared" si="47"/>
        <v>#DIV/0!</v>
      </c>
      <c r="Y96" s="49">
        <f t="shared" si="48"/>
        <v>-1349.25</v>
      </c>
      <c r="Z96" s="50"/>
      <c r="AA96" s="51"/>
      <c r="AB96" s="52"/>
      <c r="AC96" s="53"/>
      <c r="AD96" s="54"/>
      <c r="AE96" s="54"/>
      <c r="AF96" s="55">
        <f t="shared" si="40"/>
        <v>0</v>
      </c>
      <c r="AG96" s="37"/>
    </row>
    <row r="97" spans="1:33" s="10" customFormat="1">
      <c r="A97" s="38"/>
      <c r="B97" s="57"/>
      <c r="C97" s="68"/>
      <c r="D97" s="155" t="s">
        <v>45</v>
      </c>
      <c r="E97" s="40"/>
      <c r="F97" s="40"/>
      <c r="G97" s="41"/>
      <c r="H97" s="68"/>
      <c r="I97" s="42" t="s">
        <v>45</v>
      </c>
      <c r="J97" s="43">
        <v>635</v>
      </c>
      <c r="K97" s="115">
        <v>1.05</v>
      </c>
      <c r="L97" s="44">
        <f t="shared" si="45"/>
        <v>666.75</v>
      </c>
      <c r="M97" s="45"/>
      <c r="N97" s="45"/>
      <c r="O97" s="46"/>
      <c r="P97" s="46"/>
      <c r="Q97" s="47"/>
      <c r="R97" s="47"/>
      <c r="S97" s="47"/>
      <c r="T97" s="47"/>
      <c r="U97" s="47"/>
      <c r="V97" s="47"/>
      <c r="W97" s="47">
        <f t="shared" si="46"/>
        <v>0</v>
      </c>
      <c r="X97" s="48" t="e">
        <f t="shared" si="47"/>
        <v>#DIV/0!</v>
      </c>
      <c r="Y97" s="49">
        <f t="shared" si="48"/>
        <v>-666.75</v>
      </c>
      <c r="Z97" s="50"/>
      <c r="AA97" s="51"/>
      <c r="AB97" s="52"/>
      <c r="AC97" s="53"/>
      <c r="AD97" s="54"/>
      <c r="AE97" s="54"/>
      <c r="AF97" s="55">
        <f t="shared" si="40"/>
        <v>0</v>
      </c>
      <c r="AG97" s="37"/>
    </row>
    <row r="98" spans="1:33" s="10" customFormat="1" hidden="1">
      <c r="A98" s="38"/>
      <c r="B98" s="82"/>
      <c r="C98" s="83"/>
      <c r="D98" s="81"/>
      <c r="E98" s="81"/>
      <c r="F98" s="81"/>
      <c r="G98" s="81"/>
      <c r="H98" s="81"/>
      <c r="I98" s="42"/>
      <c r="J98" s="95"/>
      <c r="K98" s="120"/>
      <c r="L98" s="92"/>
      <c r="M98" s="85"/>
      <c r="N98" s="85"/>
      <c r="O98" s="86"/>
      <c r="P98" s="86"/>
      <c r="Q98" s="77"/>
      <c r="R98" s="77"/>
      <c r="S98" s="77"/>
      <c r="T98" s="77"/>
      <c r="U98" s="77"/>
      <c r="V98" s="77"/>
      <c r="W98" s="87"/>
      <c r="X98" s="77"/>
      <c r="Y98" s="78"/>
      <c r="Z98" s="62"/>
      <c r="AA98" s="65"/>
      <c r="AB98" s="61"/>
      <c r="AC98" s="96"/>
      <c r="AD98" s="75"/>
      <c r="AE98" s="82"/>
      <c r="AF98" s="93"/>
      <c r="AG98" s="80"/>
    </row>
    <row r="99" spans="1:33" s="10" customFormat="1" hidden="1">
      <c r="A99" s="38"/>
      <c r="B99" s="82"/>
      <c r="C99" s="83"/>
      <c r="D99" s="81"/>
      <c r="E99" s="81"/>
      <c r="F99" s="81"/>
      <c r="G99" s="81"/>
      <c r="H99" s="81"/>
      <c r="I99" s="42"/>
      <c r="J99" s="95"/>
      <c r="K99" s="120"/>
      <c r="L99" s="92"/>
      <c r="M99" s="85"/>
      <c r="N99" s="85"/>
      <c r="O99" s="86"/>
      <c r="P99" s="86"/>
      <c r="Q99" s="77"/>
      <c r="R99" s="77"/>
      <c r="S99" s="77"/>
      <c r="T99" s="77"/>
      <c r="U99" s="77"/>
      <c r="V99" s="77"/>
      <c r="W99" s="87"/>
      <c r="X99" s="77"/>
      <c r="Y99" s="78"/>
      <c r="Z99" s="62"/>
      <c r="AA99" s="65"/>
      <c r="AB99" s="61"/>
      <c r="AC99" s="96"/>
      <c r="AD99" s="75"/>
      <c r="AE99" s="82"/>
      <c r="AF99" s="93"/>
      <c r="AG99" s="80"/>
    </row>
    <row r="100" spans="1:33" s="10" customFormat="1" hidden="1">
      <c r="A100" s="38"/>
      <c r="B100" s="82"/>
      <c r="C100" s="83"/>
      <c r="D100" s="81"/>
      <c r="E100" s="81"/>
      <c r="F100" s="81"/>
      <c r="G100" s="81"/>
      <c r="H100" s="81"/>
      <c r="I100" s="42"/>
      <c r="J100" s="91"/>
      <c r="K100" s="120"/>
      <c r="L100" s="84"/>
      <c r="M100" s="85"/>
      <c r="N100" s="85"/>
      <c r="O100" s="86"/>
      <c r="P100" s="86"/>
      <c r="Q100" s="77"/>
      <c r="R100" s="77"/>
      <c r="S100" s="77"/>
      <c r="T100" s="77"/>
      <c r="U100" s="77"/>
      <c r="V100" s="77"/>
      <c r="W100" s="87"/>
      <c r="X100" s="77"/>
      <c r="Y100" s="78"/>
      <c r="Z100" s="62"/>
      <c r="AA100" s="65"/>
      <c r="AB100" s="61"/>
      <c r="AC100" s="94"/>
      <c r="AD100" s="75"/>
      <c r="AE100" s="82"/>
      <c r="AF100" s="88"/>
      <c r="AG100" s="56"/>
    </row>
    <row r="101" spans="1:33" s="10" customFormat="1" hidden="1">
      <c r="A101" s="38"/>
      <c r="B101" s="82"/>
      <c r="C101" s="83"/>
      <c r="D101" s="81"/>
      <c r="E101" s="81"/>
      <c r="F101" s="81"/>
      <c r="G101" s="81"/>
      <c r="H101" s="81"/>
      <c r="I101" s="42"/>
      <c r="J101" s="91"/>
      <c r="K101" s="120"/>
      <c r="L101" s="84"/>
      <c r="M101" s="85"/>
      <c r="N101" s="85"/>
      <c r="O101" s="86"/>
      <c r="P101" s="86"/>
      <c r="Q101" s="77"/>
      <c r="R101" s="77"/>
      <c r="S101" s="77"/>
      <c r="T101" s="77"/>
      <c r="U101" s="77"/>
      <c r="V101" s="77"/>
      <c r="W101" s="87"/>
      <c r="X101" s="77"/>
      <c r="Y101" s="78"/>
      <c r="Z101" s="62"/>
      <c r="AA101" s="65"/>
      <c r="AB101" s="61"/>
      <c r="AC101" s="94"/>
      <c r="AD101" s="75"/>
      <c r="AE101" s="82"/>
      <c r="AF101" s="88"/>
      <c r="AG101" s="80"/>
    </row>
    <row r="102" spans="1:33" s="10" customFormat="1" hidden="1">
      <c r="A102" s="38"/>
      <c r="B102" s="82"/>
      <c r="C102" s="83"/>
      <c r="D102" s="83"/>
      <c r="E102" s="83"/>
      <c r="F102" s="83"/>
      <c r="G102" s="83"/>
      <c r="H102" s="83"/>
      <c r="I102" s="95"/>
      <c r="J102" s="91"/>
      <c r="K102" s="120"/>
      <c r="L102" s="84"/>
      <c r="M102" s="85"/>
      <c r="N102" s="85"/>
      <c r="O102" s="86"/>
      <c r="P102" s="86"/>
      <c r="Q102" s="77"/>
      <c r="R102" s="77"/>
      <c r="S102" s="77"/>
      <c r="T102" s="77"/>
      <c r="U102" s="77"/>
      <c r="V102" s="77"/>
      <c r="W102" s="87"/>
      <c r="X102" s="77"/>
      <c r="Y102" s="78"/>
      <c r="Z102" s="62"/>
      <c r="AA102" s="65"/>
      <c r="AB102" s="61"/>
      <c r="AC102" s="94"/>
      <c r="AD102" s="75"/>
      <c r="AE102" s="82"/>
      <c r="AF102" s="88"/>
      <c r="AG102" s="56"/>
    </row>
    <row r="103" spans="1:33" s="10" customFormat="1" hidden="1">
      <c r="A103" s="38"/>
      <c r="B103" s="82"/>
      <c r="C103" s="83"/>
      <c r="D103" s="83"/>
      <c r="E103" s="83"/>
      <c r="F103" s="83"/>
      <c r="G103" s="83"/>
      <c r="H103" s="83"/>
      <c r="I103" s="95"/>
      <c r="J103" s="91"/>
      <c r="K103" s="120"/>
      <c r="L103" s="84"/>
      <c r="M103" s="85"/>
      <c r="N103" s="85"/>
      <c r="O103" s="86"/>
      <c r="P103" s="86"/>
      <c r="Q103" s="77"/>
      <c r="R103" s="77"/>
      <c r="S103" s="77"/>
      <c r="T103" s="77"/>
      <c r="U103" s="77"/>
      <c r="V103" s="77"/>
      <c r="W103" s="87"/>
      <c r="X103" s="77"/>
      <c r="Y103" s="78"/>
      <c r="Z103" s="62"/>
      <c r="AA103" s="65"/>
      <c r="AB103" s="61"/>
      <c r="AC103" s="94"/>
      <c r="AD103" s="75"/>
      <c r="AE103" s="82"/>
      <c r="AF103" s="88"/>
      <c r="AG103" s="80"/>
    </row>
    <row r="104" spans="1:33" s="10" customFormat="1" hidden="1">
      <c r="A104" s="38"/>
      <c r="B104" s="82"/>
      <c r="C104" s="83"/>
      <c r="D104" s="83"/>
      <c r="E104" s="83"/>
      <c r="F104" s="83"/>
      <c r="G104" s="83"/>
      <c r="H104" s="83"/>
      <c r="I104" s="95"/>
      <c r="J104" s="91"/>
      <c r="K104" s="120"/>
      <c r="L104" s="84"/>
      <c r="M104" s="85"/>
      <c r="N104" s="85"/>
      <c r="O104" s="86"/>
      <c r="P104" s="86"/>
      <c r="Q104" s="77"/>
      <c r="R104" s="77"/>
      <c r="S104" s="77"/>
      <c r="T104" s="77"/>
      <c r="U104" s="77"/>
      <c r="V104" s="77"/>
      <c r="W104" s="87"/>
      <c r="X104" s="77"/>
      <c r="Y104" s="78"/>
      <c r="Z104" s="62"/>
      <c r="AA104" s="65"/>
      <c r="AB104" s="61"/>
      <c r="AC104" s="94"/>
      <c r="AD104" s="75"/>
      <c r="AE104" s="82"/>
      <c r="AF104" s="88"/>
      <c r="AG104" s="80"/>
    </row>
    <row r="105" spans="1:33" s="10" customFormat="1" hidden="1">
      <c r="A105" s="38"/>
      <c r="B105" s="82"/>
      <c r="C105" s="83"/>
      <c r="D105" s="83"/>
      <c r="E105" s="83"/>
      <c r="F105" s="83"/>
      <c r="G105" s="83"/>
      <c r="H105" s="83"/>
      <c r="I105" s="95"/>
      <c r="J105" s="95"/>
      <c r="K105" s="120"/>
      <c r="L105" s="92"/>
      <c r="M105" s="85"/>
      <c r="N105" s="85"/>
      <c r="O105" s="86"/>
      <c r="P105" s="86"/>
      <c r="Q105" s="77"/>
      <c r="R105" s="77"/>
      <c r="S105" s="77"/>
      <c r="T105" s="77"/>
      <c r="U105" s="77"/>
      <c r="V105" s="77"/>
      <c r="W105" s="87"/>
      <c r="X105" s="77"/>
      <c r="Y105" s="78"/>
      <c r="Z105" s="62"/>
      <c r="AA105" s="65"/>
      <c r="AB105" s="61"/>
      <c r="AC105" s="96"/>
      <c r="AD105" s="75"/>
      <c r="AE105" s="82"/>
      <c r="AF105" s="93"/>
      <c r="AG105" s="80"/>
    </row>
    <row r="106" spans="1:33" s="10" customFormat="1" hidden="1">
      <c r="A106" s="38"/>
      <c r="B106" s="82"/>
      <c r="C106" s="83"/>
      <c r="D106" s="83"/>
      <c r="E106" s="83"/>
      <c r="F106" s="83"/>
      <c r="G106" s="83"/>
      <c r="H106" s="83"/>
      <c r="I106" s="95"/>
      <c r="J106" s="95"/>
      <c r="K106" s="120"/>
      <c r="L106" s="92"/>
      <c r="M106" s="85"/>
      <c r="N106" s="85"/>
      <c r="O106" s="86"/>
      <c r="P106" s="86"/>
      <c r="Q106" s="77"/>
      <c r="R106" s="77"/>
      <c r="S106" s="77"/>
      <c r="T106" s="77"/>
      <c r="U106" s="77"/>
      <c r="V106" s="77"/>
      <c r="W106" s="87"/>
      <c r="X106" s="77"/>
      <c r="Y106" s="78"/>
      <c r="Z106" s="62"/>
      <c r="AA106" s="65"/>
      <c r="AB106" s="61"/>
      <c r="AC106" s="96"/>
      <c r="AD106" s="75"/>
      <c r="AE106" s="82"/>
      <c r="AF106" s="93"/>
      <c r="AG106" s="80"/>
    </row>
    <row r="107" spans="1:33" s="10" customFormat="1" hidden="1">
      <c r="A107" s="38"/>
      <c r="B107" s="82"/>
      <c r="C107" s="83"/>
      <c r="D107" s="83"/>
      <c r="E107" s="83"/>
      <c r="F107" s="83"/>
      <c r="G107" s="83"/>
      <c r="H107" s="83"/>
      <c r="I107" s="95"/>
      <c r="J107" s="95"/>
      <c r="K107" s="120"/>
      <c r="L107" s="92"/>
      <c r="M107" s="85"/>
      <c r="N107" s="85"/>
      <c r="O107" s="86"/>
      <c r="P107" s="86"/>
      <c r="Q107" s="77"/>
      <c r="R107" s="77"/>
      <c r="S107" s="77"/>
      <c r="T107" s="77"/>
      <c r="U107" s="77"/>
      <c r="V107" s="77"/>
      <c r="W107" s="87"/>
      <c r="X107" s="77"/>
      <c r="Y107" s="78"/>
      <c r="Z107" s="62"/>
      <c r="AA107" s="65"/>
      <c r="AB107" s="61"/>
      <c r="AC107" s="96"/>
      <c r="AD107" s="75"/>
      <c r="AE107" s="82"/>
      <c r="AF107" s="93"/>
      <c r="AG107" s="80"/>
    </row>
    <row r="108" spans="1:33" s="10" customFormat="1" hidden="1">
      <c r="A108" s="38"/>
      <c r="B108" s="82"/>
      <c r="C108" s="83"/>
      <c r="D108" s="83"/>
      <c r="E108" s="83"/>
      <c r="F108" s="83"/>
      <c r="G108" s="83"/>
      <c r="H108" s="83"/>
      <c r="I108" s="95"/>
      <c r="J108" s="95"/>
      <c r="K108" s="120"/>
      <c r="L108" s="92"/>
      <c r="M108" s="85"/>
      <c r="N108" s="85"/>
      <c r="O108" s="86"/>
      <c r="P108" s="86"/>
      <c r="Q108" s="77"/>
      <c r="R108" s="77"/>
      <c r="S108" s="77"/>
      <c r="T108" s="77"/>
      <c r="U108" s="77"/>
      <c r="V108" s="77"/>
      <c r="W108" s="87"/>
      <c r="X108" s="77"/>
      <c r="Y108" s="78"/>
      <c r="Z108" s="62"/>
      <c r="AA108" s="65"/>
      <c r="AB108" s="61"/>
      <c r="AC108" s="96"/>
      <c r="AD108" s="75"/>
      <c r="AE108" s="82"/>
      <c r="AF108" s="93"/>
      <c r="AG108" s="80"/>
    </row>
    <row r="109" spans="1:33" s="10" customFormat="1" hidden="1">
      <c r="A109" s="38"/>
      <c r="B109" s="82"/>
      <c r="C109" s="83"/>
      <c r="D109" s="83"/>
      <c r="E109" s="83"/>
      <c r="F109" s="83"/>
      <c r="G109" s="83"/>
      <c r="H109" s="83"/>
      <c r="I109" s="95"/>
      <c r="J109" s="95"/>
      <c r="K109" s="120"/>
      <c r="L109" s="92"/>
      <c r="M109" s="85"/>
      <c r="N109" s="85"/>
      <c r="O109" s="86"/>
      <c r="P109" s="86"/>
      <c r="Q109" s="77"/>
      <c r="R109" s="77"/>
      <c r="S109" s="77"/>
      <c r="T109" s="77"/>
      <c r="U109" s="77"/>
      <c r="V109" s="77"/>
      <c r="W109" s="87"/>
      <c r="X109" s="77"/>
      <c r="Y109" s="78"/>
      <c r="Z109" s="62"/>
      <c r="AA109" s="65"/>
      <c r="AB109" s="61"/>
      <c r="AC109" s="96"/>
      <c r="AD109" s="75"/>
      <c r="AE109" s="82"/>
      <c r="AF109" s="93"/>
      <c r="AG109" s="80"/>
    </row>
    <row r="110" spans="1:33" s="10" customFormat="1" hidden="1">
      <c r="A110" s="38"/>
      <c r="B110" s="82"/>
      <c r="C110" s="83"/>
      <c r="D110" s="83"/>
      <c r="E110" s="83"/>
      <c r="F110" s="83"/>
      <c r="G110" s="83"/>
      <c r="H110" s="83"/>
      <c r="I110" s="95"/>
      <c r="J110" s="95"/>
      <c r="K110" s="120"/>
      <c r="L110" s="92"/>
      <c r="M110" s="85"/>
      <c r="N110" s="85"/>
      <c r="O110" s="86"/>
      <c r="P110" s="86"/>
      <c r="Q110" s="77"/>
      <c r="R110" s="77"/>
      <c r="S110" s="77"/>
      <c r="T110" s="77"/>
      <c r="U110" s="77"/>
      <c r="V110" s="77"/>
      <c r="W110" s="87"/>
      <c r="X110" s="77"/>
      <c r="Y110" s="78"/>
      <c r="Z110" s="62"/>
      <c r="AA110" s="65"/>
      <c r="AB110" s="61"/>
      <c r="AC110" s="96"/>
      <c r="AD110" s="75"/>
      <c r="AE110" s="82"/>
      <c r="AF110" s="93"/>
      <c r="AG110" s="80"/>
    </row>
    <row r="111" spans="1:33" s="10" customFormat="1" hidden="1">
      <c r="A111" s="38"/>
      <c r="B111" s="82"/>
      <c r="C111" s="83"/>
      <c r="D111" s="83"/>
      <c r="E111" s="83"/>
      <c r="F111" s="83"/>
      <c r="G111" s="83"/>
      <c r="H111" s="83"/>
      <c r="I111" s="95"/>
      <c r="J111" s="95"/>
      <c r="K111" s="120"/>
      <c r="L111" s="92"/>
      <c r="M111" s="85"/>
      <c r="N111" s="85"/>
      <c r="O111" s="86"/>
      <c r="P111" s="86"/>
      <c r="Q111" s="77"/>
      <c r="R111" s="77"/>
      <c r="S111" s="77"/>
      <c r="T111" s="77"/>
      <c r="U111" s="77"/>
      <c r="V111" s="77"/>
      <c r="W111" s="87"/>
      <c r="X111" s="77"/>
      <c r="Y111" s="78"/>
      <c r="Z111" s="62"/>
      <c r="AA111" s="65"/>
      <c r="AB111" s="61"/>
      <c r="AC111" s="96"/>
      <c r="AD111" s="75"/>
      <c r="AE111" s="82"/>
      <c r="AF111" s="93"/>
      <c r="AG111" s="80"/>
    </row>
    <row r="112" spans="1:33" s="10" customFormat="1" hidden="1">
      <c r="A112" s="38"/>
      <c r="B112" s="82"/>
      <c r="C112" s="83"/>
      <c r="D112" s="83"/>
      <c r="E112" s="83"/>
      <c r="F112" s="83"/>
      <c r="G112" s="83"/>
      <c r="H112" s="83"/>
      <c r="I112" s="95"/>
      <c r="J112" s="95"/>
      <c r="K112" s="120"/>
      <c r="L112" s="84"/>
      <c r="M112" s="85"/>
      <c r="N112" s="85"/>
      <c r="O112" s="86"/>
      <c r="P112" s="86"/>
      <c r="Q112" s="77"/>
      <c r="R112" s="77"/>
      <c r="S112" s="77"/>
      <c r="T112" s="77"/>
      <c r="U112" s="77"/>
      <c r="V112" s="77"/>
      <c r="W112" s="87"/>
      <c r="X112" s="77"/>
      <c r="Y112" s="78"/>
      <c r="Z112" s="62"/>
      <c r="AA112" s="65"/>
      <c r="AB112" s="61"/>
      <c r="AC112" s="94"/>
      <c r="AD112" s="75"/>
      <c r="AE112" s="82"/>
      <c r="AF112" s="88"/>
      <c r="AG112" s="80"/>
    </row>
    <row r="113" spans="1:33" s="10" customFormat="1" hidden="1">
      <c r="A113" s="38"/>
      <c r="B113" s="82"/>
      <c r="C113" s="83"/>
      <c r="D113" s="83"/>
      <c r="E113" s="83"/>
      <c r="F113" s="83"/>
      <c r="G113" s="83"/>
      <c r="H113" s="83"/>
      <c r="I113" s="95"/>
      <c r="J113" s="95"/>
      <c r="K113" s="120"/>
      <c r="L113" s="84"/>
      <c r="M113" s="85"/>
      <c r="N113" s="85"/>
      <c r="O113" s="86"/>
      <c r="P113" s="86"/>
      <c r="Q113" s="77"/>
      <c r="R113" s="77"/>
      <c r="S113" s="77"/>
      <c r="T113" s="77"/>
      <c r="U113" s="77"/>
      <c r="V113" s="77"/>
      <c r="W113" s="87"/>
      <c r="X113" s="77"/>
      <c r="Y113" s="78"/>
      <c r="Z113" s="62"/>
      <c r="AA113" s="65"/>
      <c r="AB113" s="61"/>
      <c r="AC113" s="94"/>
      <c r="AD113" s="75"/>
      <c r="AE113" s="82"/>
      <c r="AF113" s="88"/>
      <c r="AG113" s="80"/>
    </row>
    <row r="114" spans="1:33" s="10" customFormat="1" hidden="1">
      <c r="A114" s="38"/>
      <c r="B114" s="82"/>
      <c r="C114" s="83"/>
      <c r="D114" s="83"/>
      <c r="E114" s="83"/>
      <c r="F114" s="83"/>
      <c r="G114" s="83"/>
      <c r="H114" s="83"/>
      <c r="I114" s="95"/>
      <c r="J114" s="95"/>
      <c r="K114" s="120"/>
      <c r="L114" s="84"/>
      <c r="M114" s="85"/>
      <c r="N114" s="85"/>
      <c r="O114" s="86"/>
      <c r="P114" s="86"/>
      <c r="Q114" s="77"/>
      <c r="R114" s="77"/>
      <c r="S114" s="77"/>
      <c r="T114" s="77"/>
      <c r="U114" s="77"/>
      <c r="V114" s="77"/>
      <c r="W114" s="87"/>
      <c r="X114" s="77"/>
      <c r="Y114" s="78"/>
      <c r="Z114" s="62"/>
      <c r="AA114" s="65"/>
      <c r="AB114" s="61"/>
      <c r="AC114" s="94"/>
      <c r="AD114" s="75"/>
      <c r="AE114" s="75"/>
      <c r="AF114" s="88"/>
      <c r="AG114" s="80"/>
    </row>
    <row r="115" spans="1:33" s="10" customFormat="1" hidden="1">
      <c r="A115" s="38"/>
      <c r="B115" s="82"/>
      <c r="C115" s="83"/>
      <c r="D115" s="83"/>
      <c r="E115" s="83"/>
      <c r="F115" s="83"/>
      <c r="G115" s="83"/>
      <c r="H115" s="83"/>
      <c r="I115" s="95"/>
      <c r="J115" s="95"/>
      <c r="K115" s="120"/>
      <c r="L115" s="92"/>
      <c r="M115" s="85"/>
      <c r="N115" s="85"/>
      <c r="O115" s="86"/>
      <c r="P115" s="86"/>
      <c r="Q115" s="77"/>
      <c r="R115" s="77"/>
      <c r="S115" s="77"/>
      <c r="T115" s="77"/>
      <c r="U115" s="77"/>
      <c r="V115" s="77"/>
      <c r="W115" s="87"/>
      <c r="X115" s="77"/>
      <c r="Y115" s="78"/>
      <c r="Z115" s="62"/>
      <c r="AA115" s="65"/>
      <c r="AB115" s="61"/>
      <c r="AC115" s="96"/>
      <c r="AD115" s="75"/>
      <c r="AE115" s="75"/>
      <c r="AF115" s="93"/>
      <c r="AG115" s="80"/>
    </row>
    <row r="116" spans="1:33" s="10" customFormat="1" hidden="1">
      <c r="A116" s="38"/>
      <c r="B116" s="82"/>
      <c r="C116" s="83"/>
      <c r="D116" s="83"/>
      <c r="E116" s="83"/>
      <c r="F116" s="83"/>
      <c r="G116" s="83"/>
      <c r="H116" s="83"/>
      <c r="I116" s="95"/>
      <c r="J116" s="95"/>
      <c r="K116" s="120"/>
      <c r="L116" s="92"/>
      <c r="M116" s="85"/>
      <c r="N116" s="85"/>
      <c r="O116" s="86"/>
      <c r="P116" s="86"/>
      <c r="Q116" s="77"/>
      <c r="R116" s="77"/>
      <c r="S116" s="77"/>
      <c r="T116" s="77"/>
      <c r="U116" s="77"/>
      <c r="V116" s="77"/>
      <c r="W116" s="87"/>
      <c r="X116" s="77"/>
      <c r="Y116" s="78"/>
      <c r="Z116" s="62"/>
      <c r="AA116" s="65"/>
      <c r="AB116" s="61"/>
      <c r="AC116" s="96"/>
      <c r="AD116" s="75"/>
      <c r="AE116" s="75"/>
      <c r="AF116" s="93"/>
      <c r="AG116" s="80"/>
    </row>
    <row r="117" spans="1:33" s="10" customFormat="1" hidden="1">
      <c r="A117" s="38"/>
      <c r="B117" s="82"/>
      <c r="C117" s="83"/>
      <c r="D117" s="83"/>
      <c r="E117" s="83"/>
      <c r="F117" s="83"/>
      <c r="G117" s="83"/>
      <c r="H117" s="83"/>
      <c r="I117" s="95"/>
      <c r="J117" s="95"/>
      <c r="K117" s="120"/>
      <c r="L117" s="92"/>
      <c r="M117" s="85"/>
      <c r="N117" s="85"/>
      <c r="O117" s="86"/>
      <c r="P117" s="86"/>
      <c r="Q117" s="77"/>
      <c r="R117" s="77"/>
      <c r="S117" s="77"/>
      <c r="T117" s="77"/>
      <c r="U117" s="77"/>
      <c r="V117" s="77"/>
      <c r="W117" s="87"/>
      <c r="X117" s="77"/>
      <c r="Y117" s="78"/>
      <c r="Z117" s="62"/>
      <c r="AA117" s="65"/>
      <c r="AB117" s="61"/>
      <c r="AC117" s="96"/>
      <c r="AD117" s="75"/>
      <c r="AE117" s="75"/>
      <c r="AF117" s="93"/>
      <c r="AG117" s="80"/>
    </row>
    <row r="118" spans="1:33" s="10" customFormat="1" hidden="1">
      <c r="A118" s="38"/>
      <c r="B118" s="82"/>
      <c r="C118" s="83"/>
      <c r="D118" s="83"/>
      <c r="E118" s="83"/>
      <c r="F118" s="83"/>
      <c r="G118" s="83"/>
      <c r="H118" s="83"/>
      <c r="I118" s="95"/>
      <c r="J118" s="95"/>
      <c r="K118" s="120"/>
      <c r="L118" s="92"/>
      <c r="M118" s="85"/>
      <c r="N118" s="85"/>
      <c r="O118" s="86"/>
      <c r="P118" s="86"/>
      <c r="Q118" s="77"/>
      <c r="R118" s="77"/>
      <c r="S118" s="77"/>
      <c r="T118" s="77"/>
      <c r="U118" s="77"/>
      <c r="V118" s="77"/>
      <c r="W118" s="87"/>
      <c r="X118" s="77"/>
      <c r="Y118" s="78"/>
      <c r="Z118" s="62"/>
      <c r="AA118" s="65"/>
      <c r="AB118" s="61"/>
      <c r="AC118" s="96"/>
      <c r="AD118" s="75"/>
      <c r="AE118" s="75"/>
      <c r="AF118" s="93"/>
      <c r="AG118" s="80"/>
    </row>
    <row r="119" spans="1:33" s="10" customFormat="1" hidden="1">
      <c r="A119" s="38"/>
      <c r="B119" s="82"/>
      <c r="C119" s="83"/>
      <c r="D119" s="83"/>
      <c r="E119" s="83"/>
      <c r="F119" s="83"/>
      <c r="G119" s="83"/>
      <c r="H119" s="83"/>
      <c r="I119" s="95"/>
      <c r="J119" s="95"/>
      <c r="K119" s="120"/>
      <c r="L119" s="92"/>
      <c r="M119" s="85"/>
      <c r="N119" s="85"/>
      <c r="O119" s="86"/>
      <c r="P119" s="86"/>
      <c r="Q119" s="77"/>
      <c r="R119" s="77"/>
      <c r="S119" s="77"/>
      <c r="T119" s="77"/>
      <c r="U119" s="77"/>
      <c r="V119" s="77"/>
      <c r="W119" s="87"/>
      <c r="X119" s="77"/>
      <c r="Y119" s="78"/>
      <c r="Z119" s="62"/>
      <c r="AA119" s="65"/>
      <c r="AB119" s="61"/>
      <c r="AC119" s="96"/>
      <c r="AD119" s="75"/>
      <c r="AE119" s="75"/>
      <c r="AF119" s="93"/>
      <c r="AG119" s="80"/>
    </row>
    <row r="120" spans="1:33" s="10" customFormat="1" hidden="1">
      <c r="A120" s="38"/>
      <c r="B120" s="82"/>
      <c r="C120" s="83"/>
      <c r="D120" s="83"/>
      <c r="E120" s="83"/>
      <c r="F120" s="83"/>
      <c r="G120" s="83"/>
      <c r="H120" s="83"/>
      <c r="I120" s="95"/>
      <c r="J120" s="95"/>
      <c r="K120" s="120"/>
      <c r="L120" s="92"/>
      <c r="M120" s="85"/>
      <c r="N120" s="85"/>
      <c r="O120" s="86"/>
      <c r="P120" s="86"/>
      <c r="Q120" s="77"/>
      <c r="R120" s="77"/>
      <c r="S120" s="77"/>
      <c r="T120" s="77"/>
      <c r="U120" s="77"/>
      <c r="V120" s="77"/>
      <c r="W120" s="87"/>
      <c r="X120" s="77"/>
      <c r="Y120" s="78"/>
      <c r="Z120" s="62"/>
      <c r="AA120" s="65"/>
      <c r="AB120" s="61"/>
      <c r="AC120" s="96"/>
      <c r="AD120" s="75"/>
      <c r="AE120" s="75"/>
      <c r="AF120" s="93"/>
      <c r="AG120" s="80"/>
    </row>
    <row r="121" spans="1:33" s="10" customFormat="1" hidden="1">
      <c r="A121" s="38"/>
      <c r="B121" s="82"/>
      <c r="C121" s="83"/>
      <c r="D121" s="83"/>
      <c r="E121" s="83"/>
      <c r="F121" s="83"/>
      <c r="G121" s="83"/>
      <c r="H121" s="83"/>
      <c r="I121" s="95"/>
      <c r="J121" s="95"/>
      <c r="K121" s="120"/>
      <c r="L121" s="92"/>
      <c r="M121" s="85"/>
      <c r="N121" s="85"/>
      <c r="O121" s="86"/>
      <c r="P121" s="86"/>
      <c r="Q121" s="77"/>
      <c r="R121" s="77"/>
      <c r="S121" s="77"/>
      <c r="T121" s="77"/>
      <c r="U121" s="77"/>
      <c r="V121" s="77"/>
      <c r="W121" s="87"/>
      <c r="X121" s="77"/>
      <c r="Y121" s="78"/>
      <c r="Z121" s="62"/>
      <c r="AA121" s="65"/>
      <c r="AB121" s="61"/>
      <c r="AC121" s="96"/>
      <c r="AD121" s="75"/>
      <c r="AE121" s="75"/>
      <c r="AF121" s="93"/>
      <c r="AG121" s="80"/>
    </row>
    <row r="122" spans="1:33" s="10" customFormat="1">
      <c r="A122" s="97"/>
      <c r="B122" s="97"/>
      <c r="C122" s="98"/>
      <c r="D122" s="98"/>
      <c r="E122" s="98"/>
      <c r="F122" s="98"/>
      <c r="G122" s="98"/>
      <c r="H122" s="98"/>
      <c r="I122" s="98"/>
      <c r="J122" s="98"/>
      <c r="K122" s="121"/>
      <c r="L122" s="17"/>
      <c r="M122" s="17"/>
      <c r="N122" s="17"/>
      <c r="O122" s="80"/>
      <c r="P122" s="80"/>
      <c r="Q122" s="80"/>
      <c r="R122" s="80"/>
      <c r="S122" s="80"/>
      <c r="T122" s="80"/>
      <c r="U122" s="80"/>
      <c r="V122" s="80"/>
      <c r="W122" s="80"/>
      <c r="X122" s="99"/>
      <c r="Y122" s="99"/>
      <c r="Z122" s="12"/>
      <c r="AA122" s="97"/>
      <c r="AB122" s="9"/>
      <c r="AC122" s="9"/>
      <c r="AD122" s="9"/>
      <c r="AE122" s="9"/>
      <c r="AF122" s="9"/>
      <c r="AG122" s="9"/>
    </row>
    <row r="123" spans="1:33" s="10" customFormat="1" ht="16.5" customHeight="1">
      <c r="A123" s="97"/>
      <c r="B123" s="97"/>
      <c r="C123" s="98"/>
      <c r="D123" s="98"/>
      <c r="E123" s="98"/>
      <c r="F123" s="98"/>
      <c r="G123" s="98"/>
      <c r="H123" s="98"/>
      <c r="I123" s="98"/>
      <c r="J123" s="100"/>
      <c r="K123" s="122"/>
      <c r="L123" s="80"/>
      <c r="M123" s="80"/>
      <c r="N123" s="80"/>
      <c r="O123" s="80"/>
      <c r="P123" s="80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</row>
    <row r="124" spans="1:33">
      <c r="C124" s="133"/>
      <c r="D124" s="133"/>
      <c r="E124" s="133"/>
      <c r="F124" s="133"/>
      <c r="G124" s="133"/>
      <c r="H124" s="133"/>
      <c r="I124" s="133"/>
      <c r="J124" s="133"/>
      <c r="K124" s="133"/>
      <c r="L124" s="133"/>
      <c r="M124" s="133"/>
      <c r="N124" s="133"/>
      <c r="O124" s="133"/>
      <c r="P124" s="134"/>
    </row>
  </sheetData>
  <mergeCells count="17">
    <mergeCell ref="W14:X14"/>
    <mergeCell ref="A9:B9"/>
    <mergeCell ref="A10:B10"/>
    <mergeCell ref="A11:B11"/>
    <mergeCell ref="A12:B12"/>
    <mergeCell ref="A13:B13"/>
    <mergeCell ref="D14:H14"/>
    <mergeCell ref="M14:N14"/>
    <mergeCell ref="AB13:AF13"/>
    <mergeCell ref="A1:A2"/>
    <mergeCell ref="B1:B2"/>
    <mergeCell ref="C1:C2"/>
    <mergeCell ref="D1:D2"/>
    <mergeCell ref="N1:N2"/>
    <mergeCell ref="A3:A7"/>
    <mergeCell ref="B3:B7"/>
    <mergeCell ref="C3:C7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Order recap</vt:lpstr>
      <vt:lpstr>803841</vt:lpstr>
      <vt:lpstr>902386</vt:lpstr>
      <vt:lpstr>803840-902360</vt:lpstr>
      <vt:lpstr>803842</vt:lpstr>
      <vt:lpstr>803846-902363</vt:lpstr>
      <vt:lpstr>803844-902362</vt:lpstr>
      <vt:lpstr>803843</vt:lpstr>
      <vt:lpstr>803845</vt:lpstr>
      <vt:lpstr>803847</vt:lpstr>
      <vt:lpstr>803848-902364</vt:lpstr>
      <vt:lpstr>803849</vt:lpstr>
      <vt:lpstr>803850-902365</vt:lpstr>
      <vt:lpstr>803851-902366</vt:lpstr>
      <vt:lpstr>803852-902367</vt:lpstr>
      <vt:lpstr>803853</vt:lpstr>
      <vt:lpstr>803854-902368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kaylee</dc:creator>
  <cp:lastModifiedBy>Antonio</cp:lastModifiedBy>
  <dcterms:created xsi:type="dcterms:W3CDTF">2021-11-01T07:18:58Z</dcterms:created>
  <dcterms:modified xsi:type="dcterms:W3CDTF">2021-11-29T23:59:15Z</dcterms:modified>
</cp:coreProperties>
</file>