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len\Documents\Analysis Project\Crowdfunding analysis\"/>
    </mc:Choice>
  </mc:AlternateContent>
  <xr:revisionPtr revIDLastSave="0" documentId="13_ncr:1_{B81E11FB-73C6-4FC1-A3F8-6EEB43AF5A5E}" xr6:coauthVersionLast="45" xr6:coauthVersionMax="45" xr10:uidLastSave="{00000000-0000-0000-0000-000000000000}"/>
  <bookViews>
    <workbookView xWindow="-98" yWindow="-98" windowWidth="19396" windowHeight="10395" xr2:uid="{00000000-000D-0000-FFFF-FFFF00000000}"/>
  </bookViews>
  <sheets>
    <sheet name="Kickstarter" sheetId="1" r:id="rId1"/>
    <sheet name="Outcomes basesd on Launch Date" sheetId="4" r:id="rId2"/>
    <sheet name="Outcomes Based on Goals" sheetId="13" r:id="rId3"/>
    <sheet name="Descriptive Statistics" sheetId="10" r:id="rId4"/>
    <sheet name="Category Statistics" sheetId="2" r:id="rId5"/>
    <sheet name="Subcategory statistics" sheetId="3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2" i="13"/>
  <c r="D13" i="13"/>
  <c r="D12" i="13"/>
  <c r="D11" i="13"/>
  <c r="D10" i="13"/>
  <c r="D9" i="13"/>
  <c r="D8" i="13"/>
  <c r="D7" i="13"/>
  <c r="D6" i="13"/>
  <c r="D5" i="13"/>
  <c r="D4" i="13"/>
  <c r="D3" i="13"/>
  <c r="B3" i="13"/>
  <c r="B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0" l="1"/>
  <c r="C12" i="10"/>
  <c r="C14" i="10" s="1"/>
  <c r="C11" i="10"/>
  <c r="B13" i="10"/>
  <c r="B12" i="10"/>
  <c r="B14" i="10" s="1"/>
  <c r="B11" i="10"/>
  <c r="C7" i="10"/>
  <c r="C6" i="10"/>
  <c r="C5" i="10"/>
  <c r="C4" i="10"/>
  <c r="B6" i="10"/>
  <c r="B5" i="10"/>
  <c r="B7" i="10" s="1"/>
  <c r="B4" i="10"/>
  <c r="C10" i="10"/>
  <c r="B10" i="10"/>
  <c r="C9" i="10"/>
  <c r="B9" i="10"/>
  <c r="C3" i="10"/>
  <c r="B3" i="10"/>
  <c r="C2" i="10"/>
  <c r="B2" i="10"/>
  <c r="T315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<sst xmlns="http://schemas.openxmlformats.org/spreadsheetml/2006/main" count="33012" uniqueCount="8414">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</sst>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$-409]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6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center"/>
    </xf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6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basesd on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basesd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basesd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basesd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80-4C8A-87B8-DB6DDC2C75A6}"/>
            </c:ext>
          </c:extLst>
        </c:ser>
        <c:ser>
          <c:idx val="1"/>
          <c:order val="1"/>
          <c:tx>
            <c:strRef>
              <c:f>'Outcomes basesd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basesd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basesd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80-4C8A-87B8-DB6DDC2C75A6}"/>
            </c:ext>
          </c:extLst>
        </c:ser>
        <c:ser>
          <c:idx val="2"/>
          <c:order val="2"/>
          <c:tx>
            <c:strRef>
              <c:f>'Outcomes basesd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basesd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basesd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80-4C8A-87B8-DB6DDC2C7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231496"/>
        <c:axId val="1199230840"/>
      </c:lineChart>
      <c:catAx>
        <c:axId val="119923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230840"/>
        <c:crosses val="autoZero"/>
        <c:auto val="1"/>
        <c:lblAlgn val="ctr"/>
        <c:lblOffset val="100"/>
        <c:noMultiLvlLbl val="0"/>
      </c:catAx>
      <c:valAx>
        <c:axId val="119923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23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7744169033032032"/>
          <c:y val="2.75319482089677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2-4A51-B7D8-4062DFF05A1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2-4A51-B7D8-4062DFF05A1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2-4A51-B7D8-4062DFF05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023984"/>
        <c:axId val="1220858944"/>
      </c:lineChart>
      <c:catAx>
        <c:axId val="119702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58944"/>
        <c:crosses val="autoZero"/>
        <c:auto val="1"/>
        <c:lblAlgn val="ctr"/>
        <c:lblOffset val="100"/>
        <c:noMultiLvlLbl val="0"/>
      </c:catAx>
      <c:valAx>
        <c:axId val="122085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C3-4746-B956-B9546BFA5F7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C3-4746-B956-B9546BFA5F7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C3-4746-B956-B9546BFA5F7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C3-4746-B956-B9546BFA5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3959176"/>
        <c:axId val="753959504"/>
      </c:barChart>
      <c:catAx>
        <c:axId val="753959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959504"/>
        <c:crosses val="autoZero"/>
        <c:auto val="1"/>
        <c:lblAlgn val="ctr"/>
        <c:lblOffset val="100"/>
        <c:noMultiLvlLbl val="0"/>
      </c:catAx>
      <c:valAx>
        <c:axId val="7539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959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8-45AF-9332-B94133BA5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4356104"/>
        <c:axId val="744359712"/>
      </c:barChart>
      <c:catAx>
        <c:axId val="74435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59712"/>
        <c:crosses val="autoZero"/>
        <c:auto val="1"/>
        <c:lblAlgn val="ctr"/>
        <c:lblOffset val="100"/>
        <c:noMultiLvlLbl val="0"/>
      </c:catAx>
      <c:valAx>
        <c:axId val="7443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56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3</xdr:row>
      <xdr:rowOff>19049</xdr:rowOff>
    </xdr:from>
    <xdr:to>
      <xdr:col>18</xdr:col>
      <xdr:colOff>428625</xdr:colOff>
      <xdr:row>27</xdr:row>
      <xdr:rowOff>47625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47DB773-1077-43DE-90E5-83F34D308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742950</xdr:colOff>
      <xdr:row>16</xdr:row>
      <xdr:rowOff>66673</xdr:rowOff>
    </xdr:from>
    <xdr:to>
      <xdr:col>11</xdr:col>
      <xdr:colOff>390525</xdr:colOff>
      <xdr:row>41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3696AA-EA62-4C02-90A8-7F0BF4FA9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1</xdr:row>
      <xdr:rowOff>71436</xdr:rowOff>
    </xdr:from>
    <xdr:to>
      <xdr:col>20</xdr:col>
      <xdr:colOff>123825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666F19-C505-4221-99E9-FB7FE88A9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66675</xdr:rowOff>
    </xdr:from>
    <xdr:to>
      <xdr:col>20</xdr:col>
      <xdr:colOff>590550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23CDBC-05F5-40FF-A9DD-6AE3C0F80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g zhang" refreshedDate="44044.451804861113" createdVersion="6" refreshedVersion="6" minRefreshableVersion="3" recordCount="4114" xr:uid="{D357D07F-074D-45B9-91C4-A959A10C420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g zhang" refreshedDate="44044.719789120369" createdVersion="6" refreshedVersion="6" minRefreshableVersion="3" recordCount="4114" xr:uid="{BC227E41-FB0B-4F0F-94C8-177679D23DB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g zhang" refreshedDate="44045.624045370372" createdVersion="6" refreshedVersion="6" minRefreshableVersion="3" recordCount="12" xr:uid="{8C539C83-99A1-4AFC-BF60-B892824132B2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0"/>
    <n v="0"/>
    <n v="12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005F6-9880-4641-BFE6-6F382806314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53B59-F872-485A-8422-551E90E25DE2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24:F41" firstHeaderRow="1" firstDataRow="1" firstDataCol="0"/>
  <pivotFields count="8">
    <pivotField showAll="0"/>
    <pivotField showAll="0"/>
    <pivotField showAll="0"/>
    <pivotField showAll="0"/>
    <pivotField showAll="0"/>
    <pivotField numFmtId="10" showAll="0"/>
    <pivotField numFmtId="10" showAll="0"/>
    <pivotField numFmtId="10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1F4C3-80EA-4298-9F48-13C1879B329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25:J42" firstHeaderRow="1" firstDataRow="1" firstDataCol="0"/>
  <pivotFields count="8">
    <pivotField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numFmtId="10" showAll="0">
      <items count="2">
        <item x="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945E7-93FB-4205-AA1D-54B3E571ABC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E82AF-3969-43F3-94F1-D66DDFB9261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Q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8.86328125" defaultRowHeight="14.25" x14ac:dyDescent="0.45"/>
  <cols>
    <col min="2" max="2" width="38.3984375" style="3" customWidth="1"/>
    <col min="3" max="3" width="40.265625" style="3" customWidth="1"/>
    <col min="4" max="4" width="15.73046875" style="6" bestFit="1" customWidth="1"/>
    <col min="5" max="5" width="16.3984375" style="8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18.3984375" bestFit="1" customWidth="1"/>
    <col min="16" max="16" width="17.265625" bestFit="1" customWidth="1"/>
    <col min="17" max="17" width="41.1328125" customWidth="1"/>
    <col min="18" max="18" width="16.86328125" bestFit="1" customWidth="1"/>
    <col min="19" max="19" width="23.59765625" style="15" bestFit="1" customWidth="1"/>
    <col min="20" max="20" width="22.265625" style="15" bestFit="1" customWidth="1"/>
    <col min="21" max="21" width="14.8632812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4" t="s">
        <v>8366</v>
      </c>
      <c r="U1" s="1" t="s">
        <v>8382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YEAR(S:S)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YEAR(S:S)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YEAR(S:S)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YEAR(S:S)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YEAR(S:S)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YEAR(S:S)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YEAR(S:S)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YEAR(S:S)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YEAR(S:S)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YEAR(S:S)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YEAR(S:S)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2.7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YEAR(S:S)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YEAR(S:S)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YEAR(S:S)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YEAR(S:S)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YEAR(S:S)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YEAR(S:S)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YEAR(S:S)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YEAR(S:S)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2.7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YEAR(S:S)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YEAR(S:S)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YEAR(S:S)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YEAR(S:S)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YEAR(S:S)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YEAR(S:S)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YEAR(S:S)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YEAR(S:S)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YEAR(S:S)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YEAR(S:S)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YEAR(S:S)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YEAR(S:S)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YEAR(S:S)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YEAR(S:S)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YEAR(S:S)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YEAR(S:S)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YEAR(S:S)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YEAR(S:S)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YEAR(S:S)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YEAR(S:S)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YEAR(S:S)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YEAR(S:S)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YEAR(S:S)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YEAR(S:S)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YEAR(S:S)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YEAR(S:S)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YEAR(S:S)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YEAR(S:S)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YEAR(S:S)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YEAR(S:S)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YEAR(S:S)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2.7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2.7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2.7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YEAR(S:S)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YEAR(S:S)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YEAR(S:S)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YEAR(S:S)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YEAR(S:S)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YEAR(S:S)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YEAR(S:S)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YEAR(S:S)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YEAR(S:S)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YEAR(S:S)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YEAR(S:S)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YEAR(S:S)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YEAR(S:S)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ref="U3971:U4034" si="314">YEAR(S:S)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YEAR(S:S)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YEAR(S:S)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237EA19E-0515-4E0B-BC64-34EE40C99791}"/>
  <conditionalFormatting sqref="F1:F1048576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9ADA0-4CBD-44E7-8FFB-670D0C55F43E}">
  <dimension ref="A1:E18"/>
  <sheetViews>
    <sheetView workbookViewId="0">
      <selection activeCell="F8" sqref="F8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9.265625" bestFit="1" customWidth="1"/>
    <col min="5" max="5" width="10.46484375" bestFit="1" customWidth="1"/>
    <col min="6" max="6" width="11.265625" bestFit="1" customWidth="1"/>
  </cols>
  <sheetData>
    <row r="1" spans="1:5" x14ac:dyDescent="0.45">
      <c r="A1" s="11" t="s">
        <v>8359</v>
      </c>
      <c r="B1" t="s">
        <v>8315</v>
      </c>
    </row>
    <row r="2" spans="1:5" x14ac:dyDescent="0.45">
      <c r="A2" s="11" t="s">
        <v>8382</v>
      </c>
      <c r="B2" t="s">
        <v>8364</v>
      </c>
    </row>
    <row r="4" spans="1:5" x14ac:dyDescent="0.45">
      <c r="A4" s="11" t="s">
        <v>8363</v>
      </c>
      <c r="B4" s="11" t="s">
        <v>8360</v>
      </c>
    </row>
    <row r="5" spans="1:5" x14ac:dyDescent="0.4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45">
      <c r="A6" s="26" t="s">
        <v>8389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45">
      <c r="A7" s="26" t="s">
        <v>8390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45">
      <c r="A8" s="26" t="s">
        <v>8391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45">
      <c r="A9" s="26" t="s">
        <v>8392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45">
      <c r="A10" s="26" t="s">
        <v>8383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45">
      <c r="A11" s="26" t="s">
        <v>8393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45">
      <c r="A12" s="26" t="s">
        <v>8384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45">
      <c r="A13" s="26" t="s">
        <v>8385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45">
      <c r="A14" s="26" t="s">
        <v>8386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45">
      <c r="A15" s="26" t="s">
        <v>8387</v>
      </c>
      <c r="B15" s="13"/>
      <c r="C15" s="13">
        <v>50</v>
      </c>
      <c r="D15" s="13">
        <v>65</v>
      </c>
      <c r="E15" s="13">
        <v>115</v>
      </c>
    </row>
    <row r="16" spans="1:5" x14ac:dyDescent="0.45">
      <c r="A16" s="26" t="s">
        <v>8388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45">
      <c r="A17" s="26" t="s">
        <v>8394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45">
      <c r="A18" s="26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CB0A8-4349-4826-80E1-9325CE470FC7}">
  <dimension ref="A1:J60"/>
  <sheetViews>
    <sheetView workbookViewId="0">
      <selection activeCell="M14" sqref="M14"/>
    </sheetView>
  </sheetViews>
  <sheetFormatPr defaultRowHeight="14.25" x14ac:dyDescent="0.45"/>
  <cols>
    <col min="1" max="1" width="16.73046875" style="1" bestFit="1" customWidth="1"/>
    <col min="2" max="2" width="16.86328125" style="1" bestFit="1" customWidth="1"/>
    <col min="3" max="3" width="13.265625" style="1" bestFit="1" customWidth="1"/>
    <col min="4" max="4" width="15.796875" style="1" bestFit="1" customWidth="1"/>
    <col min="5" max="5" width="12.19921875" style="1" bestFit="1" customWidth="1"/>
    <col min="6" max="6" width="19.3984375" style="1" bestFit="1" customWidth="1"/>
    <col min="7" max="7" width="15.796875" style="1" bestFit="1" customWidth="1"/>
    <col min="8" max="8" width="16.73046875" style="1" bestFit="1" customWidth="1"/>
    <col min="9" max="19" width="16.73046875" bestFit="1" customWidth="1"/>
    <col min="20" max="21" width="10.46484375" bestFit="1" customWidth="1"/>
    <col min="22" max="22" width="15.265625" bestFit="1" customWidth="1"/>
    <col min="23" max="23" width="18.06640625" bestFit="1" customWidth="1"/>
    <col min="24" max="24" width="15.265625" bestFit="1" customWidth="1"/>
    <col min="25" max="25" width="18.06640625" bestFit="1" customWidth="1"/>
    <col min="26" max="26" width="13.19921875" bestFit="1" customWidth="1"/>
    <col min="27" max="27" width="16" bestFit="1" customWidth="1"/>
    <col min="28" max="28" width="18.3984375" bestFit="1" customWidth="1"/>
    <col min="29" max="29" width="21.3984375" bestFit="1" customWidth="1"/>
    <col min="30" max="30" width="14.9296875" bestFit="1" customWidth="1"/>
    <col min="31" max="31" width="17.73046875" bestFit="1" customWidth="1"/>
    <col min="32" max="32" width="10.46484375" bestFit="1" customWidth="1"/>
    <col min="33" max="33" width="29.53125" bestFit="1" customWidth="1"/>
    <col min="34" max="43" width="25.796875" bestFit="1" customWidth="1"/>
    <col min="44" max="44" width="30.46484375" bestFit="1" customWidth="1"/>
    <col min="45" max="45" width="26.86328125" bestFit="1" customWidth="1"/>
    <col min="46" max="46" width="29.53125" bestFit="1" customWidth="1"/>
  </cols>
  <sheetData>
    <row r="1" spans="1:8" x14ac:dyDescent="0.45">
      <c r="A1" s="1" t="s">
        <v>8367</v>
      </c>
      <c r="B1" s="1" t="s">
        <v>8395</v>
      </c>
      <c r="C1" s="1" t="s">
        <v>8396</v>
      </c>
      <c r="D1" s="1" t="s">
        <v>8397</v>
      </c>
      <c r="E1" s="1" t="s">
        <v>8398</v>
      </c>
      <c r="F1" s="1" t="s">
        <v>8399</v>
      </c>
      <c r="G1" s="1" t="s">
        <v>8400</v>
      </c>
      <c r="H1" s="1" t="s">
        <v>8401</v>
      </c>
    </row>
    <row r="2" spans="1:8" x14ac:dyDescent="0.45">
      <c r="A2" s="27" t="s">
        <v>8402</v>
      </c>
      <c r="B2" s="1">
        <f>COUNTIFS(Kickstarter!$D:$D, "&lt;1000", Kickstarter!$F:$F, "successful", Kickstarter!$R:$R, "plays")</f>
        <v>141</v>
      </c>
      <c r="C2" s="1">
        <f>COUNTIFS(Kickstarter!$D:$D, "&lt;1000", Kickstarter!$F:$F, "failed", Kickstarter!$R:$R, "plays")</f>
        <v>45</v>
      </c>
      <c r="D2" s="1">
        <f>COUNTIFS(Kickstarter!$D:$D, "&lt;1000", Kickstarter!$F:$F, "canceled", Kickstarter!$R:$R, "plays")</f>
        <v>0</v>
      </c>
      <c r="E2" s="1">
        <f>SUM(B2+C2+D2)</f>
        <v>186</v>
      </c>
      <c r="F2" s="28">
        <f>B2/E2</f>
        <v>0.75806451612903225</v>
      </c>
      <c r="G2" s="28">
        <f>C2/E2</f>
        <v>0.24193548387096775</v>
      </c>
      <c r="H2" s="28">
        <f>D2/E2</f>
        <v>0</v>
      </c>
    </row>
    <row r="3" spans="1:8" x14ac:dyDescent="0.45">
      <c r="A3" s="27" t="s">
        <v>8403</v>
      </c>
      <c r="B3" s="1">
        <f>COUNTIFS(Kickstarter!$D:$D, "&gt;=1000", Kickstarter!$F:$F, "successful", Kickstarter!$D:$D, "&lt;=4999", Kickstarter!$R:$R, "plays")</f>
        <v>388</v>
      </c>
      <c r="C3" s="1">
        <f>COUNTIFS(Kickstarter!$D:$D, "&gt;=1000", Kickstarter!$F:$F, "failed", Kickstarter!$D:$D, "&lt;=4999", Kickstarter!$R:$R, "plays")</f>
        <v>146</v>
      </c>
      <c r="D3" s="1">
        <f>COUNTIFS(Kickstarter!$D:$D, "&gt;=1000", Kickstarter!$F:$F, "canceled", Kickstarter!$D:$D, "&lt;=4999", Kickstarter!$R:$R, "plays")</f>
        <v>0</v>
      </c>
      <c r="E3" s="1">
        <f t="shared" ref="E3:E13" si="0">SUM(B3+C3+D3)</f>
        <v>534</v>
      </c>
      <c r="F3" s="28">
        <f t="shared" ref="F3:F13" si="1">B3/E3</f>
        <v>0.72659176029962547</v>
      </c>
      <c r="G3" s="28">
        <f t="shared" ref="G3:G13" si="2">C3/E3</f>
        <v>0.27340823970037453</v>
      </c>
      <c r="H3" s="28">
        <f t="shared" ref="H3:H13" si="3">D3/E3</f>
        <v>0</v>
      </c>
    </row>
    <row r="4" spans="1:8" x14ac:dyDescent="0.45">
      <c r="A4" s="27" t="s">
        <v>8404</v>
      </c>
      <c r="B4" s="1">
        <f>COUNTIFS(Kickstarter!$D:$D, "&gt;=5000", Kickstarter!$F:$F, "successful", Kickstarter!$D:$D, "&lt;=9999", Kickstarter!$R:$R, "plays")</f>
        <v>93</v>
      </c>
      <c r="C4" s="1">
        <f>COUNTIFS(Kickstarter!$D:$D, "&gt;=5000", Kickstarter!$F:$F, "failed", Kickstarter!$D:$D, "&lt;=9999", Kickstarter!$R:$R, "plays")</f>
        <v>76</v>
      </c>
      <c r="D4" s="1">
        <f>COUNTIFS(Kickstarter!$D:$D, "&gt;=5000", Kickstarter!$F:$F, "canceled", Kickstarter!$D:$D, "&lt;=9999", Kickstarter!$R:$R, "plays")</f>
        <v>0</v>
      </c>
      <c r="E4" s="1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 x14ac:dyDescent="0.45">
      <c r="A5" s="27" t="s">
        <v>8405</v>
      </c>
      <c r="B5" s="1">
        <f>COUNTIFS(Kickstarter!$D:$D, "&gt;=10000", Kickstarter!$F:$F, "successful", Kickstarter!$D:$D, "&lt;=14999", Kickstarter!$R:$R, "plays")</f>
        <v>39</v>
      </c>
      <c r="C5" s="1">
        <f>COUNTIFS(Kickstarter!$D:$D, "&gt;=10000", Kickstarter!$F:$F, "failed", Kickstarter!$D:$D, "&lt;=14999", Kickstarter!$R:$R, "plays")</f>
        <v>33</v>
      </c>
      <c r="D5" s="1">
        <f>COUNTIFS(Kickstarter!$D:$D, "&gt;=10000", Kickstarter!$F:$F, "canceled", Kickstarter!$D:$D, "&lt;=14999", Kickstarter!$R:$R, "plays")</f>
        <v>0</v>
      </c>
      <c r="E5" s="1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 x14ac:dyDescent="0.45">
      <c r="A6" s="27" t="s">
        <v>8406</v>
      </c>
      <c r="B6" s="1">
        <f>COUNTIFS(Kickstarter!$D:$D, "&gt;=15000", Kickstarter!$F:$F, "successful", Kickstarter!$D:$D, "&lt;=19999", Kickstarter!$R:$R, "plays")</f>
        <v>12</v>
      </c>
      <c r="C6" s="1">
        <f>COUNTIFS(Kickstarter!$D:$D, "&gt;=15000", Kickstarter!$F:$F, "failed", Kickstarter!$D:$D, "&lt;=19999", Kickstarter!$R:$R, "plays")</f>
        <v>12</v>
      </c>
      <c r="D6" s="1">
        <f>COUNTIFS(Kickstarter!$D:$D, "&gt;=15000", Kickstarter!$F:$F, "canceled", Kickstarter!$D:$D, "&lt;=19999", Kickstarter!$R:$R, "plays")</f>
        <v>0</v>
      </c>
      <c r="E6" s="1">
        <f t="shared" si="0"/>
        <v>24</v>
      </c>
      <c r="F6" s="28">
        <f t="shared" si="1"/>
        <v>0.5</v>
      </c>
      <c r="G6" s="28">
        <f t="shared" si="2"/>
        <v>0.5</v>
      </c>
      <c r="H6" s="28">
        <f t="shared" si="3"/>
        <v>0</v>
      </c>
    </row>
    <row r="7" spans="1:8" x14ac:dyDescent="0.45">
      <c r="A7" s="27" t="s">
        <v>8407</v>
      </c>
      <c r="B7" s="1">
        <f>COUNTIFS(Kickstarter!$D:$D, "&gt;=20000", Kickstarter!$F:$F, "successful", Kickstarter!$D:$D, "&lt;=24999", Kickstarter!$R:$R, "plays")</f>
        <v>9</v>
      </c>
      <c r="C7" s="1">
        <f>COUNTIFS(Kickstarter!$D:$D, "&gt;=20000", Kickstarter!$F:$F, "failed", Kickstarter!$D:$D, "&lt;=24999", Kickstarter!$R:$R, "plays")</f>
        <v>11</v>
      </c>
      <c r="D7" s="1">
        <f>COUNTIFS(Kickstarter!$D:$D, "&gt;=20000", Kickstarter!$F:$F, "canceled", Kickstarter!$D:$D, "&lt;=24999", Kickstarter!$R:$R, "plays")</f>
        <v>0</v>
      </c>
      <c r="E7" s="1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 x14ac:dyDescent="0.45">
      <c r="A8" s="27" t="s">
        <v>8408</v>
      </c>
      <c r="B8" s="1">
        <f>COUNTIFS(Kickstarter!$D:$D, "&gt;=25000", Kickstarter!$F:$F, "successful", Kickstarter!$D:$D, "&lt;=29999", Kickstarter!$R:$R, "plays")</f>
        <v>1</v>
      </c>
      <c r="C8" s="1">
        <f>COUNTIFS(Kickstarter!$D:$D, "&gt;=25000", Kickstarter!$F:$F, "failed", Kickstarter!$D:$D, "&lt;=29999", Kickstarter!$R:$R, "plays")</f>
        <v>4</v>
      </c>
      <c r="D8" s="1">
        <f>COUNTIFS(Kickstarter!$D:$D, "&gt;=25000", Kickstarter!$F:$F, "canceled", Kickstarter!$D:$D, "&lt;=29999", Kickstarter!$R:$R, "plays")</f>
        <v>0</v>
      </c>
      <c r="E8" s="1">
        <f t="shared" si="0"/>
        <v>5</v>
      </c>
      <c r="F8" s="28">
        <f t="shared" si="1"/>
        <v>0.2</v>
      </c>
      <c r="G8" s="28">
        <f t="shared" si="2"/>
        <v>0.8</v>
      </c>
      <c r="H8" s="28">
        <f t="shared" si="3"/>
        <v>0</v>
      </c>
    </row>
    <row r="9" spans="1:8" x14ac:dyDescent="0.45">
      <c r="A9" s="27" t="s">
        <v>8409</v>
      </c>
      <c r="B9" s="1">
        <f>COUNTIFS(Kickstarter!$D:$D, "&gt;=30000", Kickstarter!$F:$F, "successful", Kickstarter!$D:$D, "&lt;=34999", Kickstarter!$R:$R, "plays")</f>
        <v>3</v>
      </c>
      <c r="C9" s="1">
        <f>COUNTIFS(Kickstarter!$D:$D, "&gt;=30000", Kickstarter!$F:$F, "failed", Kickstarter!$D:$D, "&lt;=34999", Kickstarter!$R:$R, "plays")</f>
        <v>8</v>
      </c>
      <c r="D9" s="1">
        <f>COUNTIFS(Kickstarter!$D:$D, "&gt;=30000", Kickstarter!$F:$F, "canceled", Kickstarter!$D:$D, "&lt;=34999", Kickstarter!$R:$R, "plays")</f>
        <v>0</v>
      </c>
      <c r="E9" s="1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 x14ac:dyDescent="0.45">
      <c r="A10" s="27" t="s">
        <v>8410</v>
      </c>
      <c r="B10" s="1">
        <f>COUNTIFS(Kickstarter!$D:$D, "&gt;=35000", Kickstarter!$F:$F, "successful", Kickstarter!$D:$D, "&lt;=39999", Kickstarter!$R:$R, "plays")</f>
        <v>4</v>
      </c>
      <c r="C10" s="1">
        <f>COUNTIFS(Kickstarter!$D:$D, "&gt;=35000", Kickstarter!$F:$F, "failed", Kickstarter!$D:$D, "&lt;=39999", Kickstarter!$R:$R, "plays")</f>
        <v>2</v>
      </c>
      <c r="D10" s="1">
        <f>COUNTIFS(Kickstarter!$D:$D, "&gt;=35000", Kickstarter!$F:$F, "canceled", Kickstarter!$D:$D, "&lt;=39999", Kickstarter!$R:$R, "plays")</f>
        <v>0</v>
      </c>
      <c r="E10" s="1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45">
      <c r="A11" s="27" t="s">
        <v>8411</v>
      </c>
      <c r="B11" s="1">
        <f>COUNTIFS(Kickstarter!$D:$D, "&gt;=40000", Kickstarter!$F:$F, "successful", Kickstarter!$D:$D, "&lt;=44999", Kickstarter!$R:$R, "plays")</f>
        <v>2</v>
      </c>
      <c r="C11" s="1">
        <f>COUNTIFS(Kickstarter!$D:$D, "&gt;=40000", Kickstarter!$F:$F, "failed", Kickstarter!$D:$D, "&lt;=44999", Kickstarter!$R:$R, "plays")</f>
        <v>1</v>
      </c>
      <c r="D11" s="1">
        <f>COUNTIFS(Kickstarter!$D:$D, "&gt;=40000", Kickstarter!$F:$F, "canceled", Kickstarter!$D:$D, "&lt;=44999", Kickstarter!$R:$R, "plays")</f>
        <v>0</v>
      </c>
      <c r="E11" s="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45">
      <c r="A12" s="27" t="s">
        <v>8412</v>
      </c>
      <c r="B12" s="1">
        <f>COUNTIFS(Kickstarter!$D:$D, "&gt;=45000", Kickstarter!$F:$F, "successful", Kickstarter!$D:$D, "&lt;=49999", Kickstarter!$R:$R, "plays")</f>
        <v>0</v>
      </c>
      <c r="C12" s="1">
        <f>COUNTIFS(Kickstarter!$D:$D, "&gt;=45000", Kickstarter!$F:$F, "failed", Kickstarter!$D:$D, "&lt;=49999", Kickstarter!$R:$R, "plays")</f>
        <v>1</v>
      </c>
      <c r="D12" s="1">
        <f>COUNTIFS(Kickstarter!$D:$D, "&gt;=45000", Kickstarter!$F:$F, "canceled", Kickstarter!$D:$D, "&lt;=49999", Kickstarter!$R:$R, "plays")</f>
        <v>0</v>
      </c>
      <c r="E12" s="1">
        <f t="shared" si="0"/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8" x14ac:dyDescent="0.45">
      <c r="A13" s="27" t="s">
        <v>8413</v>
      </c>
      <c r="B13" s="1">
        <f>COUNTIFS(Kickstarter!$D:$D, "&gt;50000", Kickstarter!$F:$F, "successful",  Kickstarter!$R:$R, "plays")</f>
        <v>2</v>
      </c>
      <c r="C13" s="1">
        <f>COUNTIFS(Kickstarter!$D:$D, "&gt;50000", Kickstarter!$F:$F, "failed", Kickstarter!$R:$R, "plays")</f>
        <v>10</v>
      </c>
      <c r="D13" s="1">
        <f>COUNTIFS(Kickstarter!$D:$D, "&gt;50000", Kickstarter!$F:$F, "canceled", Kickstarter!$R:$R, "plays")</f>
        <v>0</v>
      </c>
      <c r="E13" s="1">
        <f t="shared" si="0"/>
        <v>12</v>
      </c>
      <c r="F13" s="28">
        <f t="shared" si="1"/>
        <v>0.16666666666666666</v>
      </c>
      <c r="G13" s="28">
        <f t="shared" si="2"/>
        <v>0.83333333333333337</v>
      </c>
      <c r="H13" s="28">
        <f t="shared" si="3"/>
        <v>0</v>
      </c>
    </row>
    <row r="23" spans="4:10" x14ac:dyDescent="0.45">
      <c r="H23"/>
    </row>
    <row r="24" spans="4:10" x14ac:dyDescent="0.45">
      <c r="D24" s="17"/>
      <c r="E24" s="18"/>
      <c r="F24" s="19"/>
    </row>
    <row r="25" spans="4:10" x14ac:dyDescent="0.45">
      <c r="D25" s="20"/>
      <c r="E25" s="21"/>
      <c r="F25" s="22"/>
      <c r="H25" s="17"/>
      <c r="I25" s="18"/>
      <c r="J25" s="19"/>
    </row>
    <row r="26" spans="4:10" x14ac:dyDescent="0.45">
      <c r="D26" s="20"/>
      <c r="E26" s="21"/>
      <c r="F26" s="22"/>
      <c r="H26" s="20"/>
      <c r="I26" s="21"/>
      <c r="J26" s="22"/>
    </row>
    <row r="27" spans="4:10" x14ac:dyDescent="0.45">
      <c r="D27" s="20"/>
      <c r="E27" s="21"/>
      <c r="F27" s="22"/>
      <c r="H27" s="20"/>
      <c r="I27" s="21"/>
      <c r="J27" s="22"/>
    </row>
    <row r="28" spans="4:10" x14ac:dyDescent="0.45">
      <c r="D28" s="20"/>
      <c r="E28" s="21"/>
      <c r="F28" s="22"/>
      <c r="H28" s="20"/>
      <c r="I28" s="21"/>
      <c r="J28" s="22"/>
    </row>
    <row r="29" spans="4:10" x14ac:dyDescent="0.45">
      <c r="D29" s="20"/>
      <c r="E29" s="21"/>
      <c r="F29" s="22"/>
      <c r="H29" s="20"/>
      <c r="I29" s="21"/>
      <c r="J29" s="22"/>
    </row>
    <row r="30" spans="4:10" x14ac:dyDescent="0.45">
      <c r="D30" s="20"/>
      <c r="E30" s="21"/>
      <c r="F30" s="22"/>
      <c r="H30" s="20"/>
      <c r="I30" s="21"/>
      <c r="J30" s="22"/>
    </row>
    <row r="31" spans="4:10" x14ac:dyDescent="0.45">
      <c r="D31" s="20"/>
      <c r="E31" s="21"/>
      <c r="F31" s="22"/>
      <c r="H31" s="20"/>
      <c r="I31" s="21"/>
      <c r="J31" s="22"/>
    </row>
    <row r="32" spans="4:10" x14ac:dyDescent="0.45">
      <c r="D32" s="20"/>
      <c r="E32" s="21"/>
      <c r="F32" s="22"/>
      <c r="H32" s="20"/>
      <c r="I32" s="21"/>
      <c r="J32" s="22"/>
    </row>
    <row r="33" spans="4:10" x14ac:dyDescent="0.45">
      <c r="D33" s="20"/>
      <c r="E33" s="21"/>
      <c r="F33" s="22"/>
      <c r="H33" s="20"/>
      <c r="I33" s="21"/>
      <c r="J33" s="22"/>
    </row>
    <row r="34" spans="4:10" x14ac:dyDescent="0.45">
      <c r="D34" s="20"/>
      <c r="E34" s="21"/>
      <c r="F34" s="22"/>
      <c r="H34" s="20"/>
      <c r="I34" s="21"/>
      <c r="J34" s="22"/>
    </row>
    <row r="35" spans="4:10" x14ac:dyDescent="0.45">
      <c r="D35" s="20"/>
      <c r="E35" s="21"/>
      <c r="F35" s="22"/>
      <c r="H35" s="20"/>
      <c r="I35" s="21"/>
      <c r="J35" s="22"/>
    </row>
    <row r="36" spans="4:10" x14ac:dyDescent="0.45">
      <c r="D36" s="20"/>
      <c r="E36" s="21"/>
      <c r="F36" s="22"/>
      <c r="H36" s="20"/>
      <c r="I36" s="21"/>
      <c r="J36" s="22"/>
    </row>
    <row r="37" spans="4:10" x14ac:dyDescent="0.45">
      <c r="D37" s="20"/>
      <c r="E37" s="21"/>
      <c r="F37" s="22"/>
      <c r="H37" s="20"/>
      <c r="I37" s="21"/>
      <c r="J37" s="22"/>
    </row>
    <row r="38" spans="4:10" x14ac:dyDescent="0.45">
      <c r="D38" s="20"/>
      <c r="E38" s="21"/>
      <c r="F38" s="22"/>
      <c r="H38" s="20"/>
      <c r="I38" s="21"/>
      <c r="J38" s="22"/>
    </row>
    <row r="39" spans="4:10" x14ac:dyDescent="0.45">
      <c r="D39" s="20"/>
      <c r="E39" s="21"/>
      <c r="F39" s="22"/>
      <c r="H39" s="20"/>
      <c r="I39" s="21"/>
      <c r="J39" s="22"/>
    </row>
    <row r="40" spans="4:10" x14ac:dyDescent="0.45">
      <c r="D40" s="20"/>
      <c r="E40" s="21"/>
      <c r="F40" s="22"/>
      <c r="H40" s="20"/>
      <c r="I40" s="21"/>
      <c r="J40" s="22"/>
    </row>
    <row r="41" spans="4:10" x14ac:dyDescent="0.45">
      <c r="D41" s="23"/>
      <c r="E41" s="24"/>
      <c r="F41" s="25"/>
      <c r="H41" s="20"/>
      <c r="I41" s="21"/>
      <c r="J41" s="22"/>
    </row>
    <row r="42" spans="4:10" x14ac:dyDescent="0.45">
      <c r="H42" s="23"/>
      <c r="I42" s="24"/>
      <c r="J42" s="25"/>
    </row>
    <row r="43" spans="4:10" x14ac:dyDescent="0.45">
      <c r="H43"/>
    </row>
    <row r="44" spans="4:10" x14ac:dyDescent="0.45">
      <c r="H44"/>
    </row>
    <row r="45" spans="4:10" x14ac:dyDescent="0.45">
      <c r="H45"/>
    </row>
    <row r="46" spans="4:10" x14ac:dyDescent="0.45">
      <c r="H46"/>
    </row>
    <row r="47" spans="4:10" x14ac:dyDescent="0.45">
      <c r="H47"/>
    </row>
    <row r="48" spans="4:10" x14ac:dyDescent="0.45">
      <c r="H48"/>
    </row>
    <row r="49" spans="8:8" x14ac:dyDescent="0.45">
      <c r="H49"/>
    </row>
    <row r="50" spans="8:8" x14ac:dyDescent="0.45">
      <c r="H50"/>
    </row>
    <row r="51" spans="8:8" x14ac:dyDescent="0.45">
      <c r="H51"/>
    </row>
    <row r="52" spans="8:8" x14ac:dyDescent="0.45">
      <c r="H52"/>
    </row>
    <row r="53" spans="8:8" x14ac:dyDescent="0.45">
      <c r="H53"/>
    </row>
    <row r="54" spans="8:8" x14ac:dyDescent="0.45">
      <c r="H54"/>
    </row>
    <row r="55" spans="8:8" x14ac:dyDescent="0.45">
      <c r="H55"/>
    </row>
    <row r="56" spans="8:8" x14ac:dyDescent="0.45">
      <c r="H56"/>
    </row>
    <row r="57" spans="8:8" x14ac:dyDescent="0.45">
      <c r="H57"/>
    </row>
    <row r="58" spans="8:8" x14ac:dyDescent="0.45">
      <c r="H58"/>
    </row>
    <row r="59" spans="8:8" x14ac:dyDescent="0.45">
      <c r="H59"/>
    </row>
    <row r="60" spans="8:8" x14ac:dyDescent="0.45">
      <c r="H60"/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0F4F-9E82-4059-B9E0-153F20B79FAB}">
  <dimension ref="A1:C14"/>
  <sheetViews>
    <sheetView workbookViewId="0">
      <selection activeCell="C9" sqref="C9"/>
    </sheetView>
  </sheetViews>
  <sheetFormatPr defaultRowHeight="14.25" x14ac:dyDescent="0.45"/>
  <cols>
    <col min="1" max="1" width="28.3984375" bestFit="1" customWidth="1"/>
    <col min="2" max="2" width="10.1328125" bestFit="1" customWidth="1"/>
    <col min="3" max="3" width="10" customWidth="1"/>
  </cols>
  <sheetData>
    <row r="1" spans="1:3" x14ac:dyDescent="0.45">
      <c r="B1" t="s">
        <v>8368</v>
      </c>
      <c r="C1" t="s">
        <v>8369</v>
      </c>
    </row>
    <row r="2" spans="1:3" x14ac:dyDescent="0.45">
      <c r="A2" t="s">
        <v>8370</v>
      </c>
      <c r="B2" s="16" t="e">
        <f>AVERAGE(#REF!)</f>
        <v>#REF!</v>
      </c>
      <c r="C2" s="16" t="e">
        <f>AVERAGE(#REF!)</f>
        <v>#REF!</v>
      </c>
    </row>
    <row r="3" spans="1:3" x14ac:dyDescent="0.45">
      <c r="A3" t="s">
        <v>8371</v>
      </c>
      <c r="B3" s="16" t="e">
        <f>MEDIAN(#REF!)</f>
        <v>#REF!</v>
      </c>
      <c r="C3" s="16" t="e">
        <f>MEDIAN(#REF!)</f>
        <v>#REF!</v>
      </c>
    </row>
    <row r="4" spans="1:3" x14ac:dyDescent="0.45">
      <c r="A4" t="s">
        <v>8374</v>
      </c>
      <c r="B4" s="16" t="e">
        <f>_xlfn.STDEV.P(#REF!)</f>
        <v>#REF!</v>
      </c>
      <c r="C4" s="16" t="e">
        <f>_xlfn.STDEV.P(#REF!)</f>
        <v>#REF!</v>
      </c>
    </row>
    <row r="5" spans="1:3" x14ac:dyDescent="0.45">
      <c r="A5" t="s">
        <v>8375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45">
      <c r="A6" t="s">
        <v>8376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45">
      <c r="A7" t="s">
        <v>8377</v>
      </c>
      <c r="B7" s="16" t="e">
        <f>B5-B6</f>
        <v>#REF!</v>
      </c>
      <c r="C7" s="16" t="e">
        <f>C5-C6</f>
        <v>#REF!</v>
      </c>
    </row>
    <row r="9" spans="1:3" ht="14.25" customHeight="1" x14ac:dyDescent="0.45">
      <c r="A9" t="s">
        <v>8372</v>
      </c>
      <c r="B9" s="16" t="e">
        <f>AVERAGE(#REF!)</f>
        <v>#REF!</v>
      </c>
      <c r="C9" s="16" t="e">
        <f>AVERAGE(#REF!)</f>
        <v>#REF!</v>
      </c>
    </row>
    <row r="10" spans="1:3" x14ac:dyDescent="0.45">
      <c r="A10" t="s">
        <v>8373</v>
      </c>
      <c r="B10" s="16" t="e">
        <f>MEDIAN(#REF!)</f>
        <v>#REF!</v>
      </c>
      <c r="C10" s="16" t="e">
        <f>MEDIAN(#REF!)</f>
        <v>#REF!</v>
      </c>
    </row>
    <row r="11" spans="1:3" x14ac:dyDescent="0.45">
      <c r="A11" t="s">
        <v>8378</v>
      </c>
      <c r="B11" s="16" t="e">
        <f>_xlfn.STDEV.P(#REF!)</f>
        <v>#REF!</v>
      </c>
      <c r="C11" s="16" t="e">
        <f>_xlfn.STDEV.P(#REF!)</f>
        <v>#REF!</v>
      </c>
    </row>
    <row r="12" spans="1:3" x14ac:dyDescent="0.45">
      <c r="A12" t="s">
        <v>8379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45">
      <c r="A13" t="s">
        <v>8380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45">
      <c r="A14" t="s">
        <v>8381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DFF2E-BFB6-4757-98B4-17044564B155}">
  <dimension ref="A1:F6"/>
  <sheetViews>
    <sheetView workbookViewId="0">
      <selection activeCell="C24" sqref="C24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11" t="s">
        <v>8222</v>
      </c>
      <c r="B1" t="s">
        <v>8223</v>
      </c>
    </row>
    <row r="3" spans="1:6" x14ac:dyDescent="0.45">
      <c r="A3" s="11" t="s">
        <v>8363</v>
      </c>
      <c r="B3" s="11" t="s">
        <v>8360</v>
      </c>
    </row>
    <row r="4" spans="1:6" x14ac:dyDescent="0.4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4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B2646-36A6-4615-8366-320A0052737C}">
  <dimension ref="A1:C7"/>
  <sheetViews>
    <sheetView workbookViewId="0">
      <selection activeCell="E18" sqref="E18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11.265625" bestFit="1" customWidth="1"/>
    <col min="4" max="4" width="10" bestFit="1" customWidth="1"/>
    <col min="5" max="6" width="11.265625" bestFit="1" customWidth="1"/>
  </cols>
  <sheetData>
    <row r="1" spans="1:3" x14ac:dyDescent="0.45">
      <c r="A1" s="11" t="s">
        <v>8222</v>
      </c>
      <c r="B1" t="s">
        <v>8223</v>
      </c>
    </row>
    <row r="2" spans="1:3" x14ac:dyDescent="0.45">
      <c r="A2" s="11" t="s">
        <v>8359</v>
      </c>
      <c r="B2" t="s">
        <v>8364</v>
      </c>
    </row>
    <row r="4" spans="1:3" x14ac:dyDescent="0.45">
      <c r="A4" s="11" t="s">
        <v>8363</v>
      </c>
      <c r="B4" s="11" t="s">
        <v>8360</v>
      </c>
    </row>
    <row r="5" spans="1:3" x14ac:dyDescent="0.45">
      <c r="A5" s="11" t="s">
        <v>8362</v>
      </c>
      <c r="B5" t="s">
        <v>8218</v>
      </c>
      <c r="C5" t="s">
        <v>8361</v>
      </c>
    </row>
    <row r="6" spans="1:3" x14ac:dyDescent="0.45">
      <c r="A6" s="12" t="s">
        <v>8316</v>
      </c>
      <c r="B6" s="13">
        <v>412</v>
      </c>
      <c r="C6" s="13">
        <v>412</v>
      </c>
    </row>
    <row r="7" spans="1:3" x14ac:dyDescent="0.45">
      <c r="A7" s="12" t="s">
        <v>8361</v>
      </c>
      <c r="B7" s="13">
        <v>412</v>
      </c>
      <c r="C7" s="13">
        <v>412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basesd on Launch Date</vt:lpstr>
      <vt:lpstr>Outcomes Based on Goals</vt:lpstr>
      <vt:lpstr>Descriptive Statistics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ling zhang</cp:lastModifiedBy>
  <dcterms:created xsi:type="dcterms:W3CDTF">2017-04-20T15:17:24Z</dcterms:created>
  <dcterms:modified xsi:type="dcterms:W3CDTF">2020-08-02T20:47:01Z</dcterms:modified>
</cp:coreProperties>
</file>