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docProps/core.xml" Type="http://schemas.openxmlformats.org/package/2006/relationships/metadata/core-properties"/><Relationship Id="rId2" Target="xl/workbook.xml" Type="http://schemas.openxmlformats.org/officeDocument/2006/relationships/officeDocument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calcPr/>
  <extLst>
    <ext uri="GoogleSheetsCustomDataVersion2">
      <go:sheetsCustomData xmlns:go="http://customooxmlschemas.google.com/" r:id="rId8" roundtripDataChecksum="Z1nRFpnNjBBaaSnv6IZGsre9eef2nAI6PeBG1QrqnGk="/>
    </ext>
  </extLst>
</workbook>
</file>

<file path=xl/sharedStrings.xml><?xml version="1.0" encoding="utf-8"?>
<sst xmlns="http://schemas.openxmlformats.org/spreadsheetml/2006/main" count="358" uniqueCount="119">
  <si>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</si>
  <si>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</si>
  <si>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</si>
  <si>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</si>
  <si>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</si>
  <si>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</si>
  <si>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</si>
  <si>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</si>
  <si>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</si>
  <si>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</si>
  <si>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</si>
  <si>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</si>
  <si>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Chọn avatar</t>
  </si>
  <si>
    <t>Y</t>
  </si>
  <si>
    <t>TC2</t>
  </si>
  <si>
    <t>Kiểm tra audio 1</t>
  </si>
  <si>
    <t>TC3</t>
  </si>
  <si>
    <t>Kiểm tra text 1</t>
  </si>
  <si>
    <t>TC4</t>
  </si>
  <si>
    <t>Kiểm tra ảnh 1</t>
  </si>
  <si>
    <t>TC5</t>
  </si>
  <si>
    <t>Ghi âm lần 1</t>
  </si>
  <si>
    <t>TC6</t>
  </si>
  <si>
    <t>Kiểm tra audio 2</t>
  </si>
  <si>
    <t>TC7</t>
  </si>
  <si>
    <t>Kiểm tra text 2</t>
  </si>
  <si>
    <t>TC8</t>
  </si>
  <si>
    <t>Kiểm tra audio 3</t>
  </si>
  <si>
    <t>TC9</t>
  </si>
  <si>
    <t>Kiểm tra ảnh 3</t>
  </si>
  <si>
    <t>TC10</t>
  </si>
  <si>
    <t>Kiểm tra text 3</t>
  </si>
  <si>
    <t>TC11</t>
  </si>
  <si>
    <t>Kiểm tra amin kết thúc game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</si>
  <si>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</si>
  <si>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</si>
  <si>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</si>
  <si>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</si>
  <si>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</si>
  <si>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</si>
  <si>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</si>
  <si>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</si>
  <si>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</si>
  <si>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</si>
  <si>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</si>
  <si>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Chờ Competition xuất hiện</t>
  </si>
  <si>
    <t>waitForObject</t>
  </si>
  <si>
    <t>ButtonTextureDefault</t>
  </si>
  <si>
    <t>TS2</t>
  </si>
  <si>
    <t>Click avatar</t>
  </si>
  <si>
    <t>click</t>
  </si>
  <si>
    <t>ButtonTextureDefault,Button,onClick()</t>
  </si>
  <si>
    <t>Chờ màn hình tivi xuất hiện</t>
  </si>
  <si>
    <t>Item: Image - text</t>
  </si>
  <si>
    <t>Kiểm tra audio từ 1</t>
  </si>
  <si>
    <t>getAudiosSourceByTime</t>
  </si>
  <si>
    <t>Managers/SoundManager/FxSource,10</t>
  </si>
  <si>
    <t>$.act[?(@.game_name=="BE.PS04SpeakingCompetition(Clone)")].turn[0].word[?(@.type=='question')].audio[*].file_path</t>
  </si>
  <si>
    <t>Kiểm tra text 1 trên màn hình</t>
  </si>
  <si>
    <t>getText</t>
  </si>
  <si>
    <t>Item: Image - text/GameItemText/Content/Text,TextMeshProUGUI</t>
  </si>
  <si>
    <t>$.act[?(@.game_name=="BE.PS04SpeakingCompetition(Clone)")].turn[0].word[?(@.type=='question')].text</t>
  </si>
  <si>
    <t>getImageName</t>
  </si>
  <si>
    <t>GameItemImage/ScaleFactor/Content/Mask/Data,Image</t>
  </si>
  <si>
    <t>$.act[?(@.game_name=="BE.PS04SpeakingCompetition(Clone)")].turn[0].word[?(@.type=='question')].image[*].file_path</t>
  </si>
  <si>
    <t>Kiểm tra audio đối thủ đọc</t>
  </si>
  <si>
    <t>ItemPlay- Bot//LoadingSkeleton,20</t>
  </si>
  <si>
    <t>getAudioSource</t>
  </si>
  <si>
    <t>Managers/SoundManager/FxSource</t>
  </si>
  <si>
    <t>$.act[?(@.game_name=="BE.PS04SpeakingCompetition(Clone)")].turn[0].word[?(@.type=='question_answer')].audio[*].file_path</t>
  </si>
  <si>
    <t>Đợi mic enable</t>
  </si>
  <si>
    <t>Mic-Enabel,15</t>
  </si>
  <si>
    <t>Click mic</t>
  </si>
  <si>
    <t>Mic-Enabel.Button.onClick()</t>
  </si>
  <si>
    <t>Chờ text 2 hiển thị</t>
  </si>
  <si>
    <t>waitForObjectContain</t>
  </si>
  <si>
    <t>ItemPlay- Bot//Score,Text,text,0</t>
  </si>
  <si>
    <t>TS3</t>
  </si>
  <si>
    <t>Kiểm tra audio từ 2</t>
  </si>
  <si>
    <t>waitForObjectContainNotAble</t>
  </si>
  <si>
    <t>Managers/SoundManager/FxSource,AudioSource,clip,Say ___female (UnityEngine.AudioClip)</t>
  </si>
  <si>
    <t>$.act[?(@.game_name=="BE.PS04SpeakingCompetition(Clone)")].turn[1].word[?(@.type=='question')].audio[*].file_path</t>
  </si>
  <si>
    <t>TS4</t>
  </si>
  <si>
    <t>Kiểm tra audio đối thủ đọc từ 2</t>
  </si>
  <si>
    <t>$.act[?(@.game_name=="BE.PS04SpeakingCompetition(Clone)")].turn[1].word[?(@.type=='question_answer')].audio[*].file_path</t>
  </si>
  <si>
    <t>Kiểm tra text 2 trên màn hình</t>
  </si>
  <si>
    <t>Item: Text/GameItemTextOnly/Content/Text.TextMeshProUGUI</t>
  </si>
  <si>
    <t>$.act[?(@.game_name=="BE.PS04SpeakingCompetition(Clone)")].turn[1].word[?(@.type=='question')].text</t>
  </si>
  <si>
    <t>Kiểm tra ảnh lần 2</t>
  </si>
  <si>
    <t>$.act[?(@.game_name=="BE.PS04SpeakingCompetition(Clone)")].turn[1].word[?(@.type=='question')].image[*].file_path</t>
  </si>
  <si>
    <t xml:space="preserve">Chờ text 3 hiển thị </t>
  </si>
  <si>
    <t>Chờ audio Say xuất hiện</t>
  </si>
  <si>
    <t>Kiểm tra audio từ 3</t>
  </si>
  <si>
    <t>$.act[?(@.game_name=="BE.PS04SpeakingCompetition(Clone)")].turn[2].word[?(@.type=='question')].audio[*].file_path</t>
  </si>
  <si>
    <t>Kiểm tra audio đối thủ đọc từ 3</t>
  </si>
  <si>
    <t>$.act[?(@.game_name=="BE.PS04SpeakingCompetition(Clone)")].turn[2].word[?(@.type=='question_answer')].audio[*].file_path</t>
  </si>
  <si>
    <t>$.act[?(@.game_name=="BE.PS04SpeakingCompetition(Clone)")].turn[2].word[?(@.type=='question')].image[*].file_path</t>
  </si>
  <si>
    <t>Kiểm tra text 3 trên màn hình</t>
  </si>
  <si>
    <t>getTextLocatorChild</t>
  </si>
  <si>
    <t>$.act[?(@.game_name=="BE.PS04SpeakingCompetition(Clone)")].turn[2].word[?(@.type=='question')].text</t>
  </si>
  <si>
    <t>Đợi anim chuyển act xuất hiện</t>
  </si>
  <si>
    <t>Canvas - Ending/Panel,60</t>
  </si>
  <si>
    <t>Đợi anim chuyển act biến mất</t>
  </si>
  <si>
    <t>waitForObjectNotPresent</t>
  </si>
  <si>
    <t>Loop</t>
  </si>
  <si>
    <t>Level</t>
  </si>
  <si>
    <t/>
  </si>
  <si>
    <t>71061581-5863-4292-88e3-86d5681dfb94.mp3</t>
  </si>
  <si>
    <t>Thailand</t>
  </si>
  <si>
    <t>c15d0bc4-6b4c-41cf-9230-e411450e5fae.png</t>
  </si>
  <si>
    <t>["3839bdd0-cc00-4e74-acb6-4b321e2e33ae.mp3","690f4937-2743-40a6-8e94-0ca56f720a87.mp3"]</t>
  </si>
  <si>
    <t>5956fdda-3822-46fe-a0c3-d81f918d937a.mp3</t>
  </si>
  <si>
    <t>["8650d6a1-342d-4437-9f81-b02ca954688f.mp3","770013e7-05cc-4a01-8182-69412cde162d.mp3"]</t>
  </si>
  <si>
    <t>My name's Mimi.</t>
  </si>
  <si>
    <t>4fcf1097-66ae-45cc-bc51-25e96691986f.png</t>
  </si>
  <si>
    <t>f62f4376-c38b-439d-83df-792ec6285e56.mp3</t>
  </si>
  <si>
    <t>["4eaf5b16-595f-4d3d-bbde-b0914d7259a5.mp3","39fefc08-09b6-4994-8805-2b9d2e734375.mp3"]</t>
  </si>
  <si>
    <t>ff20e0cb-85be-4563-9e10-4cd3cfa3b6d1.png</t>
  </si>
  <si>
    <t>I'm from Vietnam.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</si>
</sst>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10">
    <font>
      <sz val="10.0"/>
      <color rgb="FF000000"/>
      <name val="Arial"/>
      <scheme val="minor"/>
    </font>
    <font>
      <sz val="12.0"/>
      <color theme="1"/>
      <name val="Times New Roman"/>
    </font>
    <font>
      <sz val="12.0"/>
      <color theme="1"/>
      <name val="&quot;Times New Roman&quot;"/>
    </font>
    <font>
      <sz val="12.0"/>
      <color rgb="FF000000"/>
      <name val="Times New Roman"/>
    </font>
    <font>
      <sz val="10.0"/>
      <color theme="1"/>
      <name val="Arial"/>
    </font>
    <font>
      <b/>
      <sz val="12.0"/>
      <color theme="1"/>
      <name val="Times New Roman"/>
    </font>
    <font>
      <color theme="1"/>
      <name val="Arial"/>
    </font>
    <font>
      <color rgb="FF0B7500"/>
      <name val="Arial"/>
    </font>
    <font>
      <color rgb="FF000000"/>
      <name val="Arial"/>
    </font>
    <font>
      <sz val="13.0"/>
      <color theme="1"/>
      <name val="Times New Roman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3" fontId="2" numFmtId="0" xfId="0" applyAlignment="1" applyFill="1" applyFont="1">
      <alignment horizontal="center" vertical="bottom"/>
    </xf>
    <xf borderId="0" fillId="4" fontId="2" numFmtId="0" xfId="0" applyAlignment="1" applyFill="1" applyFont="1">
      <alignment horizontal="center" vertical="bottom"/>
    </xf>
    <xf borderId="0" fillId="5" fontId="2" numFmtId="0" xfId="0" applyAlignment="1" applyFill="1" applyFont="1">
      <alignment horizontal="center" vertical="bottom"/>
    </xf>
    <xf borderId="0" fillId="0" fontId="1" numFmtId="0" xfId="0" applyFont="1"/>
    <xf borderId="0" fillId="0" fontId="1" numFmtId="0" xfId="0" applyAlignment="1" applyFont="1">
      <alignment readingOrder="0"/>
    </xf>
    <xf borderId="0" fillId="6" fontId="3" numFmtId="0" xfId="0" applyAlignment="1" applyFill="1" applyFont="1">
      <alignment horizontal="left" readingOrder="0"/>
    </xf>
    <xf borderId="0" fillId="0" fontId="4" numFmtId="0" xfId="0" applyFont="1"/>
    <xf borderId="0" fillId="0" fontId="1" numFmtId="0" xfId="0" applyAlignment="1" applyFont="1">
      <alignment horizontal="center"/>
    </xf>
    <xf borderId="1" fillId="7" fontId="5" numFmtId="0" xfId="0" applyAlignment="1" applyBorder="1" applyFill="1" applyFont="1">
      <alignment shrinkToFit="0" vertical="center" wrapText="1"/>
    </xf>
    <xf borderId="1" fillId="7" fontId="5" numFmtId="0" xfId="0" applyAlignment="1" applyBorder="1" applyFont="1">
      <alignment horizontal="left" shrinkToFit="0" vertical="center" wrapText="1"/>
    </xf>
    <xf borderId="1" fillId="7" fontId="5" numFmtId="49" xfId="0" applyAlignment="1" applyBorder="1" applyFont="1" applyNumberFormat="1">
      <alignment shrinkToFit="0" vertical="center" wrapText="1"/>
    </xf>
    <xf borderId="1" fillId="7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vertical="center"/>
    </xf>
    <xf borderId="0" fillId="0" fontId="6" numFmtId="49" xfId="0" applyAlignment="1" applyFont="1" applyNumberFormat="1">
      <alignment readingOrder="0" shrinkToFit="0" vertical="center" wrapText="1"/>
    </xf>
    <xf borderId="0" fillId="0" fontId="6" numFmtId="0" xfId="0" applyAlignment="1" applyFont="1">
      <alignment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6" numFmtId="49" xfId="0" applyAlignment="1" applyFont="1" applyNumberFormat="1">
      <alignment shrinkToFit="0" vertical="center" wrapText="1"/>
    </xf>
    <xf borderId="0" fillId="0" fontId="6" numFmtId="0" xfId="0" applyAlignment="1" applyFont="1">
      <alignment shrinkToFit="0" vertical="center" wrapText="1"/>
    </xf>
    <xf borderId="0" fillId="6" fontId="7" numFmtId="0" xfId="0" applyAlignment="1" applyFont="1">
      <alignment shrinkToFit="0" vertical="center" wrapText="1"/>
    </xf>
    <xf borderId="0" fillId="0" fontId="4" numFmtId="0" xfId="0" applyAlignment="1" applyFont="1">
      <alignment shrinkToFit="0" vertical="center" wrapText="1"/>
    </xf>
    <xf borderId="0" fillId="0" fontId="1" numFmtId="49" xfId="0" applyAlignment="1" applyFont="1" applyNumberFormat="1">
      <alignment readingOrder="0" shrinkToFit="0" vertical="center" wrapText="1"/>
    </xf>
    <xf borderId="0" fillId="0" fontId="6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6" numFmtId="0" xfId="0" applyAlignment="1" applyFont="1">
      <alignment readingOrder="0" shrinkToFit="0" vertical="center" wrapText="1"/>
    </xf>
    <xf borderId="0" fillId="0" fontId="6" numFmtId="0" xfId="0" applyAlignment="1" applyFont="1">
      <alignment readingOrder="0"/>
    </xf>
    <xf borderId="0" fillId="0" fontId="6" numFmtId="49" xfId="0" applyAlignment="1" applyFont="1" applyNumberFormat="1">
      <alignment readingOrder="0" shrinkToFit="0" wrapText="1"/>
    </xf>
    <xf borderId="0" fillId="6" fontId="7" numFmtId="0" xfId="0" applyAlignment="1" applyFont="1">
      <alignment shrinkToFit="0" wrapText="1"/>
    </xf>
    <xf borderId="0" fillId="6" fontId="7" numFmtId="0" xfId="0" applyAlignment="1" applyFont="1">
      <alignment readingOrder="0" shrinkToFit="0" vertical="center" wrapText="1"/>
    </xf>
    <xf borderId="0" fillId="6" fontId="1" numFmtId="0" xfId="0" applyAlignment="1" applyFont="1">
      <alignment readingOrder="0" shrinkToFit="0" vertical="center" wrapText="1"/>
    </xf>
    <xf borderId="0" fillId="6" fontId="1" numFmtId="0" xfId="0" applyAlignment="1" applyFont="1">
      <alignment readingOrder="0" vertical="center"/>
    </xf>
    <xf borderId="0" fillId="6" fontId="6" numFmtId="0" xfId="0" applyAlignment="1" applyFont="1">
      <alignment readingOrder="0" vertical="center"/>
    </xf>
    <xf borderId="0" fillId="6" fontId="6" numFmtId="49" xfId="0" applyAlignment="1" applyFont="1" applyNumberFormat="1">
      <alignment readingOrder="0" shrinkToFit="0" vertical="center" wrapText="1"/>
    </xf>
    <xf borderId="0" fillId="6" fontId="6" numFmtId="0" xfId="0" applyAlignment="1" applyFont="1">
      <alignment vertical="center"/>
    </xf>
    <xf borderId="0" fillId="6" fontId="1" numFmtId="0" xfId="0" applyAlignment="1" applyFont="1">
      <alignment horizontal="center" readingOrder="0" shrinkToFit="0" vertical="center" wrapText="1"/>
    </xf>
    <xf borderId="0" fillId="6" fontId="6" numFmtId="0" xfId="0" applyAlignment="1" applyFont="1">
      <alignment shrinkToFit="0" vertical="center" wrapText="1"/>
    </xf>
    <xf borderId="0" fillId="6" fontId="4" numFmtId="0" xfId="0" applyAlignment="1" applyFont="1">
      <alignment shrinkToFit="0" vertical="center" wrapText="1"/>
    </xf>
    <xf borderId="0" fillId="6" fontId="6" numFmtId="49" xfId="0" applyAlignment="1" applyFont="1" applyNumberForma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shrinkToFit="0" vertical="center" wrapText="1"/>
    </xf>
    <xf borderId="0" fillId="6" fontId="8" numFmtId="49" xfId="0" applyAlignment="1" applyFont="1" applyNumberFormat="1">
      <alignment horizontal="left" readingOrder="0"/>
    </xf>
    <xf borderId="0" fillId="0" fontId="6" numFmtId="49" xfId="0" applyAlignment="1" applyFont="1" applyNumberFormat="1">
      <alignment vertical="center"/>
    </xf>
    <xf borderId="0" fillId="0" fontId="6" numFmtId="0" xfId="0" applyAlignment="1" applyFont="1">
      <alignment shrinkToFit="0" vertical="center" wrapText="1"/>
    </xf>
    <xf borderId="0" fillId="0" fontId="1" numFmtId="0" xfId="0" applyAlignment="1" applyFont="1">
      <alignment shrinkToFit="0" vertical="center" wrapText="1"/>
    </xf>
    <xf borderId="0" fillId="0" fontId="1" numFmtId="49" xfId="0" applyAlignment="1" applyFont="1" applyNumberFormat="1">
      <alignment shrinkToFit="0" vertical="center" wrapText="1"/>
    </xf>
    <xf borderId="0" fillId="6" fontId="8" numFmtId="49" xfId="0" applyAlignment="1" applyFont="1" applyNumberFormat="1">
      <alignment horizontal="left" readingOrder="0" shrinkToFit="0" vertical="center" wrapText="1"/>
    </xf>
    <xf borderId="0" fillId="6" fontId="1" numFmtId="49" xfId="0" applyAlignment="1" applyFont="1" applyNumberFormat="1">
      <alignment readingOrder="0" shrinkToFit="0" vertical="center" wrapText="1"/>
    </xf>
    <xf borderId="0" fillId="2" fontId="1" numFmtId="0" xfId="0" applyFont="1"/>
    <xf borderId="0" fillId="6" fontId="1" numFmtId="0" xfId="0" applyFont="1"/>
    <xf borderId="1" fillId="8" fontId="9" numFmtId="0" xfId="0" applyAlignment="1" applyBorder="1" applyFill="1" applyFont="1">
      <alignment shrinkToFit="0" wrapText="1"/>
    </xf>
    <xf borderId="1" fillId="8" fontId="9" numFmtId="49" xfId="0" applyAlignment="1" applyBorder="1" applyFont="1" applyNumberFormat="1">
      <alignment horizontal="left" shrinkToFit="0" wrapText="1"/>
    </xf>
    <xf borderId="1" fillId="8" fontId="9" numFmtId="49" xfId="0" applyAlignment="1" applyBorder="1" applyFont="1" applyNumberFormat="1">
      <alignment shrinkToFit="0" wrapText="1"/>
    </xf>
    <xf borderId="0" fillId="0" fontId="9" numFmtId="0" xfId="0" applyAlignment="1" applyFont="1">
      <alignment shrinkToFit="0" wrapText="1"/>
    </xf>
    <xf borderId="0" fillId="0" fontId="9" numFmtId="49" xfId="0" applyAlignment="1" applyFont="1" applyNumberFormat="1">
      <alignment horizontal="left" shrinkToFit="0" wrapText="1"/>
    </xf>
    <xf borderId="0" fillId="0" fontId="9" numFmtId="49" xfId="0" applyAlignment="1" applyFont="1" applyNumberFormat="1">
      <alignment shrinkToFit="0" wrapText="1"/>
    </xf>
    <xf borderId="0" fillId="0" fontId="9" numFmtId="0" xfId="0" applyAlignment="1" applyFont="1">
      <alignment horizontal="left" shrinkToFit="0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metadata" Type="http://customschemas.google.com/relationships/workbook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AB12"/>
  <sheetViews>
    <sheetView workbookViewId="0"/>
  </sheetViews>
  <sheetFormatPr customHeight="1" defaultColWidth="12.63" defaultRowHeight="15.0"/>
  <cols>
    <col min="2" max="2" customWidth="true" width="61.75"/>
    <col min="3" max="3" customWidth="true" width="9.88"/>
    <col min="6" max="6" customWidth="true" hidden="true" width="18.75"/>
    <col min="7" max="7" customWidth="true" width="17.0"/>
    <col min="8" max="8" customWidth="true" hidden="true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6" t="s">
        <v>11</v>
      </c>
      <c r="B2" s="7" t="s">
        <v>12</v>
      </c>
      <c r="C2" s="6" t="s">
        <v>13</v>
      </c>
      <c r="D2" s="8" t="s">
        <v>8</v>
      </c>
      <c r="E2" s="8" t="s">
        <v>106</v>
      </c>
      <c r="F2" s="5"/>
      <c r="G2" s="5"/>
      <c r="H2" s="5"/>
      <c r="I2" s="9"/>
      <c r="J2" s="9"/>
      <c r="K2" s="9"/>
      <c r="L2" s="9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15.75" customHeight="1">
      <c r="A3" s="6" t="s">
        <v>14</v>
      </c>
      <c r="B3" s="6" t="s">
        <v>15</v>
      </c>
      <c r="C3" s="6" t="s">
        <v>13</v>
      </c>
      <c r="D3" s="8" t="s">
        <v>8</v>
      </c>
      <c r="E3" s="8" t="s">
        <v>106</v>
      </c>
      <c r="F3" s="5"/>
      <c r="G3" s="5"/>
      <c r="H3" s="5"/>
      <c r="I3" s="9"/>
      <c r="J3" s="9"/>
      <c r="K3" s="9"/>
      <c r="L3" s="9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6" t="s">
        <v>16</v>
      </c>
      <c r="B4" s="6" t="s">
        <v>17</v>
      </c>
      <c r="C4" s="6" t="s">
        <v>13</v>
      </c>
      <c r="D4" s="8" t="s">
        <v>8</v>
      </c>
      <c r="E4" s="8" t="s">
        <v>106</v>
      </c>
      <c r="F4" s="5"/>
      <c r="G4" s="5"/>
      <c r="H4" s="5"/>
      <c r="I4" s="9"/>
      <c r="J4" s="9"/>
      <c r="K4" s="9"/>
      <c r="L4" s="9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6" t="s">
        <v>18</v>
      </c>
      <c r="B5" s="7" t="s">
        <v>19</v>
      </c>
      <c r="C5" s="6" t="s">
        <v>13</v>
      </c>
      <c r="D5" s="8" t="s">
        <v>8</v>
      </c>
      <c r="E5" s="8" t="s">
        <v>106</v>
      </c>
      <c r="F5" s="5"/>
      <c r="G5" s="5"/>
      <c r="H5" s="5"/>
      <c r="I5" s="9"/>
      <c r="J5" s="9"/>
      <c r="K5" s="9"/>
      <c r="L5" s="9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6" t="s">
        <v>20</v>
      </c>
      <c r="B6" s="7" t="s">
        <v>21</v>
      </c>
      <c r="C6" s="6" t="s">
        <v>13</v>
      </c>
      <c r="D6" s="8" t="s">
        <v>8</v>
      </c>
      <c r="E6" s="8" t="s">
        <v>106</v>
      </c>
      <c r="F6" s="5"/>
      <c r="G6" s="5"/>
      <c r="H6" s="5"/>
      <c r="I6" s="9"/>
      <c r="J6" s="9"/>
      <c r="K6" s="9"/>
      <c r="L6" s="9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15.75" customHeight="1">
      <c r="A7" s="6" t="s">
        <v>22</v>
      </c>
      <c r="B7" s="6" t="s">
        <v>23</v>
      </c>
      <c r="C7" s="6" t="s">
        <v>13</v>
      </c>
      <c r="D7" s="8" t="s">
        <v>8</v>
      </c>
      <c r="E7" s="8" t="s">
        <v>106</v>
      </c>
      <c r="F7" s="5"/>
      <c r="G7" s="5"/>
      <c r="H7" s="5"/>
      <c r="I7" s="9"/>
      <c r="J7" s="9"/>
      <c r="K7" s="9"/>
      <c r="L7" s="9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15.75" customHeight="1">
      <c r="A8" s="6" t="s">
        <v>24</v>
      </c>
      <c r="B8" s="6" t="s">
        <v>25</v>
      </c>
      <c r="C8" s="6" t="s">
        <v>13</v>
      </c>
      <c r="D8" s="8" t="s">
        <v>8</v>
      </c>
      <c r="E8" s="8" t="s">
        <v>106</v>
      </c>
      <c r="F8" s="5"/>
      <c r="G8" s="5"/>
      <c r="H8" s="5"/>
      <c r="I8" s="9"/>
      <c r="J8" s="9"/>
      <c r="K8" s="9"/>
      <c r="L8" s="9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15.75" customHeight="1">
      <c r="A9" s="6" t="s">
        <v>26</v>
      </c>
      <c r="B9" s="6" t="s">
        <v>27</v>
      </c>
      <c r="C9" s="6" t="s">
        <v>13</v>
      </c>
      <c r="D9" s="8" t="s">
        <v>8</v>
      </c>
      <c r="E9" s="8" t="s">
        <v>106</v>
      </c>
      <c r="F9" s="5"/>
      <c r="G9" s="5"/>
      <c r="H9" s="5"/>
      <c r="I9" s="9"/>
      <c r="J9" s="9"/>
      <c r="K9" s="9"/>
      <c r="L9" s="9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ht="15.75" customHeight="1">
      <c r="A10" s="6" t="s">
        <v>28</v>
      </c>
      <c r="B10" s="7" t="s">
        <v>29</v>
      </c>
      <c r="C10" s="6" t="s">
        <v>13</v>
      </c>
      <c r="D10" s="8" t="s">
        <v>8</v>
      </c>
      <c r="E10" s="8" t="s">
        <v>106</v>
      </c>
      <c r="F10" s="5"/>
      <c r="G10" s="5"/>
      <c r="H10" s="5"/>
      <c r="I10" s="9"/>
      <c r="J10" s="9"/>
      <c r="K10" s="9"/>
      <c r="L10" s="9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ht="15.75" customHeight="1">
      <c r="A11" s="6" t="s">
        <v>30</v>
      </c>
      <c r="B11" s="7" t="s">
        <v>31</v>
      </c>
      <c r="C11" s="6" t="s">
        <v>13</v>
      </c>
      <c r="D11" s="8" t="s">
        <v>8</v>
      </c>
      <c r="E11" s="8" t="s">
        <v>106</v>
      </c>
      <c r="F11" s="5"/>
      <c r="G11" s="5"/>
      <c r="H11" s="5"/>
      <c r="I11" s="9"/>
      <c r="J11" s="9"/>
      <c r="K11" s="9"/>
      <c r="L11" s="9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ht="15.75" customHeight="1">
      <c r="A12" s="6" t="s">
        <v>32</v>
      </c>
      <c r="B12" s="7" t="s">
        <v>33</v>
      </c>
      <c r="C12" s="6" t="s">
        <v>13</v>
      </c>
      <c r="D12" s="8" t="s">
        <v>8</v>
      </c>
      <c r="E12" s="8" t="s">
        <v>106</v>
      </c>
      <c r="F12" s="5"/>
      <c r="G12" s="5"/>
      <c r="H12" s="5"/>
      <c r="I12" s="9"/>
      <c r="J12" s="9"/>
      <c r="K12" s="9"/>
      <c r="L12" s="9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</sheetData>
  <conditionalFormatting sqref="D1:D12">
    <cfRule type="cellIs" dxfId="0" priority="1" operator="equal">
      <formula>"PASS"</formula>
    </cfRule>
  </conditionalFormatting>
  <conditionalFormatting sqref="D1:D12">
    <cfRule type="cellIs" dxfId="1" priority="2" operator="equal">
      <formula>"FAIL"</formula>
    </cfRule>
  </conditionalFormatting>
  <conditionalFormatting sqref="D1:D12">
    <cfRule type="cellIs" dxfId="2" priority="3" operator="equal">
      <formula>"SKIP"</formula>
    </cfRule>
  </conditionalFormatting>
  <dataValidations>
    <dataValidation type="list" allowBlank="1" showErrorMessage="1" sqref="C2:C12">
      <formula1>"Y,N"</formula1>
    </dataValidation>
    <dataValidation type="list" allowBlank="1" showErrorMessage="1" sqref="F2:F12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N25"/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min="1" max="2" customWidth="true" width="12.13"/>
    <col min="3" max="3" customWidth="true" width="43.75"/>
    <col min="4" max="4" customWidth="true" width="22.0"/>
    <col min="5" max="5" customWidth="true" width="43.5"/>
    <col min="6" max="6" customWidth="true" width="20.75"/>
    <col min="7" max="7" customWidth="true" width="10.63"/>
    <col min="8" max="8" customWidth="true" width="24.75"/>
    <col min="9" max="9" customWidth="true" width="30.88"/>
    <col min="10" max="10" customWidth="true" width="31.88"/>
    <col min="11" max="11" customWidth="true" width="35.5"/>
    <col min="13" max="13" customWidth="true" width="24.63"/>
    <col min="14" max="14" customWidth="true" width="20.38"/>
  </cols>
  <sheetData>
    <row r="1" ht="21.75" customHeight="1">
      <c r="A1" s="10" t="s">
        <v>0</v>
      </c>
      <c r="B1" s="10" t="s">
        <v>34</v>
      </c>
      <c r="C1" s="10" t="s">
        <v>1</v>
      </c>
      <c r="D1" s="11" t="s">
        <v>35</v>
      </c>
      <c r="E1" s="12" t="s">
        <v>36</v>
      </c>
      <c r="F1" s="10" t="s">
        <v>37</v>
      </c>
      <c r="G1" s="13" t="s">
        <v>38</v>
      </c>
      <c r="H1" s="10" t="s">
        <v>39</v>
      </c>
      <c r="I1" s="10" t="s">
        <v>40</v>
      </c>
      <c r="J1" s="11" t="s">
        <v>41</v>
      </c>
      <c r="K1" s="11" t="s">
        <v>6</v>
      </c>
      <c r="L1" s="10" t="s">
        <v>42</v>
      </c>
      <c r="M1" s="10" t="s">
        <v>4</v>
      </c>
      <c r="N1" s="10" t="s">
        <v>43</v>
      </c>
    </row>
    <row r="2" ht="15.75" customHeight="1">
      <c r="A2" s="14" t="s">
        <v>11</v>
      </c>
      <c r="B2" s="14" t="s">
        <v>44</v>
      </c>
      <c r="C2" s="15" t="s">
        <v>45</v>
      </c>
      <c r="D2" s="14" t="s">
        <v>46</v>
      </c>
      <c r="E2" s="16" t="s">
        <v>47</v>
      </c>
      <c r="F2" s="17"/>
      <c r="G2" s="18" t="s">
        <v>13</v>
      </c>
      <c r="H2" s="17"/>
      <c r="I2" s="19"/>
      <c r="J2" s="20"/>
      <c r="K2" s="21"/>
      <c r="L2" s="20" t="s">
        <v>8</v>
      </c>
      <c r="M2" s="22" t="s">
        <v>106</v>
      </c>
      <c r="N2" s="20" t="s">
        <v>106</v>
      </c>
    </row>
    <row r="3" ht="15.75" customHeight="1">
      <c r="A3" s="14" t="s">
        <v>11</v>
      </c>
      <c r="B3" s="14" t="s">
        <v>48</v>
      </c>
      <c r="C3" s="15" t="s">
        <v>49</v>
      </c>
      <c r="D3" s="14" t="s">
        <v>50</v>
      </c>
      <c r="E3" s="23" t="s">
        <v>51</v>
      </c>
      <c r="F3" s="17"/>
      <c r="G3" s="18" t="s">
        <v>13</v>
      </c>
      <c r="H3" s="17"/>
      <c r="I3" s="19"/>
      <c r="J3" s="20"/>
      <c r="K3" s="21"/>
      <c r="L3" s="20" t="s">
        <v>8</v>
      </c>
      <c r="M3" s="22" t="s">
        <v>106</v>
      </c>
      <c r="N3" s="20" t="s">
        <v>106</v>
      </c>
    </row>
    <row r="4" ht="15.75" customHeight="1">
      <c r="A4" s="14" t="s">
        <v>14</v>
      </c>
      <c r="B4" s="14" t="s">
        <v>44</v>
      </c>
      <c r="C4" s="15" t="s">
        <v>52</v>
      </c>
      <c r="D4" s="24" t="s">
        <v>46</v>
      </c>
      <c r="E4" s="16" t="s">
        <v>53</v>
      </c>
      <c r="F4" s="17"/>
      <c r="G4" s="18" t="s">
        <v>13</v>
      </c>
      <c r="H4" s="24"/>
      <c r="I4" s="16"/>
      <c r="J4" s="20"/>
      <c r="K4" s="21"/>
      <c r="L4" s="20" t="s">
        <v>8</v>
      </c>
      <c r="M4" s="22" t="s">
        <v>106</v>
      </c>
      <c r="N4" s="20" t="s">
        <v>106</v>
      </c>
    </row>
    <row r="5" ht="45.75" customHeight="1">
      <c r="A5" s="14" t="s">
        <v>14</v>
      </c>
      <c r="B5" s="14" t="s">
        <v>48</v>
      </c>
      <c r="C5" s="25" t="s">
        <v>54</v>
      </c>
      <c r="D5" s="26"/>
      <c r="E5" s="16"/>
      <c r="F5" s="24"/>
      <c r="G5" s="18" t="s">
        <v>13</v>
      </c>
      <c r="H5" s="27" t="s">
        <v>55</v>
      </c>
      <c r="I5" s="28" t="s">
        <v>56</v>
      </c>
      <c r="J5" s="29" t="s">
        <v>107</v>
      </c>
      <c r="K5" s="29" t="s">
        <v>107</v>
      </c>
      <c r="L5" s="17" t="s">
        <v>8</v>
      </c>
      <c r="M5" s="17" t="s">
        <v>106</v>
      </c>
      <c r="N5" s="17" t="s">
        <v>106</v>
      </c>
    </row>
    <row r="6" ht="36.0" customHeight="1">
      <c r="A6" s="14" t="s">
        <v>16</v>
      </c>
      <c r="B6" s="14" t="s">
        <v>44</v>
      </c>
      <c r="C6" s="15" t="s">
        <v>58</v>
      </c>
      <c r="D6" s="24"/>
      <c r="E6" s="19"/>
      <c r="F6" s="17"/>
      <c r="G6" s="18" t="s">
        <v>13</v>
      </c>
      <c r="H6" s="17" t="s">
        <v>59</v>
      </c>
      <c r="I6" s="19" t="s">
        <v>60</v>
      </c>
      <c r="J6" s="20" t="s">
        <v>106</v>
      </c>
      <c r="K6" s="30" t="s">
        <v>108</v>
      </c>
      <c r="L6" s="20" t="s">
        <v>8</v>
      </c>
      <c r="M6" s="22" t="s">
        <v>106</v>
      </c>
      <c r="N6" s="20" t="s">
        <v>106</v>
      </c>
    </row>
    <row r="7" ht="39.75" customHeight="1">
      <c r="A7" s="14" t="s">
        <v>18</v>
      </c>
      <c r="B7" s="14" t="s">
        <v>44</v>
      </c>
      <c r="C7" s="15" t="s">
        <v>19</v>
      </c>
      <c r="D7" s="17"/>
      <c r="E7" s="19"/>
      <c r="F7" s="17"/>
      <c r="G7" s="18" t="s">
        <v>13</v>
      </c>
      <c r="H7" s="24" t="s">
        <v>62</v>
      </c>
      <c r="I7" s="16" t="s">
        <v>63</v>
      </c>
      <c r="J7" s="20" t="s">
        <v>106</v>
      </c>
      <c r="K7" s="30" t="s">
        <v>109</v>
      </c>
      <c r="L7" s="20" t="s">
        <v>8</v>
      </c>
      <c r="M7" s="22" t="s">
        <v>106</v>
      </c>
      <c r="N7" s="20" t="s">
        <v>106</v>
      </c>
    </row>
    <row r="8" ht="46.5" customHeight="1">
      <c r="A8" s="14" t="s">
        <v>18</v>
      </c>
      <c r="B8" s="31" t="s">
        <v>48</v>
      </c>
      <c r="C8" s="32" t="s">
        <v>65</v>
      </c>
      <c r="D8" s="33" t="s">
        <v>46</v>
      </c>
      <c r="E8" s="34" t="s">
        <v>66</v>
      </c>
      <c r="F8" s="35"/>
      <c r="G8" s="36" t="s">
        <v>13</v>
      </c>
      <c r="H8" s="33" t="s">
        <v>67</v>
      </c>
      <c r="I8" s="16" t="s">
        <v>68</v>
      </c>
      <c r="J8" s="37" t="s">
        <v>106</v>
      </c>
      <c r="K8" s="30" t="s">
        <v>110</v>
      </c>
      <c r="L8" s="37" t="s">
        <v>8</v>
      </c>
      <c r="M8" s="38" t="s">
        <v>106</v>
      </c>
      <c r="N8" s="37" t="s">
        <v>106</v>
      </c>
    </row>
    <row r="9" ht="23.25" customHeight="1">
      <c r="A9" s="14" t="s">
        <v>20</v>
      </c>
      <c r="B9" s="31" t="s">
        <v>44</v>
      </c>
      <c r="C9" s="32" t="s">
        <v>70</v>
      </c>
      <c r="D9" s="33" t="s">
        <v>46</v>
      </c>
      <c r="E9" s="34" t="s">
        <v>71</v>
      </c>
      <c r="F9" s="35"/>
      <c r="G9" s="36" t="s">
        <v>13</v>
      </c>
      <c r="H9" s="33"/>
      <c r="I9" s="39"/>
      <c r="J9" s="37"/>
      <c r="K9" s="30"/>
      <c r="L9" s="37" t="s">
        <v>8</v>
      </c>
      <c r="M9" s="38" t="s">
        <v>106</v>
      </c>
      <c r="N9" s="37" t="s">
        <v>106</v>
      </c>
    </row>
    <row r="10" ht="23.25" customHeight="1">
      <c r="A10" s="14" t="s">
        <v>20</v>
      </c>
      <c r="B10" s="31" t="s">
        <v>48</v>
      </c>
      <c r="C10" s="32" t="s">
        <v>72</v>
      </c>
      <c r="D10" s="33" t="s">
        <v>50</v>
      </c>
      <c r="E10" s="34" t="s">
        <v>73</v>
      </c>
      <c r="F10" s="35"/>
      <c r="G10" s="36" t="s">
        <v>13</v>
      </c>
      <c r="H10" s="33"/>
      <c r="I10" s="39"/>
      <c r="J10" s="37"/>
      <c r="K10" s="30"/>
      <c r="L10" s="37" t="s">
        <v>8</v>
      </c>
      <c r="M10" s="38" t="s">
        <v>106</v>
      </c>
      <c r="N10" s="37" t="s">
        <v>106</v>
      </c>
    </row>
    <row r="11" ht="15.75" customHeight="1">
      <c r="A11" s="14" t="s">
        <v>22</v>
      </c>
      <c r="B11" s="14" t="s">
        <v>44</v>
      </c>
      <c r="C11" s="15" t="s">
        <v>74</v>
      </c>
      <c r="D11" s="24" t="s">
        <v>75</v>
      </c>
      <c r="E11" s="16" t="s">
        <v>76</v>
      </c>
      <c r="F11" s="17"/>
      <c r="G11" s="18" t="s">
        <v>13</v>
      </c>
      <c r="H11" s="17"/>
      <c r="I11" s="19"/>
      <c r="J11" s="20"/>
      <c r="K11" s="21"/>
      <c r="L11" s="20" t="s">
        <v>8</v>
      </c>
      <c r="M11" s="22" t="s">
        <v>106</v>
      </c>
      <c r="N11" s="20" t="s">
        <v>106</v>
      </c>
    </row>
    <row r="12" ht="37.5" customHeight="1">
      <c r="A12" s="14" t="s">
        <v>22</v>
      </c>
      <c r="B12" s="14" t="s">
        <v>77</v>
      </c>
      <c r="C12" s="25" t="s">
        <v>78</v>
      </c>
      <c r="D12" s="26" t="s">
        <v>79</v>
      </c>
      <c r="E12" s="16" t="s">
        <v>80</v>
      </c>
      <c r="F12" s="17"/>
      <c r="G12" s="40" t="s">
        <v>13</v>
      </c>
      <c r="H12" s="27" t="s">
        <v>55</v>
      </c>
      <c r="I12" s="28" t="s">
        <v>56</v>
      </c>
      <c r="J12" s="30" t="s">
        <v>111</v>
      </c>
      <c r="K12" s="30" t="s">
        <v>111</v>
      </c>
      <c r="L12" s="17" t="s">
        <v>8</v>
      </c>
      <c r="M12" s="17" t="s">
        <v>106</v>
      </c>
      <c r="N12" s="17" t="s">
        <v>106</v>
      </c>
    </row>
    <row r="13" ht="39.75" customHeight="1">
      <c r="A13" s="31" t="s">
        <v>22</v>
      </c>
      <c r="B13" s="14" t="s">
        <v>82</v>
      </c>
      <c r="C13" s="32" t="s">
        <v>83</v>
      </c>
      <c r="D13" s="33" t="s">
        <v>46</v>
      </c>
      <c r="E13" s="34" t="s">
        <v>66</v>
      </c>
      <c r="F13" s="35"/>
      <c r="G13" s="36" t="s">
        <v>13</v>
      </c>
      <c r="H13" s="33" t="s">
        <v>67</v>
      </c>
      <c r="I13" s="34" t="s">
        <v>68</v>
      </c>
      <c r="J13" s="37" t="s">
        <v>106</v>
      </c>
      <c r="K13" s="30" t="s">
        <v>112</v>
      </c>
      <c r="L13" s="37" t="s">
        <v>8</v>
      </c>
      <c r="M13" s="38" t="s">
        <v>106</v>
      </c>
      <c r="N13" s="37" t="s">
        <v>106</v>
      </c>
    </row>
    <row r="14" ht="37.5" customHeight="1">
      <c r="A14" s="31" t="s">
        <v>24</v>
      </c>
      <c r="B14" s="14" t="s">
        <v>44</v>
      </c>
      <c r="C14" s="15" t="s">
        <v>85</v>
      </c>
      <c r="D14" s="17"/>
      <c r="E14" s="19"/>
      <c r="F14" s="17"/>
      <c r="G14" s="18" t="s">
        <v>13</v>
      </c>
      <c r="H14" s="17" t="s">
        <v>59</v>
      </c>
      <c r="I14" s="16" t="s">
        <v>86</v>
      </c>
      <c r="J14" s="20" t="s">
        <v>106</v>
      </c>
      <c r="K14" s="30" t="s">
        <v>113</v>
      </c>
      <c r="L14" s="20" t="s">
        <v>8</v>
      </c>
      <c r="M14" s="22" t="s">
        <v>106</v>
      </c>
      <c r="N14" s="20" t="s">
        <v>106</v>
      </c>
    </row>
    <row r="15" ht="37.5" customHeight="1">
      <c r="A15" s="31" t="s">
        <v>24</v>
      </c>
      <c r="B15" s="14" t="s">
        <v>48</v>
      </c>
      <c r="C15" s="15" t="s">
        <v>88</v>
      </c>
      <c r="D15" s="17"/>
      <c r="E15" s="19"/>
      <c r="F15" s="17"/>
      <c r="G15" s="18" t="s">
        <v>13</v>
      </c>
      <c r="H15" s="24" t="s">
        <v>62</v>
      </c>
      <c r="I15" s="16" t="s">
        <v>63</v>
      </c>
      <c r="J15" s="20" t="s">
        <v>106</v>
      </c>
      <c r="K15" s="30" t="s">
        <v>114</v>
      </c>
      <c r="L15" s="20" t="s">
        <v>8</v>
      </c>
      <c r="M15" s="22" t="s">
        <v>106</v>
      </c>
      <c r="N15" s="20" t="s">
        <v>106</v>
      </c>
    </row>
    <row r="16" ht="37.5" customHeight="1">
      <c r="A16" s="31" t="s">
        <v>24</v>
      </c>
      <c r="B16" s="14" t="s">
        <v>77</v>
      </c>
      <c r="C16" s="32" t="s">
        <v>70</v>
      </c>
      <c r="D16" s="33" t="s">
        <v>46</v>
      </c>
      <c r="E16" s="34" t="s">
        <v>71</v>
      </c>
      <c r="F16" s="35"/>
      <c r="G16" s="36" t="s">
        <v>13</v>
      </c>
      <c r="H16" s="17"/>
      <c r="I16" s="16"/>
      <c r="J16" s="20"/>
      <c r="K16" s="30"/>
      <c r="L16" s="20" t="s">
        <v>8</v>
      </c>
      <c r="M16" s="22" t="s">
        <v>106</v>
      </c>
      <c r="N16" s="20" t="s">
        <v>106</v>
      </c>
    </row>
    <row r="17" ht="37.5" customHeight="1">
      <c r="A17" s="31" t="s">
        <v>24</v>
      </c>
      <c r="B17" s="14" t="s">
        <v>82</v>
      </c>
      <c r="C17" s="32" t="s">
        <v>72</v>
      </c>
      <c r="D17" s="33" t="s">
        <v>50</v>
      </c>
      <c r="E17" s="34" t="s">
        <v>73</v>
      </c>
      <c r="F17" s="35"/>
      <c r="G17" s="36" t="s">
        <v>13</v>
      </c>
      <c r="H17" s="17"/>
      <c r="I17" s="16"/>
      <c r="J17" s="20"/>
      <c r="K17" s="30"/>
      <c r="L17" s="20" t="s">
        <v>8</v>
      </c>
      <c r="M17" s="22" t="s">
        <v>106</v>
      </c>
      <c r="N17" s="20" t="s">
        <v>106</v>
      </c>
    </row>
    <row r="18" ht="21.0" customHeight="1">
      <c r="A18" s="31" t="s">
        <v>26</v>
      </c>
      <c r="B18" s="14" t="s">
        <v>44</v>
      </c>
      <c r="C18" s="15" t="s">
        <v>90</v>
      </c>
      <c r="D18" s="24" t="s">
        <v>75</v>
      </c>
      <c r="E18" s="16" t="s">
        <v>76</v>
      </c>
      <c r="F18" s="17"/>
      <c r="G18" s="18" t="s">
        <v>13</v>
      </c>
      <c r="H18" s="17"/>
      <c r="I18" s="19"/>
      <c r="J18" s="20"/>
      <c r="K18" s="21"/>
      <c r="L18" s="20" t="s">
        <v>8</v>
      </c>
      <c r="M18" s="22" t="s">
        <v>106</v>
      </c>
      <c r="N18" s="20" t="s">
        <v>106</v>
      </c>
    </row>
    <row r="19" ht="30.75" customHeight="1">
      <c r="A19" s="14" t="s">
        <v>26</v>
      </c>
      <c r="B19" s="14" t="s">
        <v>48</v>
      </c>
      <c r="C19" s="15" t="s">
        <v>91</v>
      </c>
      <c r="D19" s="24" t="s">
        <v>75</v>
      </c>
      <c r="E19" s="16" t="s">
        <v>80</v>
      </c>
      <c r="F19" s="17"/>
      <c r="G19" s="40" t="s">
        <v>13</v>
      </c>
      <c r="H19" s="17"/>
      <c r="I19" s="19"/>
      <c r="J19" s="17"/>
      <c r="K19" s="30"/>
      <c r="L19" s="17" t="s">
        <v>8</v>
      </c>
      <c r="M19" s="17" t="s">
        <v>106</v>
      </c>
      <c r="N19" s="17" t="s">
        <v>106</v>
      </c>
    </row>
    <row r="20" ht="41.25" customHeight="1">
      <c r="A20" s="14" t="s">
        <v>26</v>
      </c>
      <c r="B20" s="14" t="s">
        <v>77</v>
      </c>
      <c r="C20" s="41" t="s">
        <v>92</v>
      </c>
      <c r="D20" s="24"/>
      <c r="E20" s="16"/>
      <c r="F20" s="17"/>
      <c r="G20" s="40" t="s">
        <v>13</v>
      </c>
      <c r="H20" s="27" t="s">
        <v>55</v>
      </c>
      <c r="I20" s="28" t="s">
        <v>56</v>
      </c>
      <c r="J20" s="30" t="s">
        <v>115</v>
      </c>
      <c r="K20" s="30" t="s">
        <v>115</v>
      </c>
      <c r="L20" s="17" t="s">
        <v>8</v>
      </c>
      <c r="M20" s="17" t="s">
        <v>106</v>
      </c>
      <c r="N20" s="17" t="s">
        <v>106</v>
      </c>
    </row>
    <row r="21" ht="15.75" customHeight="1">
      <c r="A21" s="31" t="s">
        <v>26</v>
      </c>
      <c r="B21" s="14" t="s">
        <v>82</v>
      </c>
      <c r="C21" s="32" t="s">
        <v>94</v>
      </c>
      <c r="D21" s="33" t="s">
        <v>46</v>
      </c>
      <c r="E21" s="34" t="s">
        <v>66</v>
      </c>
      <c r="F21" s="35"/>
      <c r="G21" s="36" t="s">
        <v>13</v>
      </c>
      <c r="H21" s="33" t="s">
        <v>67</v>
      </c>
      <c r="I21" s="42" t="s">
        <v>68</v>
      </c>
      <c r="J21" s="37" t="s">
        <v>106</v>
      </c>
      <c r="K21" s="30" t="s">
        <v>116</v>
      </c>
      <c r="L21" s="37" t="s">
        <v>8</v>
      </c>
      <c r="M21" s="38" t="s">
        <v>106</v>
      </c>
      <c r="N21" s="37" t="s">
        <v>106</v>
      </c>
    </row>
    <row r="22" ht="45.75" customHeight="1">
      <c r="A22" s="31" t="s">
        <v>28</v>
      </c>
      <c r="B22" s="41" t="s">
        <v>44</v>
      </c>
      <c r="C22" s="41" t="s">
        <v>29</v>
      </c>
      <c r="D22" s="17"/>
      <c r="E22" s="43"/>
      <c r="F22" s="17"/>
      <c r="G22" s="40" t="s">
        <v>13</v>
      </c>
      <c r="H22" s="44" t="s">
        <v>62</v>
      </c>
      <c r="I22" s="19" t="s">
        <v>63</v>
      </c>
      <c r="J22" s="17" t="s">
        <v>106</v>
      </c>
      <c r="K22" s="30" t="s">
        <v>117</v>
      </c>
      <c r="L22" s="17" t="s">
        <v>8</v>
      </c>
      <c r="M22" s="17" t="s">
        <v>106</v>
      </c>
      <c r="N22" s="17" t="s">
        <v>106</v>
      </c>
    </row>
    <row r="23" ht="37.5" customHeight="1">
      <c r="A23" s="31" t="s">
        <v>30</v>
      </c>
      <c r="B23" s="14" t="s">
        <v>44</v>
      </c>
      <c r="C23" s="15" t="s">
        <v>97</v>
      </c>
      <c r="D23" s="45"/>
      <c r="E23" s="46"/>
      <c r="F23" s="17"/>
      <c r="G23" s="18" t="s">
        <v>13</v>
      </c>
      <c r="H23" s="24" t="s">
        <v>98</v>
      </c>
      <c r="I23" s="47" t="s">
        <v>60</v>
      </c>
      <c r="J23" s="17" t="s">
        <v>106</v>
      </c>
      <c r="K23" s="30" t="s">
        <v>118</v>
      </c>
      <c r="L23" s="17" t="s">
        <v>8</v>
      </c>
      <c r="M23" s="17" t="s">
        <v>106</v>
      </c>
      <c r="N23" s="17" t="s">
        <v>106</v>
      </c>
    </row>
    <row r="24" ht="15.75" customHeight="1">
      <c r="A24" s="31" t="s">
        <v>32</v>
      </c>
      <c r="B24" s="31" t="s">
        <v>44</v>
      </c>
      <c r="C24" s="32" t="s">
        <v>100</v>
      </c>
      <c r="D24" s="31" t="s">
        <v>46</v>
      </c>
      <c r="E24" s="48" t="s">
        <v>101</v>
      </c>
      <c r="F24" s="35"/>
      <c r="G24" s="36" t="s">
        <v>13</v>
      </c>
      <c r="H24" s="33"/>
      <c r="I24" s="47"/>
      <c r="J24" s="35"/>
      <c r="K24" s="30"/>
      <c r="L24" s="35" t="s">
        <v>8</v>
      </c>
      <c r="M24" s="35" t="s">
        <v>106</v>
      </c>
      <c r="N24" s="35" t="s">
        <v>106</v>
      </c>
    </row>
    <row r="25" ht="15.75" customHeight="1">
      <c r="A25" s="31" t="s">
        <v>32</v>
      </c>
      <c r="B25" s="31" t="s">
        <v>48</v>
      </c>
      <c r="C25" s="32" t="s">
        <v>102</v>
      </c>
      <c r="D25" s="31" t="s">
        <v>103</v>
      </c>
      <c r="E25" s="48" t="s">
        <v>101</v>
      </c>
      <c r="F25" s="35"/>
      <c r="G25" s="36" t="s">
        <v>13</v>
      </c>
      <c r="H25" s="33"/>
      <c r="I25" s="47"/>
      <c r="J25" s="35"/>
      <c r="K25" s="30"/>
      <c r="L25" s="35" t="s">
        <v>8</v>
      </c>
      <c r="M25" s="35" t="s">
        <v>106</v>
      </c>
      <c r="N25" s="35" t="s">
        <v>106</v>
      </c>
    </row>
  </sheetData>
  <conditionalFormatting sqref="L1:L25 M1:N1">
    <cfRule type="cellIs" dxfId="0" priority="1" operator="equal">
      <formula>"PASS"</formula>
    </cfRule>
  </conditionalFormatting>
  <conditionalFormatting sqref="L1:L25 M1:N1">
    <cfRule type="cellIs" dxfId="3" priority="2" operator="equal">
      <formula>"FAIL"</formula>
    </cfRule>
  </conditionalFormatting>
  <conditionalFormatting sqref="L1:L25 M1:N1">
    <cfRule type="cellIs" dxfId="4" priority="3" operator="equal">
      <formula>"SKIP"</formula>
    </cfRule>
  </conditionalFormatting>
  <dataValidations>
    <dataValidation type="list" allowBlank="1" showErrorMessage="1" sqref="H7">
      <formula1>Keywords!$A$2:$A169</formula1>
    </dataValidation>
    <dataValidation type="list" allowBlank="1" showErrorMessage="1" sqref="H14">
      <formula1>Keywords!$A$2:$A179</formula1>
    </dataValidation>
    <dataValidation type="list" allowBlank="1" showErrorMessage="1" sqref="H23:H25">
      <formula1>Keywords!$A$2:$A169</formula1>
    </dataValidation>
    <dataValidation type="list" allowBlank="1" showErrorMessage="1" sqref="A1:A25">
      <formula1>TestCase!$A:$A</formula1>
    </dataValidation>
    <dataValidation type="list" allowBlank="1" showErrorMessage="1" sqref="H11">
      <formula1>Keywords!$A$2:$A170</formula1>
    </dataValidation>
    <dataValidation type="list" allowBlank="1" showErrorMessage="1" sqref="H5:H6 H12 H16:H17 H20 D2:D25">
      <formula1>Keywords!$A$2:$A25</formula1>
    </dataValidation>
    <dataValidation type="list" allowBlank="1" showErrorMessage="1" sqref="H18">
      <formula1>Keywords!$A$2:$A174</formula1>
    </dataValidation>
    <dataValidation type="list" allowBlank="1" showErrorMessage="1" sqref="H13 H19">
      <formula1>Keywords!$A$2:$A170</formula1>
    </dataValidation>
    <dataValidation type="list" allowBlank="1" showErrorMessage="1" sqref="H2:H4">
      <formula1>Keywords!$A$2:$A166</formula1>
    </dataValidation>
    <dataValidation type="list" allowBlank="1" showErrorMessage="1" sqref="G2:G25">
      <formula1>"Y,N"</formula1>
    </dataValidation>
    <dataValidation type="list" allowBlank="1" showErrorMessage="1" sqref="H22">
      <formula1>Keywords!$A$2:$A173</formula1>
    </dataValidation>
    <dataValidation type="list" allowBlank="1" showErrorMessage="1" sqref="H15">
      <formula1>Keywords!$A$2:$A178</formula1>
    </dataValidation>
    <dataValidation type="list" allowBlank="1" showErrorMessage="1" sqref="H21">
      <formula1>Keywords!$A$2:$A179</formula1>
    </dataValidation>
    <dataValidation type="list" allowBlank="1" showErrorMessage="1" sqref="H8:H10">
      <formula1>Keywords!$A$2:$A162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D2"/>
  <sheetViews>
    <sheetView workbookViewId="0"/>
  </sheetViews>
  <sheetFormatPr customHeight="1" defaultColWidth="12.63" defaultRowHeight="15.0"/>
  <cols>
    <col min="2" max="2" customWidth="true" width="23.88"/>
    <col min="3" max="3" customWidth="true" width="9.13"/>
    <col min="4" max="4" customWidth="true" width="24.63"/>
  </cols>
  <sheetData>
    <row r="1">
      <c r="A1" s="1" t="s">
        <v>5</v>
      </c>
      <c r="B1" s="49" t="s">
        <v>104</v>
      </c>
      <c r="C1" s="49" t="s">
        <v>105</v>
      </c>
      <c r="D1" s="1" t="s">
        <v>1</v>
      </c>
    </row>
    <row r="2">
      <c r="A2" s="50"/>
      <c r="B2" s="50"/>
      <c r="C2" s="50"/>
      <c r="D2" s="5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dimension ref="A1:Z1000"/>
  <sheetViews>
    <sheetView workbookViewId="0"/>
  </sheetViews>
  <sheetFormatPr customHeight="1" defaultColWidth="12.63" defaultRowHeight="15.0"/>
  <cols>
    <col min="1" max="1" customWidth="true" width="40.38"/>
    <col min="2" max="2" customWidth="true" width="33.75"/>
    <col min="3" max="3" customWidth="true" width="19.25"/>
    <col min="4" max="4" customWidth="true" width="11.13"/>
    <col min="5" max="5" customWidth="true" width="29.25"/>
    <col min="6" max="6" customWidth="true" width="49.38"/>
  </cols>
  <sheetData>
    <row r="1" ht="15.75" customHeight="1">
      <c r="A1" s="51" t="str">
        <f>IFERROR(__xludf.DUMMYFUNCTION("IMPORTRANGE(""https://docs.google.com/spreadsheets/d/1LdgyhxYW9Lh1fGd5s0S1oxhFlAL2nJXQp7mHAPUsHfU/edit#gid=0"",""Sheet1!A:F"")"),"Keyword")</f>
        <v>Keyword</v>
      </c>
      <c r="B1" s="52" t="str">
        <f>IFERROR(__xludf.DUMMYFUNCTION("""COMPUTED_VALUE"""),"Param")</f>
        <v>Param</v>
      </c>
      <c r="C1" s="52" t="str">
        <f>IFERROR(__xludf.DUMMYFUNCTION("""COMPUTED_VALUE"""),"Return type")</f>
        <v>Return type</v>
      </c>
      <c r="D1" s="52" t="str">
        <f>IFERROR(__xludf.DUMMYFUNCTION("""COMPUTED_VALUE"""),"value[Ex]")</f>
        <v>value[Ex]</v>
      </c>
      <c r="E1" s="53" t="str">
        <f>IFERROR(__xludf.DUMMYFUNCTION("""COMPUTED_VALUE"""),"Return")</f>
        <v>Return</v>
      </c>
      <c r="F1" s="53" t="str">
        <f>IFERROR(__xludf.DUMMYFUNCTION("""COMPUTED_VALUE"""),"Note")</f>
        <v>Note</v>
      </c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ht="15.75" customHeight="1">
      <c r="A2" s="54" t="str">
        <f>IFERROR(__xludf.DUMMYFUNCTION("""COMPUTED_VALUE"""),"openApp")</f>
        <v>openApp</v>
      </c>
      <c r="B2" s="55"/>
      <c r="C2" s="55" t="str">
        <f>IFERROR(__xludf.DUMMYFUNCTION("""COMPUTED_VALUE"""),"void")</f>
        <v>void</v>
      </c>
      <c r="D2" s="55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ht="15.75" customHeight="1">
      <c r="A3" s="54" t="str">
        <f>IFERROR(__xludf.DUMMYFUNCTION("""COMPUTED_VALUE"""),"waitingForCourseListDisplay")</f>
        <v>waitingForCourseListDisplay</v>
      </c>
      <c r="B3" s="55"/>
      <c r="C3" s="55" t="str">
        <f>IFERROR(__xludf.DUMMYFUNCTION("""COMPUTED_VALUE"""),"void")</f>
        <v>void</v>
      </c>
      <c r="D3" s="55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ht="15.75" customHeight="1">
      <c r="A4" s="54" t="str">
        <f>IFERROR(__xludf.DUMMYFUNCTION("""COMPUTED_VALUE"""),"click")</f>
        <v>click</v>
      </c>
      <c r="B4" s="55" t="str">
        <f>IFERROR(__xludf.DUMMYFUNCTION("""COMPUTED_VALUE"""),"element,component,property[,index]")</f>
        <v>element,component,property[,index]</v>
      </c>
      <c r="C4" s="55" t="str">
        <f>IFERROR(__xludf.DUMMYFUNCTION("""COMPUTED_VALUE"""),"void")</f>
        <v>void</v>
      </c>
      <c r="D4" s="55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ht="15.75" customHeight="1">
      <c r="A5" s="54" t="str">
        <f>IFERROR(__xludf.DUMMYFUNCTION("""COMPUTED_VALUE"""),"clickLocatorByVarFile")</f>
        <v>clickLocatorByVarFile</v>
      </c>
      <c r="B5" s="55" t="str">
        <f>IFERROR(__xludf.DUMMYFUNCTION("""COMPUTED_VALUE"""),"generate,element,component,property,key")</f>
        <v>generate,element,component,property,key</v>
      </c>
      <c r="C5" s="55" t="str">
        <f>IFERROR(__xludf.DUMMYFUNCTION("""COMPUTED_VALUE"""),"void")</f>
        <v>void</v>
      </c>
      <c r="D5" s="55"/>
      <c r="E5" s="54"/>
      <c r="F5" s="56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ht="15.75" customHeight="1">
      <c r="A6" s="54" t="str">
        <f>IFERROR(__xludf.DUMMYFUNCTION("""COMPUTED_VALUE"""),"pressLocatorByVarFile")</f>
        <v>pressLocatorByVarFile</v>
      </c>
      <c r="B6" s="55" t="str">
        <f>IFERROR(__xludf.DUMMYFUNCTION("""COMPUTED_VALUE"""),"element,component,property,key")</f>
        <v>element,component,property,key</v>
      </c>
      <c r="C6" s="55" t="str">
        <f>IFERROR(__xludf.DUMMYFUNCTION("""COMPUTED_VALUE"""),"void")</f>
        <v>void</v>
      </c>
      <c r="D6" s="55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ht="15.75" customHeight="1">
      <c r="A7" s="54" t="str">
        <f>IFERROR(__xludf.DUMMYFUNCTION("""COMPUTED_VALUE"""),"clickWhichObjectEnable")</f>
        <v>clickWhichObjectEnable</v>
      </c>
      <c r="B7" s="55" t="str">
        <f>IFERROR(__xludf.DUMMYFUNCTION("""COMPUTED_VALUE"""),"element[,index],component,property")</f>
        <v>element[,index],component,property</v>
      </c>
      <c r="C7" s="55" t="str">
        <f>IFERROR(__xludf.DUMMYFUNCTION("""COMPUTED_VALUE"""),"void")</f>
        <v>void</v>
      </c>
      <c r="D7" s="55"/>
      <c r="E7" s="54"/>
      <c r="F7" s="56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</row>
    <row r="8" ht="15.75" customHeight="1">
      <c r="A8" s="54" t="str">
        <f>IFERROR(__xludf.DUMMYFUNCTION("""COMPUTED_VALUE"""),"getCurrentScene")</f>
        <v>getCurrentScene</v>
      </c>
      <c r="B8" s="55" t="str">
        <f>IFERROR(__xludf.DUMMYFUNCTION("""COMPUTED_VALUE"""),"element")</f>
        <v>element</v>
      </c>
      <c r="C8" s="55" t="str">
        <f>IFERROR(__xludf.DUMMYFUNCTION("""COMPUTED_VALUE"""),"String")</f>
        <v>String</v>
      </c>
      <c r="D8" s="55"/>
      <c r="E8" s="54"/>
      <c r="F8" s="56" t="str">
        <f>IFERROR(__xludf.DUMMYFUNCTION("""COMPUTED_VALUE"""),"element not present")</f>
        <v>element not present</v>
      </c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</row>
    <row r="9" ht="15.75" customHeight="1">
      <c r="A9" s="54" t="str">
        <f>IFERROR(__xludf.DUMMYFUNCTION("""COMPUTED_VALUE"""),"elementDisplay")</f>
        <v>elementDisplay</v>
      </c>
      <c r="B9" s="55" t="str">
        <f>IFERROR(__xludf.DUMMYFUNCTION("""COMPUTED_VALUE"""),"element[,index]")</f>
        <v>element[,index]</v>
      </c>
      <c r="C9" s="55" t="str">
        <f>IFERROR(__xludf.DUMMYFUNCTION("""COMPUTED_VALUE"""),"String")</f>
        <v>String</v>
      </c>
      <c r="D9" s="55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</row>
    <row r="10" ht="15.75" customHeight="1">
      <c r="A10" s="54" t="str">
        <f>IFERROR(__xludf.DUMMYFUNCTION("""COMPUTED_VALUE"""),"clickDownAndUp")</f>
        <v>clickDownAndUp</v>
      </c>
      <c r="B10" s="55" t="str">
        <f>IFERROR(__xludf.DUMMYFUNCTION("""COMPUTED_VALUE"""),"element[,index]")</f>
        <v>element[,index]</v>
      </c>
      <c r="C10" s="55" t="str">
        <f>IFERROR(__xludf.DUMMYFUNCTION("""COMPUTED_VALUE"""),"void")</f>
        <v>void</v>
      </c>
      <c r="D10" s="55"/>
      <c r="E10" s="54"/>
      <c r="F10" s="56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</row>
    <row r="11" ht="15.75" customHeight="1">
      <c r="A11" s="54" t="str">
        <f>IFERROR(__xludf.DUMMYFUNCTION("""COMPUTED_VALUE"""),"swipeToLeft")</f>
        <v>swipeToLeft</v>
      </c>
      <c r="B11" s="55" t="str">
        <f>IFERROR(__xludf.DUMMYFUNCTION("""COMPUTED_VALUE"""),"number")</f>
        <v>number</v>
      </c>
      <c r="C11" s="55" t="str">
        <f>IFERROR(__xludf.DUMMYFUNCTION("""COMPUTED_VALUE"""),"void")</f>
        <v>void</v>
      </c>
      <c r="D11" s="55"/>
      <c r="E11" s="54"/>
      <c r="F11" s="56" t="str">
        <f>IFERROR(__xludf.DUMMYFUNCTION("""COMPUTED_VALUE"""),"Scroll sang trái")</f>
        <v>Scroll sang trái</v>
      </c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</row>
    <row r="12" ht="15.75" customHeight="1">
      <c r="A12" s="54" t="str">
        <f>IFERROR(__xludf.DUMMYFUNCTION("""COMPUTED_VALUE"""),"swipeToLeft")</f>
        <v>swipeToLeft</v>
      </c>
      <c r="B12" s="55" t="str">
        <f>IFERROR(__xludf.DUMMYFUNCTION("""COMPUTED_VALUE"""),"x1,x2,y")</f>
        <v>x1,x2,y</v>
      </c>
      <c r="C12" s="55" t="str">
        <f>IFERROR(__xludf.DUMMYFUNCTION("""COMPUTED_VALUE"""),"void")</f>
        <v>void</v>
      </c>
      <c r="D12" s="57"/>
      <c r="E12" s="54"/>
      <c r="F12" s="56" t="str">
        <f>IFERROR(__xludf.DUMMYFUNCTION("""COMPUTED_VALUE"""),"Scroll sang trái, tọa độ là số nguyên")</f>
        <v>Scroll sang trái, tọa độ là số nguyên</v>
      </c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</row>
    <row r="13" ht="15.75" customHeight="1">
      <c r="A13" s="54" t="str">
        <f>IFERROR(__xludf.DUMMYFUNCTION("""COMPUTED_VALUE"""),"swipe")</f>
        <v>swipe</v>
      </c>
      <c r="B13" s="55" t="str">
        <f>IFERROR(__xludf.DUMMYFUNCTION("""COMPUTED_VALUE"""),"x1,x2,y")</f>
        <v>x1,x2,y</v>
      </c>
      <c r="C13" s="55" t="str">
        <f>IFERROR(__xludf.DUMMYFUNCTION("""COMPUTED_VALUE"""),"void")</f>
        <v>void</v>
      </c>
      <c r="D13" s="55"/>
      <c r="E13" s="54"/>
      <c r="F13" s="56" t="str">
        <f>IFERROR(__xludf.DUMMYFUNCTION("""COMPUTED_VALUE"""),"- scroll ngang
- Tọa độ là int
- x1 (start) tới x2 (end)")</f>
        <v>- scroll ngang
- Tọa độ là int
- x1 (start) tới x2 (end)</v>
      </c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</row>
    <row r="14" ht="15.75" customHeight="1">
      <c r="A14" s="54" t="str">
        <f>IFERROR(__xludf.DUMMYFUNCTION("""COMPUTED_VALUE"""),"waitForObject")</f>
        <v>waitForObject</v>
      </c>
      <c r="B14" s="55" t="str">
        <f>IFERROR(__xludf.DUMMYFUNCTION("""COMPUTED_VALUE"""),"element[,timeout(s)]")</f>
        <v>element[,timeout(s)]</v>
      </c>
      <c r="C14" s="55" t="str">
        <f>IFERROR(__xludf.DUMMYFUNCTION("""COMPUTED_VALUE"""),"void")</f>
        <v>void</v>
      </c>
      <c r="D14" s="55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</row>
    <row r="15" ht="15.75" customHeight="1">
      <c r="A15" s="54" t="str">
        <f>IFERROR(__xludf.DUMMYFUNCTION("""COMPUTED_VALUE"""),"waitForObject")</f>
        <v>waitForObject</v>
      </c>
      <c r="B15" s="55" t="str">
        <f>IFERROR(__xludf.DUMMYFUNCTION("""COMPUTED_VALUE"""),"strSpli,second, element")</f>
        <v>strSpli,second, element</v>
      </c>
      <c r="C15" s="55" t="str">
        <f>IFERROR(__xludf.DUMMYFUNCTION("""COMPUTED_VALUE"""),"void")</f>
        <v>void</v>
      </c>
      <c r="D15" s="55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</row>
    <row r="16" ht="15.75" customHeight="1">
      <c r="A16" s="54" t="str">
        <f>IFERROR(__xludf.DUMMYFUNCTION("""COMPUTED_VALUE"""),"waitForObjectNoReturn")</f>
        <v>waitForObjectNoReturn</v>
      </c>
      <c r="B16" s="55" t="str">
        <f>IFERROR(__xludf.DUMMYFUNCTION("""COMPUTED_VALUE"""),"element,timeout(s)")</f>
        <v>element,timeout(s)</v>
      </c>
      <c r="C16" s="55" t="str">
        <f>IFERROR(__xludf.DUMMYFUNCTION("""COMPUTED_VALUE"""),"void")</f>
        <v>void</v>
      </c>
      <c r="D16" s="57"/>
      <c r="E16" s="54"/>
      <c r="F16" s="56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</row>
    <row r="17" ht="15.75" customHeight="1">
      <c r="A17" s="54" t="str">
        <f>IFERROR(__xludf.DUMMYFUNCTION("""COMPUTED_VALUE"""),"waitForObjectContain")</f>
        <v>waitForObjectContain</v>
      </c>
      <c r="B17" s="55" t="str">
        <f>IFERROR(__xludf.DUMMYFUNCTION("""COMPUTED_VALUE"""),"element,component,property,content")</f>
        <v>element,component,property,content</v>
      </c>
      <c r="C17" s="55" t="str">
        <f>IFERROR(__xludf.DUMMYFUNCTION("""COMPUTED_VALUE"""),"void")</f>
        <v>void</v>
      </c>
      <c r="D17" s="57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</row>
    <row r="18" ht="15.75" customHeight="1">
      <c r="A18" s="54" t="str">
        <f>IFERROR(__xludf.DUMMYFUNCTION("""COMPUTED_VALUE"""),"waitForObjectContain")</f>
        <v>waitForObjectContain</v>
      </c>
      <c r="B18" s="55" t="str">
        <f>IFERROR(__xludf.DUMMYFUNCTION("""COMPUTED_VALUE"""),"element,key,content")</f>
        <v>element,key,content</v>
      </c>
      <c r="C18" s="55" t="str">
        <f>IFERROR(__xludf.DUMMYFUNCTION("""COMPUTED_VALUE"""),"void")</f>
        <v>void</v>
      </c>
      <c r="D18" s="57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</row>
    <row r="19" ht="15.75" customHeight="1">
      <c r="A19" s="54"/>
      <c r="B19" s="55" t="str">
        <f>IFERROR(__xludf.DUMMYFUNCTION("""COMPUTED_VALUE"""),"locator,key,strAdd,second,content")</f>
        <v>locator,key,strAdd,second,content</v>
      </c>
      <c r="C19" s="55"/>
      <c r="D19" s="57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</row>
    <row r="20" ht="15.75" customHeight="1">
      <c r="A20" s="54" t="str">
        <f>IFERROR(__xludf.DUMMYFUNCTION("""COMPUTED_VALUE"""),"waitForObjectInScreen")</f>
        <v>waitForObjectInScreen</v>
      </c>
      <c r="B20" s="55" t="str">
        <f>IFERROR(__xludf.DUMMYFUNCTION("""COMPUTED_VALUE"""),"element[,timeout(s)]")</f>
        <v>element[,timeout(s)]</v>
      </c>
      <c r="C20" s="55" t="str">
        <f>IFERROR(__xludf.DUMMYFUNCTION("""COMPUTED_VALUE"""),"void")</f>
        <v>void</v>
      </c>
      <c r="D20" s="57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</row>
    <row r="21" ht="15.75" customHeight="1">
      <c r="A21" s="54" t="str">
        <f>IFERROR(__xludf.DUMMYFUNCTION("""COMPUTED_VALUE"""),"simulateClick")</f>
        <v>simulateClick</v>
      </c>
      <c r="B21" s="55" t="str">
        <f>IFERROR(__xludf.DUMMYFUNCTION("""COMPUTED_VALUE"""),"element,property[,index]")</f>
        <v>element,property[,index]</v>
      </c>
      <c r="C21" s="55" t="str">
        <f>IFERROR(__xludf.DUMMYFUNCTION("""COMPUTED_VALUE"""),"void")</f>
        <v>void</v>
      </c>
      <c r="D21" s="57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</row>
    <row r="22" ht="15.75" customHeight="1">
      <c r="A22" s="54" t="str">
        <f>IFERROR(__xludf.DUMMYFUNCTION("""COMPUTED_VALUE"""),"press")</f>
        <v>press</v>
      </c>
      <c r="B22" s="55" t="str">
        <f>IFERROR(__xludf.DUMMYFUNCTION("""COMPUTED_VALUE"""),"element[,index]")</f>
        <v>element[,index]</v>
      </c>
      <c r="C22" s="55" t="str">
        <f>IFERROR(__xludf.DUMMYFUNCTION("""COMPUTED_VALUE"""),"void")</f>
        <v>void</v>
      </c>
      <c r="D22" s="57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</row>
    <row r="23" ht="15.75" customHeight="1">
      <c r="A23" s="54" t="str">
        <f>IFERROR(__xludf.DUMMYFUNCTION("""COMPUTED_VALUE"""),"pressWithTag")</f>
        <v>pressWithTag</v>
      </c>
      <c r="B23" s="56" t="str">
        <f>IFERROR(__xludf.DUMMYFUNCTION("""COMPUTED_VALUE"""),"tagNew,tagOld")</f>
        <v>tagNew,tagOld</v>
      </c>
      <c r="C23" s="56" t="str">
        <f>IFERROR(__xludf.DUMMYFUNCTION("""COMPUTED_VALUE"""),"void")</f>
        <v>void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</row>
    <row r="24" ht="15.75" customHeight="1">
      <c r="A24" s="54" t="str">
        <f>IFERROR(__xludf.DUMMYFUNCTION("""COMPUTED_VALUE"""),"swipeToRight")</f>
        <v>swipeToRight</v>
      </c>
      <c r="B24" s="54" t="str">
        <f>IFERROR(__xludf.DUMMYFUNCTION("""COMPUTED_VALUE"""),"number")</f>
        <v>number</v>
      </c>
      <c r="C24" s="54" t="str">
        <f>IFERROR(__xludf.DUMMYFUNCTION("""COMPUTED_VALUE"""),"void")</f>
        <v>void</v>
      </c>
      <c r="D24" s="54"/>
      <c r="E24" s="54"/>
      <c r="F24" s="54" t="str">
        <f>IFERROR(__xludf.DUMMYFUNCTION("""COMPUTED_VALUE"""),"Scroll sang phải")</f>
        <v>Scroll sang phải</v>
      </c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</row>
    <row r="25" ht="15.75" customHeight="1">
      <c r="A25" s="54" t="str">
        <f>IFERROR(__xludf.DUMMYFUNCTION("""COMPUTED_VALUE"""),"swipeToRight")</f>
        <v>swipeToRight</v>
      </c>
      <c r="B25" s="54" t="str">
        <f>IFERROR(__xludf.DUMMYFUNCTION("""COMPUTED_VALUE"""),"x1,x2,y")</f>
        <v>x1,x2,y</v>
      </c>
      <c r="C25" s="54" t="str">
        <f>IFERROR(__xludf.DUMMYFUNCTION("""COMPUTED_VALUE"""),"void")</f>
        <v>void</v>
      </c>
      <c r="D25" s="54"/>
      <c r="E25" s="54"/>
      <c r="F25" s="54" t="str">
        <f>IFERROR(__xludf.DUMMYFUNCTION("""COMPUTED_VALUE"""),"Scroll sang phải")</f>
        <v>Scroll sang phải</v>
      </c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</row>
    <row r="26" ht="15.75" customHeight="1">
      <c r="A26" s="54" t="str">
        <f>IFERROR(__xludf.DUMMYFUNCTION("""COMPUTED_VALUE"""),"getPropertyValue")</f>
        <v>getPropertyValue</v>
      </c>
      <c r="B26" s="54" t="str">
        <f>IFERROR(__xludf.DUMMYFUNCTION("""COMPUTED_VALUE"""),"element,component,property")</f>
        <v>element,component,property</v>
      </c>
      <c r="C26" s="54" t="str">
        <f>IFERROR(__xludf.DUMMYFUNCTION("""COMPUTED_VALUE"""),"String")</f>
        <v>String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</row>
    <row r="27" ht="15.75" customHeight="1">
      <c r="A27" s="54" t="str">
        <f>IFERROR(__xludf.DUMMYFUNCTION("""COMPUTED_VALUE"""),"getImageName")</f>
        <v>getImageName</v>
      </c>
      <c r="B27" s="54" t="str">
        <f>IFERROR(__xludf.DUMMYFUNCTION("""COMPUTED_VALUE"""),"element[,component]")</f>
        <v>element[,component]</v>
      </c>
      <c r="C27" s="54" t="str">
        <f>IFERROR(__xludf.DUMMYFUNCTION("""COMPUTED_VALUE"""),"String")</f>
        <v>String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ht="15.75" customHeight="1">
      <c r="A28" s="54" t="str">
        <f>IFERROR(__xludf.DUMMYFUNCTION("""COMPUTED_VALUE"""),"getImageNameVariable")</f>
        <v>getImageNameVariable</v>
      </c>
      <c r="B28" s="54" t="str">
        <f>IFERROR(__xludf.DUMMYFUNCTION("""COMPUTED_VALUE"""),"generate,element[,component],key")</f>
        <v>generate,element[,component],key</v>
      </c>
      <c r="C28" s="54" t="str">
        <f>IFERROR(__xludf.DUMMYFUNCTION("""COMPUTED_VALUE"""),"String")</f>
        <v>String</v>
      </c>
      <c r="D28" s="54"/>
      <c r="E28" s="54"/>
      <c r="F28" s="56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ht="15.75" customHeight="1">
      <c r="A29" s="54" t="str">
        <f>IFERROR(__xludf.DUMMYFUNCTION("""COMPUTED_VALUE"""),"getImageColor")</f>
        <v>getImageColor</v>
      </c>
      <c r="B29" s="54" t="str">
        <f>IFERROR(__xludf.DUMMYFUNCTION("""COMPUTED_VALUE"""),"element")</f>
        <v>element</v>
      </c>
      <c r="C29" s="54" t="str">
        <f>IFERROR(__xludf.DUMMYFUNCTION("""COMPUTED_VALUE"""),"String")</f>
        <v>String</v>
      </c>
      <c r="D29" s="54"/>
      <c r="E29" s="54"/>
      <c r="F29" s="56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</row>
    <row r="30" ht="15.75" customHeight="1">
      <c r="A30" s="54" t="str">
        <f>IFERROR(__xludf.DUMMYFUNCTION("""COMPUTED_VALUE"""),"getPropertyValues")</f>
        <v>getPropertyValues</v>
      </c>
      <c r="B30" s="54" t="str">
        <f>IFERROR(__xludf.DUMMYFUNCTION("""COMPUTED_VALUE"""),"element,component,property,second")</f>
        <v>element,component,property,second</v>
      </c>
      <c r="C30" s="54" t="str">
        <f>IFERROR(__xludf.DUMMYFUNCTION("""COMPUTED_VALUE"""),"String")</f>
        <v>String</v>
      </c>
      <c r="D30" s="54"/>
      <c r="E30" s="54"/>
      <c r="F30" s="54" t="str">
        <f>IFERROR(__xludf.DUMMYFUNCTION("""COMPUTED_VALUE"""),"param number là số lượng value cần check")</f>
        <v>param number là số lượng value cần check</v>
      </c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</row>
    <row r="31" ht="15.75" customHeight="1">
      <c r="A31" s="54" t="str">
        <f>IFERROR(__xludf.DUMMYFUNCTION("""COMPUTED_VALUE"""),"getText")</f>
        <v>getText</v>
      </c>
      <c r="B31" s="54" t="str">
        <f>IFERROR(__xludf.DUMMYFUNCTION("""COMPUTED_VALUE"""),"element,component")</f>
        <v>element,component</v>
      </c>
      <c r="C31" s="54" t="str">
        <f>IFERROR(__xludf.DUMMYFUNCTION("""COMPUTED_VALUE"""),"String")</f>
        <v>String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</row>
    <row r="32" ht="15.75" customHeight="1">
      <c r="A32" s="54" t="str">
        <f>IFERROR(__xludf.DUMMYFUNCTION("""COMPUTED_VALUE"""),"getTexts")</f>
        <v>getTexts</v>
      </c>
      <c r="B32" s="54" t="str">
        <f>IFERROR(__xludf.DUMMYFUNCTION("""COMPUTED_VALUE"""),"element,component,expect")</f>
        <v>element,component,expect</v>
      </c>
      <c r="C32" s="54" t="str">
        <f>IFERROR(__xludf.DUMMYFUNCTION("""COMPUTED_VALUE"""),"String")</f>
        <v>String</v>
      </c>
      <c r="D32" s="54"/>
      <c r="E32" s="54"/>
      <c r="F32" s="54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</row>
    <row r="33" ht="15.75" customHeight="1">
      <c r="A33" s="54" t="str">
        <f>IFERROR(__xludf.DUMMYFUNCTION("""COMPUTED_VALUE"""),"getTextsByTime")</f>
        <v>getTextsByTime</v>
      </c>
      <c r="B33" s="54" t="str">
        <f>IFERROR(__xludf.DUMMYFUNCTION("""COMPUTED_VALUE"""),"element,component,second,expect")</f>
        <v>element,component,second,expect</v>
      </c>
      <c r="C33" s="54" t="str">
        <f>IFERROR(__xludf.DUMMYFUNCTION("""COMPUTED_VALUE"""),"String")</f>
        <v>String</v>
      </c>
      <c r="D33" s="54"/>
      <c r="E33" s="54"/>
      <c r="F33" s="54" t="str">
        <f>IFERROR(__xludf.DUMMYFUNCTION("""COMPUTED_VALUE"""),"Stop khi actual contain expect or time = second")</f>
        <v>Stop khi actual contain expect or time = second</v>
      </c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</row>
    <row r="34" ht="15.75" customHeight="1">
      <c r="A34" s="54" t="str">
        <f>IFERROR(__xludf.DUMMYFUNCTION("""COMPUTED_VALUE"""),"getTextsByLocator")</f>
        <v>getTextsByLocator</v>
      </c>
      <c r="B34" s="54" t="str">
        <f>IFERROR(__xludf.DUMMYFUNCTION("""COMPUTED_VALUE"""),"element1,component1,element2,expect")</f>
        <v>element1,component1,element2,expect</v>
      </c>
      <c r="C34" s="54" t="str">
        <f>IFERROR(__xludf.DUMMYFUNCTION("""COMPUTED_VALUE"""),"String")</f>
        <v>String</v>
      </c>
      <c r="D34" s="54"/>
      <c r="E34" s="54"/>
      <c r="F34" s="54" t="str">
        <f>IFERROR(__xludf.DUMMYFUNCTION("""COMPUTED_VALUE"""),"Stop khi actual contain expect or element 2 display")</f>
        <v>Stop khi actual contain expect or element 2 display</v>
      </c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</row>
    <row r="35" ht="15.75" customHeight="1">
      <c r="A35" s="54" t="str">
        <f>IFERROR(__xludf.DUMMYFUNCTION("""COMPUTED_VALUE"""),"getTextNoColor")</f>
        <v>getTextNoColor</v>
      </c>
      <c r="B35" s="54" t="str">
        <f>IFERROR(__xludf.DUMMYFUNCTION("""COMPUTED_VALUE"""),"element,component,...string split")</f>
        <v>element,component,...string split</v>
      </c>
      <c r="C35" s="54" t="str">
        <f>IFERROR(__xludf.DUMMYFUNCTION("""COMPUTED_VALUE"""),"String")</f>
        <v>String</v>
      </c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</row>
    <row r="36" ht="15.75" customHeight="1">
      <c r="A36" s="54" t="str">
        <f>IFERROR(__xludf.DUMMYFUNCTION("""COMPUTED_VALUE"""),"getTextAlphabet")</f>
        <v>getTextAlphabet</v>
      </c>
      <c r="B36" s="54" t="str">
        <f>IFERROR(__xludf.DUMMYFUNCTION("""COMPUTED_VALUE"""),"element,component")</f>
        <v>element,component</v>
      </c>
      <c r="C36" s="54" t="str">
        <f>IFERROR(__xludf.DUMMYFUNCTION("""COMPUTED_VALUE"""),"void")</f>
        <v>void</v>
      </c>
      <c r="D36" s="54"/>
      <c r="E36" s="54"/>
      <c r="F36" s="54" t="str">
        <f>IFERROR(__xludf.DUMMYFUNCTION("""COMPUTED_VALUE"""),"return string only alphabet and space")</f>
        <v>return string only alphabet and space</v>
      </c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</row>
    <row r="37" ht="15.75" customHeight="1">
      <c r="A37" s="54" t="str">
        <f>IFERROR(__xludf.DUMMYFUNCTION("""COMPUTED_VALUE"""),"getTextLocatorChild")</f>
        <v>getTextLocatorChild</v>
      </c>
      <c r="B37" s="54" t="str">
        <f>IFERROR(__xludf.DUMMYFUNCTION("""COMPUTED_VALUE"""),"element,component,key,...string split")</f>
        <v>element,component,key,...string split</v>
      </c>
      <c r="C37" s="54" t="str">
        <f>IFERROR(__xludf.DUMMYFUNCTION("""COMPUTED_VALUE"""),"String")</f>
        <v>String</v>
      </c>
      <c r="D37" s="54"/>
      <c r="E37" s="54"/>
      <c r="F37" s="56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</row>
    <row r="38" ht="15.75" customHeight="1">
      <c r="A38" s="54" t="str">
        <f>IFERROR(__xludf.DUMMYFUNCTION("""COMPUTED_VALUE"""),"waitForObject")</f>
        <v>waitForObject</v>
      </c>
      <c r="B38" s="54" t="str">
        <f>IFERROR(__xludf.DUMMYFUNCTION("""COMPUTED_VALUE"""),"element, second")</f>
        <v>element, second</v>
      </c>
      <c r="C38" s="54" t="str">
        <f>IFERROR(__xludf.DUMMYFUNCTION("""COMPUTED_VALUE"""),"void")</f>
        <v>void</v>
      </c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</row>
    <row r="39" ht="15.75" customHeight="1">
      <c r="A39" s="54" t="str">
        <f>IFERROR(__xludf.DUMMYFUNCTION("""COMPUTED_VALUE"""),"swipeToDown")</f>
        <v>swipeToDown</v>
      </c>
      <c r="B39" s="54" t="str">
        <f>IFERROR(__xludf.DUMMYFUNCTION("""COMPUTED_VALUE"""),"number")</f>
        <v>number</v>
      </c>
      <c r="C39" s="54" t="str">
        <f>IFERROR(__xludf.DUMMYFUNCTION("""COMPUTED_VALUE"""),"void")</f>
        <v>void</v>
      </c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</row>
    <row r="40" ht="15.75" customHeight="1">
      <c r="A40" s="54" t="str">
        <f>IFERROR(__xludf.DUMMYFUNCTION("""COMPUTED_VALUE"""),"getElements")</f>
        <v>getElements</v>
      </c>
      <c r="B40" s="54" t="str">
        <f>IFERROR(__xludf.DUMMYFUNCTION("""COMPUTED_VALUE"""),"element")</f>
        <v>element</v>
      </c>
      <c r="C40" s="54" t="str">
        <f>IFERROR(__xludf.DUMMYFUNCTION("""COMPUTED_VALUE"""),"String")</f>
        <v>String</v>
      </c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</row>
    <row r="41" ht="15.75" customHeight="1">
      <c r="A41" s="54" t="str">
        <f>IFERROR(__xludf.DUMMYFUNCTION("""COMPUTED_VALUE"""),"sleep")</f>
        <v>sleep</v>
      </c>
      <c r="B41" s="54" t="str">
        <f>IFERROR(__xludf.DUMMYFUNCTION("""COMPUTED_VALUE"""),"second")</f>
        <v>second</v>
      </c>
      <c r="C41" s="54" t="str">
        <f>IFERROR(__xludf.DUMMYFUNCTION("""COMPUTED_VALUE"""),"void")</f>
        <v>void</v>
      </c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</row>
    <row r="42" ht="15.75" customHeight="1">
      <c r="A42" s="54" t="str">
        <f>IFERROR(__xludf.DUMMYFUNCTION("""COMPUTED_VALUE"""),"getSpineState")</f>
        <v>getSpineState</v>
      </c>
      <c r="B42" s="54" t="str">
        <f>IFERROR(__xludf.DUMMYFUNCTION("""COMPUTED_VALUE"""),"element")</f>
        <v>element</v>
      </c>
      <c r="C42" s="54" t="str">
        <f>IFERROR(__xludf.DUMMYFUNCTION("""COMPUTED_VALUE"""),"String")</f>
        <v>String</v>
      </c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</row>
    <row r="43" ht="15.75" customHeight="1">
      <c r="A43" s="54" t="str">
        <f>IFERROR(__xludf.DUMMYFUNCTION("""COMPUTED_VALUE"""),"getSpineStates")</f>
        <v>getSpineStates</v>
      </c>
      <c r="B43" s="54" t="str">
        <f>IFERROR(__xludf.DUMMYFUNCTION("""COMPUTED_VALUE"""),"element,second,count")</f>
        <v>element,second,count</v>
      </c>
      <c r="C43" s="54" t="str">
        <f>IFERROR(__xludf.DUMMYFUNCTION("""COMPUTED_VALUE"""),"String")</f>
        <v>String</v>
      </c>
      <c r="D43" s="54"/>
      <c r="E43" s="54" t="str">
        <f>IFERROR(__xludf.DUMMYFUNCTION("""COMPUTED_VALUE"""),"state1,state2")</f>
        <v>state1,state2</v>
      </c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</row>
    <row r="44" ht="15.75" customHeight="1">
      <c r="A44" s="54" t="str">
        <f>IFERROR(__xludf.DUMMYFUNCTION("""COMPUTED_VALUE"""),"getAudioSource")</f>
        <v>getAudioSource</v>
      </c>
      <c r="B44" s="54" t="str">
        <f>IFERROR(__xludf.DUMMYFUNCTION("""COMPUTED_VALUE"""),"element")</f>
        <v>element</v>
      </c>
      <c r="C44" s="54" t="str">
        <f>IFERROR(__xludf.DUMMYFUNCTION("""COMPUTED_VALUE"""),"String")</f>
        <v>String</v>
      </c>
      <c r="D44" s="54"/>
      <c r="E44" s="54"/>
      <c r="F44" s="54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</row>
    <row r="45" ht="15.75" customHeight="1">
      <c r="A45" s="54" t="str">
        <f>IFERROR(__xludf.DUMMYFUNCTION("""COMPUTED_VALUE"""),"getPointScreen")</f>
        <v>getPointScreen</v>
      </c>
      <c r="B45" s="54" t="str">
        <f>IFERROR(__xludf.DUMMYFUNCTION("""COMPUTED_VALUE"""),"element,""x/y""")</f>
        <v>element,"x/y"</v>
      </c>
      <c r="C45" s="54" t="str">
        <f>IFERROR(__xludf.DUMMYFUNCTION("""COMPUTED_VALUE"""),"String")</f>
        <v>String</v>
      </c>
      <c r="D45" s="54"/>
      <c r="E45" s="54"/>
      <c r="F45" s="54" t="str">
        <f>IFERROR(__xludf.DUMMYFUNCTION("""COMPUTED_VALUE"""),"get coordinates of element of X or Y")</f>
        <v>get coordinates of element of X or Y</v>
      </c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</row>
    <row r="46" ht="15.75" customHeight="1">
      <c r="A46" s="54" t="str">
        <f>IFERROR(__xludf.DUMMYFUNCTION("""COMPUTED_VALUE"""),"getSizeScreen")</f>
        <v>getSizeScreen</v>
      </c>
      <c r="B46" s="54" t="str">
        <f>IFERROR(__xludf.DUMMYFUNCTION("""COMPUTED_VALUE"""),"""w/h""")</f>
        <v>"w/h"</v>
      </c>
      <c r="C46" s="54" t="str">
        <f>IFERROR(__xludf.DUMMYFUNCTION("""COMPUTED_VALUE"""),"String")</f>
        <v>String</v>
      </c>
      <c r="D46" s="54"/>
      <c r="E46" s="54"/>
      <c r="F46" s="54" t="str">
        <f>IFERROR(__xludf.DUMMYFUNCTION("""COMPUTED_VALUE"""),"get size of device of  with (w) or height (h)")</f>
        <v>get size of device of  with (w) or height (h)</v>
      </c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</row>
    <row r="47" ht="15.75" customHeight="1">
      <c r="A47" s="54" t="str">
        <f>IFERROR(__xludf.DUMMYFUNCTION("""COMPUTED_VALUE"""),"isBoolean")</f>
        <v>isBoolean</v>
      </c>
      <c r="B47" s="54" t="str">
        <f>IFERROR(__xludf.DUMMYFUNCTION("""COMPUTED_VALUE"""),"value1, vaule 2, operator")</f>
        <v>value1, vaule 2, operator</v>
      </c>
      <c r="C47" s="54" t="str">
        <f>IFERROR(__xludf.DUMMYFUNCTION("""COMPUTED_VALUE"""),"String")</f>
        <v>String</v>
      </c>
      <c r="D47" s="54"/>
      <c r="E47" s="54"/>
      <c r="F47" s="54" t="str">
        <f>IFERROR(__xludf.DUMMYFUNCTION("""COMPUTED_VALUE"""),"Hiện tại:[&lt;],[&gt;]")</f>
        <v>Hiện tại:[&lt;],[&gt;]</v>
      </c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</row>
    <row r="48" ht="15.75" customHeight="1">
      <c r="A48" s="54" t="str">
        <f>IFERROR(__xludf.DUMMYFUNCTION("""COMPUTED_VALUE"""),"isPointInScreen")</f>
        <v>isPointInScreen</v>
      </c>
      <c r="B48" s="54" t="str">
        <f>IFERROR(__xludf.DUMMYFUNCTION("""COMPUTED_VALUE"""),"element")</f>
        <v>element</v>
      </c>
      <c r="C48" s="54" t="str">
        <f>IFERROR(__xludf.DUMMYFUNCTION("""COMPUTED_VALUE"""),"String")</f>
        <v>String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</row>
    <row r="49" ht="15.75" customHeight="1">
      <c r="A49" s="54" t="str">
        <f>IFERROR(__xludf.DUMMYFUNCTION("""COMPUTED_VALUE"""),"isMoveLeft")</f>
        <v>isMoveLeft</v>
      </c>
      <c r="B49" s="54" t="str">
        <f>IFERROR(__xludf.DUMMYFUNCTION("""COMPUTED_VALUE"""),"element[,second]")</f>
        <v>element[,second]</v>
      </c>
      <c r="C49" s="54" t="str">
        <f>IFERROR(__xludf.DUMMYFUNCTION("""COMPUTED_VALUE"""),"String")</f>
        <v>String</v>
      </c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</row>
    <row r="50" ht="15.75" customHeight="1">
      <c r="A50" s="54" t="str">
        <f>IFERROR(__xludf.DUMMYFUNCTION("""COMPUTED_VALUE"""),"isMoveDown")</f>
        <v>isMoveDown</v>
      </c>
      <c r="B50" s="54" t="str">
        <f>IFERROR(__xludf.DUMMYFUNCTION("""COMPUTED_VALUE"""),"element,second")</f>
        <v>element,second</v>
      </c>
      <c r="C50" s="54" t="str">
        <f>IFERROR(__xludf.DUMMYFUNCTION("""COMPUTED_VALUE"""),"String")</f>
        <v>String</v>
      </c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</row>
    <row r="51" ht="15.75" customHeight="1">
      <c r="A51" s="54" t="str">
        <f>IFERROR(__xludf.DUMMYFUNCTION("""COMPUTED_VALUE"""),"isLocationCompare")</f>
        <v>isLocationCompare</v>
      </c>
      <c r="B51" s="54" t="str">
        <f>IFERROR(__xludf.DUMMYFUNCTION("""COMPUTED_VALUE"""),"element1,element2,coordinate")</f>
        <v>element1,element2,coordinate</v>
      </c>
      <c r="C51" s="54" t="str">
        <f>IFERROR(__xludf.DUMMYFUNCTION("""COMPUTED_VALUE"""),"String")</f>
        <v>String</v>
      </c>
      <c r="D51" s="54"/>
      <c r="E51" s="54"/>
      <c r="F51" s="54" t="str">
        <f>IFERROR(__xludf.DUMMYFUNCTION("""COMPUTED_VALUE"""),"coordinate = x/y")</f>
        <v>coordinate = x/y</v>
      </c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</row>
    <row r="52" ht="15.75" customHeight="1">
      <c r="A52" s="54" t="str">
        <f>IFERROR(__xludf.DUMMYFUNCTION("""COMPUTED_VALUE"""),"move")</f>
        <v>move</v>
      </c>
      <c r="B52" s="54" t="str">
        <f>IFERROR(__xludf.DUMMYFUNCTION("""COMPUTED_VALUE"""),"element1,element2")</f>
        <v>element1,element2</v>
      </c>
      <c r="C52" s="54" t="str">
        <f>IFERROR(__xludf.DUMMYFUNCTION("""COMPUTED_VALUE"""),"void")</f>
        <v>void</v>
      </c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</row>
    <row r="53" ht="15.75" customHeight="1">
      <c r="A53" s="54" t="str">
        <f>IFERROR(__xludf.DUMMYFUNCTION("""COMPUTED_VALUE"""),"elementNotDisplay")</f>
        <v>elementNotDisplay</v>
      </c>
      <c r="B53" s="54" t="str">
        <f>IFERROR(__xludf.DUMMYFUNCTION("""COMPUTED_VALUE"""),"element")</f>
        <v>element</v>
      </c>
      <c r="C53" s="54" t="str">
        <f>IFERROR(__xludf.DUMMYFUNCTION("""COMPUTED_VALUE"""),"String")</f>
        <v>String</v>
      </c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</row>
    <row r="54" ht="15.75" customHeight="1">
      <c r="A54" s="54" t="str">
        <f>IFERROR(__xludf.DUMMYFUNCTION("""COMPUTED_VALUE"""),"waitForObjectNotPresent")</f>
        <v>waitForObjectNotPresent</v>
      </c>
      <c r="B54" s="54" t="str">
        <f>IFERROR(__xludf.DUMMYFUNCTION("""COMPUTED_VALUE"""),"element")</f>
        <v>element</v>
      </c>
      <c r="C54" s="54" t="str">
        <f>IFERROR(__xludf.DUMMYFUNCTION("""COMPUTED_VALUE"""),"String")</f>
        <v>String</v>
      </c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</row>
    <row r="55" ht="15.75" customHeight="1">
      <c r="A55" s="54" t="str">
        <f>IFERROR(__xludf.DUMMYFUNCTION("""COMPUTED_VALUE"""),"waitForObjectNotPresent")</f>
        <v>waitForObjectNotPresent</v>
      </c>
      <c r="B55" s="54" t="str">
        <f>IFERROR(__xludf.DUMMYFUNCTION("""COMPUTED_VALUE"""),"element,second")</f>
        <v>element,second</v>
      </c>
      <c r="C55" s="54" t="str">
        <f>IFERROR(__xludf.DUMMYFUNCTION("""COMPUTED_VALUE"""),"String")</f>
        <v>String</v>
      </c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</row>
    <row r="56" ht="15.75" customHeight="1">
      <c r="A56" s="54" t="str">
        <f>IFERROR(__xludf.DUMMYFUNCTION("""COMPUTED_VALUE"""),"moveByCoordinates")</f>
        <v>moveByCoordinates</v>
      </c>
      <c r="B56" s="54" t="str">
        <f>IFERROR(__xludf.DUMMYFUNCTION("""COMPUTED_VALUE"""),"element,number")</f>
        <v>element,number</v>
      </c>
      <c r="C56" s="54" t="str">
        <f>IFERROR(__xludf.DUMMYFUNCTION("""COMPUTED_VALUE"""),"void")</f>
        <v>void</v>
      </c>
      <c r="D56" s="54"/>
      <c r="E56" s="54"/>
      <c r="F56" s="54" t="str">
        <f>IFERROR(__xludf.DUMMYFUNCTION("""COMPUTED_VALUE"""),"number là dịch chuyển khoảng bn (thường để 1)")</f>
        <v>number là dịch chuyển khoảng bn (thường để 1)</v>
      </c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</row>
    <row r="57" ht="15.75" customHeight="1">
      <c r="A57" s="54" t="str">
        <f>IFERROR(__xludf.DUMMYFUNCTION("""COMPUTED_VALUE"""),"waitForObjectNotInScreen")</f>
        <v>waitForObjectNotInScreen</v>
      </c>
      <c r="B57" s="54" t="str">
        <f>IFERROR(__xludf.DUMMYFUNCTION("""COMPUTED_VALUE"""),"element,second,size,coordinate")</f>
        <v>element,second,size,coordinate</v>
      </c>
      <c r="C57" s="54" t="str">
        <f>IFERROR(__xludf.DUMMYFUNCTION("""COMPUTED_VALUE"""),"void")</f>
        <v>void</v>
      </c>
      <c r="D57" s="54" t="str">
        <f>IFERROR(__xludf.DUMMYFUNCTION("""COMPUTED_VALUE"""),"size: w/h
coordinate = x/y")</f>
        <v>size: w/h
coordinate = x/y</v>
      </c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</row>
    <row r="58" ht="15.75" customHeight="1">
      <c r="A58" s="54" t="str">
        <f>IFERROR(__xludf.DUMMYFUNCTION("""COMPUTED_VALUE"""),"waitForObjectContainNotAble")</f>
        <v>waitForObjectContainNotAble</v>
      </c>
      <c r="B58" s="54" t="str">
        <f>IFERROR(__xludf.DUMMYFUNCTION("""COMPUTED_VALUE"""),"element,component,property,content")</f>
        <v>element,component,property,content</v>
      </c>
      <c r="C58" s="54" t="str">
        <f>IFERROR(__xludf.DUMMYFUNCTION("""COMPUTED_VALUE"""),"void")</f>
        <v>void</v>
      </c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</row>
    <row r="59" ht="15.75" customHeight="1">
      <c r="A59" s="54" t="str">
        <f>IFERROR(__xludf.DUMMYFUNCTION("""COMPUTED_VALUE"""),"isRotation")</f>
        <v>isRotation</v>
      </c>
      <c r="B59" s="54" t="str">
        <f>IFERROR(__xludf.DUMMYFUNCTION("""COMPUTED_VALUE"""),"element,coordinate")</f>
        <v>element,coordinate</v>
      </c>
      <c r="C59" s="54" t="str">
        <f>IFERROR(__xludf.DUMMYFUNCTION("""COMPUTED_VALUE"""),"String")</f>
        <v>String</v>
      </c>
      <c r="D59" s="54" t="str">
        <f>IFERROR(__xludf.DUMMYFUNCTION("""COMPUTED_VALUE"""),"coordinate = x/y/z/w")</f>
        <v>coordinate = x/y/z/w</v>
      </c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</row>
    <row r="60" ht="15.75" customHeight="1">
      <c r="A60" s="54" t="str">
        <f>IFERROR(__xludf.DUMMYFUNCTION("""COMPUTED_VALUE"""),"getListAudioSource")</f>
        <v>getListAudioSource</v>
      </c>
      <c r="B60" s="54" t="str">
        <f>IFERROR(__xludf.DUMMYFUNCTION("""COMPUTED_VALUE"""),"element,count")</f>
        <v>element,count</v>
      </c>
      <c r="C60" s="54" t="str">
        <f>IFERROR(__xludf.DUMMYFUNCTION("""COMPUTED_VALUE"""),"String")</f>
        <v>String</v>
      </c>
      <c r="D60" s="54"/>
      <c r="E60" s="54"/>
      <c r="F60" s="54" t="str">
        <f>IFERROR(__xludf.DUMMYFUNCTION("""COMPUTED_VALUE"""),"1 element phát bao nhiêu audio trong khoảng 25 giay")</f>
        <v>1 element phát bao nhiêu audio trong khoảng 25 giay</v>
      </c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ht="15.75" customHeight="1">
      <c r="A61" s="54" t="str">
        <f>IFERROR(__xludf.DUMMYFUNCTION("""COMPUTED_VALUE"""),"getListAudioSource")</f>
        <v>getListAudioSource</v>
      </c>
      <c r="B61" s="54" t="str">
        <f>IFERROR(__xludf.DUMMYFUNCTION("""COMPUTED_VALUE"""),"element,count,expects")</f>
        <v>element,count,expects</v>
      </c>
      <c r="C61" s="54" t="str">
        <f>IFERROR(__xludf.DUMMYFUNCTION("""COMPUTED_VALUE"""),"String")</f>
        <v>String</v>
      </c>
      <c r="D61" s="54" t="str">
        <f>IFERROR(__xludf.DUMMYFUNCTION("""COMPUTED_VALUE"""),"expects = [value1;value2;..]")</f>
        <v>expects = [value1;value2;..]</v>
      </c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ht="15.75" customHeight="1">
      <c r="A62" s="54" t="str">
        <f>IFERROR(__xludf.DUMMYFUNCTION("""COMPUTED_VALUE"""),"getImageNameAndColor")</f>
        <v>getImageNameAndColor</v>
      </c>
      <c r="B62" s="54" t="str">
        <f>IFERROR(__xludf.DUMMYFUNCTION("""COMPUTED_VALUE"""),"element")</f>
        <v>element</v>
      </c>
      <c r="C62" s="54" t="str">
        <f>IFERROR(__xludf.DUMMYFUNCTION("""COMPUTED_VALUE"""),"String")</f>
        <v>String</v>
      </c>
      <c r="D62" s="54"/>
      <c r="E62" s="54" t="str">
        <f>IFERROR(__xludf.DUMMYFUNCTION("""COMPUTED_VALUE"""),"image + "",""+ color")</f>
        <v>image + ","+ color</v>
      </c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</row>
    <row r="63" ht="15.75" customHeight="1">
      <c r="A63" s="54" t="str">
        <f>IFERROR(__xludf.DUMMYFUNCTION("""COMPUTED_VALUE"""),"getTextContain")</f>
        <v>getTextContain</v>
      </c>
      <c r="B63" s="54" t="str">
        <f>IFERROR(__xludf.DUMMYFUNCTION("""COMPUTED_VALUE"""),"element,component,containt")</f>
        <v>element,component,containt</v>
      </c>
      <c r="C63" s="54" t="str">
        <f>IFERROR(__xludf.DUMMYFUNCTION("""COMPUTED_VALUE"""),"String")</f>
        <v>String</v>
      </c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</row>
    <row r="64" ht="15.75" customHeight="1">
      <c r="A64" s="54" t="str">
        <f>IFERROR(__xludf.DUMMYFUNCTION("""COMPUTED_VALUE"""),"isScale")</f>
        <v>isScale</v>
      </c>
      <c r="B64" s="54" t="str">
        <f>IFERROR(__xludf.DUMMYFUNCTION("""COMPUTED_VALUE"""),"element,second,expect")</f>
        <v>element,second,expect</v>
      </c>
      <c r="C64" s="54" t="str">
        <f>IFERROR(__xludf.DUMMYFUNCTION("""COMPUTED_VALUE"""),"String")</f>
        <v>String</v>
      </c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</row>
    <row r="65" ht="15.75" customHeight="1">
      <c r="A65" s="54" t="str">
        <f>IFERROR(__xludf.DUMMYFUNCTION("""COMPUTED_VALUE"""),"isScale")</f>
        <v>isScale</v>
      </c>
      <c r="B65" s="54" t="str">
        <f>IFERROR(__xludf.DUMMYFUNCTION("""COMPUTED_VALUE"""),"element,component,property,second,expect")</f>
        <v>element,component,property,second,expect</v>
      </c>
      <c r="C65" s="54" t="str">
        <f>IFERROR(__xludf.DUMMYFUNCTION("""COMPUTED_VALUE"""),"String")</f>
        <v>String</v>
      </c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</row>
    <row r="66" ht="15.75" customHeight="1">
      <c r="A66" s="54" t="str">
        <f>IFERROR(__xludf.DUMMYFUNCTION("""COMPUTED_VALUE"""),"swipeRightToLeftEx")</f>
        <v>swipeRightToLeftEx</v>
      </c>
      <c r="B66" s="54" t="str">
        <f>IFERROR(__xludf.DUMMYFUNCTION("""COMPUTED_VALUE"""),"number")</f>
        <v>number</v>
      </c>
      <c r="C66" s="54" t="str">
        <f>IFERROR(__xludf.DUMMYFUNCTION("""COMPUTED_VALUE"""),"void")</f>
        <v>void</v>
      </c>
      <c r="D66" s="54" t="str">
        <f>IFERROR(__xludf.DUMMYFUNCTION("""COMPUTED_VALUE"""),"bài bao nhiêu")</f>
        <v>bài bao nhiêu</v>
      </c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</row>
    <row r="67" ht="15.75" customHeight="1">
      <c r="A67" s="54" t="str">
        <f>IFERROR(__xludf.DUMMYFUNCTION("""COMPUTED_VALUE"""),"getVideoName")</f>
        <v>getVideoName</v>
      </c>
      <c r="B67" s="54" t="str">
        <f>IFERROR(__xludf.DUMMYFUNCTION("""COMPUTED_VALUE"""),"element[,strSplit,indexSplit]")</f>
        <v>element[,strSplit,indexSplit]</v>
      </c>
      <c r="C67" s="54" t="str">
        <f>IFERROR(__xludf.DUMMYFUNCTION("""COMPUTED_VALUE"""),"String")</f>
        <v>String</v>
      </c>
      <c r="D67" s="54"/>
      <c r="E67" s="54"/>
      <c r="F67" s="54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</row>
    <row r="68" ht="15.75" customHeight="1">
      <c r="A68" s="54" t="str">
        <f>IFERROR(__xludf.DUMMYFUNCTION("""COMPUTED_VALUE"""),"getVideoUrl")</f>
        <v>getVideoUrl</v>
      </c>
      <c r="B68" s="54" t="str">
        <f>IFERROR(__xludf.DUMMYFUNCTION("""COMPUTED_VALUE"""),"element[,strSplit,indexSplit]")</f>
        <v>element[,strSplit,indexSplit]</v>
      </c>
      <c r="C68" s="54" t="str">
        <f>IFERROR(__xludf.DUMMYFUNCTION("""COMPUTED_VALUE"""),"String")</f>
        <v>String</v>
      </c>
      <c r="D68" s="54"/>
      <c r="E68" s="54"/>
      <c r="F68" s="54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</row>
    <row r="69" ht="15.75" customHeight="1">
      <c r="A69" s="54" t="str">
        <f>IFERROR(__xludf.DUMMYFUNCTION("""COMPUTED_VALUE"""),"getVideoUrl")</f>
        <v>getVideoUrl</v>
      </c>
      <c r="B69" s="54" t="str">
        <f>IFERROR(__xludf.DUMMYFUNCTION("""COMPUTED_VALUE"""),"element,component,key,expected")</f>
        <v>element,component,key,expected</v>
      </c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</row>
    <row r="70" ht="15.75" customHeight="1">
      <c r="A70" s="54" t="str">
        <f>IFERROR(__xludf.DUMMYFUNCTION("""COMPUTED_VALUE"""),"sendKey")</f>
        <v>sendKey</v>
      </c>
      <c r="B70" s="54" t="str">
        <f>IFERROR(__xludf.DUMMYFUNCTION("""COMPUTED_VALUE"""),"element,component[,property],expect")</f>
        <v>element,component[,property],expect</v>
      </c>
      <c r="C70" s="54" t="str">
        <f>IFERROR(__xludf.DUMMYFUNCTION("""COMPUTED_VALUE"""),"void")</f>
        <v>void</v>
      </c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</row>
    <row r="71" ht="15.75" customHeight="1">
      <c r="A71" s="54" t="str">
        <f>IFERROR(__xludf.DUMMYFUNCTION("""COMPUTED_VALUE"""),"getResultByKey")</f>
        <v>getResultByKey</v>
      </c>
      <c r="B71" s="54" t="str">
        <f>IFERROR(__xludf.DUMMYFUNCTION("""COMPUTED_VALUE"""),"element,component,key")</f>
        <v>element,component,key</v>
      </c>
      <c r="C71" s="54" t="str">
        <f>IFERROR(__xludf.DUMMYFUNCTION("""COMPUTED_VALUE"""),"String")</f>
        <v>String</v>
      </c>
      <c r="D71" s="54" t="str">
        <f>IFERROR(__xludf.DUMMYFUNCTION("""COMPUTED_VALUE"""),"key = //$.Page[0].Id")</f>
        <v>key = //$.Page[0].Id</v>
      </c>
      <c r="E71" s="54"/>
      <c r="F71" s="54" t="str">
        <f>IFERROR(__xludf.DUMMYFUNCTION("""COMPUTED_VALUE"""),"return value by key in json array object")</f>
        <v>return value by key in json array object</v>
      </c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</row>
    <row r="72" ht="15.75" customHeight="1">
      <c r="A72" s="54" t="str">
        <f>IFERROR(__xludf.DUMMYFUNCTION("""COMPUTED_VALUE"""),"returnPath")</f>
        <v>returnPath</v>
      </c>
      <c r="B72" s="54" t="str">
        <f>IFERROR(__xludf.DUMMYFUNCTION("""COMPUTED_VALUE"""),"element,component,key,expect")</f>
        <v>element,component,key,expect</v>
      </c>
      <c r="C72" s="54" t="str">
        <f>IFERROR(__xludf.DUMMYFUNCTION("""COMPUTED_VALUE"""),"void")</f>
        <v>void</v>
      </c>
      <c r="D72" s="54"/>
      <c r="E72" s="54"/>
      <c r="F72" s="54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</row>
    <row r="73" ht="15.75" customHeight="1">
      <c r="A73" s="54" t="str">
        <f>IFERROR(__xludf.DUMMYFUNCTION("""COMPUTED_VALUE"""),"returnPathReplaceVariable")</f>
        <v>returnPathReplaceVariable</v>
      </c>
      <c r="B73" s="54" t="str">
        <f>IFERROR(__xludf.DUMMYFUNCTION("""COMPUTED_VALUE"""),"string, replaceStr")</f>
        <v>string, replaceStr</v>
      </c>
      <c r="C73" s="54" t="str">
        <f>IFERROR(__xludf.DUMMYFUNCTION("""COMPUTED_VALUE"""),"void")</f>
        <v>void</v>
      </c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</row>
    <row r="74" ht="15.75" customHeight="1">
      <c r="A74" s="54" t="str">
        <f>IFERROR(__xludf.DUMMYFUNCTION("""COMPUTED_VALUE"""),"returnPathFullName")</f>
        <v>returnPathFullName</v>
      </c>
      <c r="B74" s="54" t="str">
        <f>IFERROR(__xludf.DUMMYFUNCTION("""COMPUTED_VALUE"""),"element")</f>
        <v>element</v>
      </c>
      <c r="C74" s="54" t="str">
        <f>IFERROR(__xludf.DUMMYFUNCTION("""COMPUTED_VALUE"""),"void")</f>
        <v>void</v>
      </c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</row>
    <row r="75" ht="15.75" customHeight="1">
      <c r="A75" s="54" t="str">
        <f>IFERROR(__xludf.DUMMYFUNCTION("""COMPUTED_VALUE"""),"returnPathFullPath")</f>
        <v>returnPathFullPath</v>
      </c>
      <c r="B75" s="54" t="str">
        <f>IFERROR(__xludf.DUMMYFUNCTION("""COMPUTED_VALUE"""),"element")</f>
        <v>element</v>
      </c>
      <c r="C75" s="54" t="str">
        <f>IFERROR(__xludf.DUMMYFUNCTION("""COMPUTED_VALUE"""),"void")</f>
        <v>void</v>
      </c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</row>
    <row r="76" ht="15.75" customHeight="1">
      <c r="A76" s="54" t="str">
        <f>IFERROR(__xludf.DUMMYFUNCTION("""COMPUTED_VALUE"""),"returnPathContain")</f>
        <v>returnPathContain</v>
      </c>
      <c r="B76" s="54" t="str">
        <f>IFERROR(__xludf.DUMMYFUNCTION("""COMPUTED_VALUE"""),"element,component,key,expect")</f>
        <v>element,component,key,expect</v>
      </c>
      <c r="C76" s="54" t="str">
        <f>IFERROR(__xludf.DUMMYFUNCTION("""COMPUTED_VALUE"""),"void")</f>
        <v>void</v>
      </c>
      <c r="D76" s="54"/>
      <c r="E76" s="54"/>
      <c r="F76" s="54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</row>
    <row r="77" ht="15.75" customHeight="1">
      <c r="A77" s="54" t="str">
        <f>IFERROR(__xludf.DUMMYFUNCTION("""COMPUTED_VALUE"""),"returnIndex")</f>
        <v>returnIndex</v>
      </c>
      <c r="B77" s="54" t="str">
        <f>IFERROR(__xludf.DUMMYFUNCTION("""COMPUTED_VALUE"""),"element,component,key,expect")</f>
        <v>element,component,key,expect</v>
      </c>
      <c r="C77" s="54" t="str">
        <f>IFERROR(__xludf.DUMMYFUNCTION("""COMPUTED_VALUE"""),"void")</f>
        <v>void</v>
      </c>
      <c r="D77" s="54"/>
      <c r="E77" s="54"/>
      <c r="F77" s="54" t="str">
        <f>IFERROR(__xludf.DUMMYFUNCTION("""COMPUTED_VALUE"""),"""index"" in variable file")</f>
        <v>"index" in variable file</v>
      </c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</row>
    <row r="78" ht="15.75" customHeight="1">
      <c r="A78" s="54" t="str">
        <f>IFERROR(__xludf.DUMMYFUNCTION("""COMPUTED_VALUE"""),"getSentenceByText")</f>
        <v>getSentenceByText</v>
      </c>
      <c r="B78" s="54" t="str">
        <f>IFERROR(__xludf.DUMMYFUNCTION("""COMPUTED_VALUE"""),"element,component[,split string]")</f>
        <v>element,component[,split string]</v>
      </c>
      <c r="C78" s="54" t="str">
        <f>IFERROR(__xludf.DUMMYFUNCTION("""COMPUTED_VALUE"""),"String")</f>
        <v>String</v>
      </c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</row>
    <row r="79" ht="15.75" customHeight="1">
      <c r="A79" s="54" t="str">
        <f>IFERROR(__xludf.DUMMYFUNCTION("""COMPUTED_VALUE"""),"setTagGameObject")</f>
        <v>setTagGameObject</v>
      </c>
      <c r="B79" s="54" t="str">
        <f>IFERROR(__xludf.DUMMYFUNCTION("""COMPUTED_VALUE"""),"element,tagName")</f>
        <v>element,tagName</v>
      </c>
      <c r="C79" s="54" t="str">
        <f>IFERROR(__xludf.DUMMYFUNCTION("""COMPUTED_VALUE"""),"void")</f>
        <v>void</v>
      </c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</row>
    <row r="80" ht="15.75" customHeight="1">
      <c r="A80" s="54" t="str">
        <f>IFERROR(__xludf.DUMMYFUNCTION("""COMPUTED_VALUE"""),"drag")</f>
        <v>drag</v>
      </c>
      <c r="B80" s="54" t="str">
        <f>IFERROR(__xludf.DUMMYFUNCTION("""COMPUTED_VALUE"""),"element1,element2")</f>
        <v>element1,element2</v>
      </c>
      <c r="C80" s="54" t="str">
        <f>IFERROR(__xludf.DUMMYFUNCTION("""COMPUTED_VALUE"""),"void")</f>
        <v>void</v>
      </c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</row>
    <row r="81" ht="15.75" customHeight="1">
      <c r="A81" s="54" t="str">
        <f>IFERROR(__xludf.DUMMYFUNCTION("""COMPUTED_VALUE"""),"returnChooseTopic")</f>
        <v>returnChooseTopic</v>
      </c>
      <c r="B81" s="54" t="str">
        <f>IFERROR(__xludf.DUMMYFUNCTION("""COMPUTED_VALUE"""),"from,to,exception,part")</f>
        <v>from,to,exception,part</v>
      </c>
      <c r="C81" s="54" t="str">
        <f>IFERROR(__xludf.DUMMYFUNCTION("""COMPUTED_VALUE"""),"void")</f>
        <v>void</v>
      </c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</row>
    <row r="82" ht="15.75" customHeight="1">
      <c r="A82" s="54" t="str">
        <f>IFERROR(__xludf.DUMMYFUNCTION("""COMPUTED_VALUE"""),"returnChooseTopic")</f>
        <v>returnChooseTopic</v>
      </c>
      <c r="B82" s="54" t="str">
        <f>IFERROR(__xludf.DUMMYFUNCTION("""COMPUTED_VALUE"""),"part")</f>
        <v>part</v>
      </c>
      <c r="C82" s="54" t="str">
        <f>IFERROR(__xludf.DUMMYFUNCTION("""COMPUTED_VALUE"""),"void")</f>
        <v>void</v>
      </c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</row>
    <row r="83" ht="15.75" customHeight="1">
      <c r="A83" s="54" t="str">
        <f>IFERROR(__xludf.DUMMYFUNCTION("""COMPUTED_VALUE"""),"deFindModeRunTestCase")</f>
        <v>deFindModeRunTestCase</v>
      </c>
      <c r="B83" s="54" t="str">
        <f>IFERROR(__xludf.DUMMYFUNCTION("""COMPUTED_VALUE"""),"key,sheetName,from,to")</f>
        <v>key,sheetName,from,to</v>
      </c>
      <c r="C83" s="54" t="str">
        <f>IFERROR(__xludf.DUMMYFUNCTION("""COMPUTED_VALUE"""),"void")</f>
        <v>void</v>
      </c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</row>
    <row r="84" ht="15.75" customHeight="1">
      <c r="A84" s="54" t="str">
        <f>IFERROR(__xludf.DUMMYFUNCTION("""COMPUTED_VALUE"""),"returnModeTC")</f>
        <v>returnModeTC</v>
      </c>
      <c r="B84" s="54" t="str">
        <f>IFERROR(__xludf.DUMMYFUNCTION("""COMPUTED_VALUE"""),"sheetName,to,expected,contain")</f>
        <v>sheetName,to,expected,contain</v>
      </c>
      <c r="C84" s="54" t="str">
        <f>IFERROR(__xludf.DUMMYFUNCTION("""COMPUTED_VALUE"""),"void")</f>
        <v>void</v>
      </c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</row>
    <row r="85" ht="15.75" customHeight="1">
      <c r="A85" s="54" t="str">
        <f>IFERROR(__xludf.DUMMYFUNCTION("""COMPUTED_VALUE"""),"ignoreScript")</f>
        <v>ignoreScript</v>
      </c>
      <c r="B85" s="54" t="str">
        <f>IFERROR(__xludf.DUMMYFUNCTION("""COMPUTED_VALUE"""),"number,to,sheetName,text")</f>
        <v>number,to,sheetName,text</v>
      </c>
      <c r="C85" s="54" t="str">
        <f>IFERROR(__xludf.DUMMYFUNCTION("""COMPUTED_VALUE"""),"void")</f>
        <v>void</v>
      </c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</row>
    <row r="86" ht="15.75" customHeight="1">
      <c r="A86" s="54" t="str">
        <f>IFERROR(__xludf.DUMMYFUNCTION("""COMPUTED_VALUE"""),"setRunModeTC")</f>
        <v>setRunModeTC</v>
      </c>
      <c r="B86" s="54" t="str">
        <f>IFERROR(__xludf.DUMMYFUNCTION("""COMPUTED_VALUE"""),"from,to,exception")</f>
        <v>from,to,exception</v>
      </c>
      <c r="C86" s="54" t="str">
        <f>IFERROR(__xludf.DUMMYFUNCTION("""COMPUTED_VALUE"""),"void")</f>
        <v>void</v>
      </c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</row>
    <row r="87" ht="15.75" customHeight="1">
      <c r="A87" s="54" t="str">
        <f>IFERROR(__xludf.DUMMYFUNCTION("""COMPUTED_VALUE"""),"setIndexVariableFile")</f>
        <v>setIndexVariableFile</v>
      </c>
      <c r="B87" s="54" t="str">
        <f>IFERROR(__xludf.DUMMYFUNCTION("""COMPUTED_VALUE"""),"index")</f>
        <v>index</v>
      </c>
      <c r="C87" s="54" t="str">
        <f>IFERROR(__xludf.DUMMYFUNCTION("""COMPUTED_VALUE"""),"void")</f>
        <v>void</v>
      </c>
      <c r="D87" s="54"/>
      <c r="E87" s="54"/>
      <c r="F87" s="54" t="str">
        <f>IFERROR(__xludf.DUMMYFUNCTION("""COMPUTED_VALUE"""),"set value for ""index"" in variable field")</f>
        <v>set value for "index" in variable field</v>
      </c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</row>
    <row r="88" ht="15.75" customHeight="1">
      <c r="A88" s="54" t="str">
        <f>IFERROR(__xludf.DUMMYFUNCTION("""COMPUTED_VALUE"""),"setVariableFile")</f>
        <v>setVariableFile</v>
      </c>
      <c r="B88" s="54" t="str">
        <f>IFERROR(__xludf.DUMMYFUNCTION("""COMPUTED_VALUE"""),"key(exist),value")</f>
        <v>key(exist),value</v>
      </c>
      <c r="C88" s="54" t="str">
        <f>IFERROR(__xludf.DUMMYFUNCTION("""COMPUTED_VALUE"""),"void")</f>
        <v>void</v>
      </c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</row>
    <row r="89" ht="15.75" customHeight="1">
      <c r="A89" s="54" t="str">
        <f>IFERROR(__xludf.DUMMYFUNCTION("""COMPUTED_VALUE"""),"addIndexVariableFile")</f>
        <v>addIndexVariableFile</v>
      </c>
      <c r="B89" s="54" t="str">
        <f>IFERROR(__xludf.DUMMYFUNCTION("""COMPUTED_VALUE"""),"add")</f>
        <v>add</v>
      </c>
      <c r="C89" s="54" t="str">
        <f>IFERROR(__xludf.DUMMYFUNCTION("""COMPUTED_VALUE"""),"void")</f>
        <v>void</v>
      </c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</row>
    <row r="90" ht="15.75" customHeight="1">
      <c r="A90" s="54" t="str">
        <f>IFERROR(__xludf.DUMMYFUNCTION("""COMPUTED_VALUE"""),"changeModeTC")</f>
        <v>changeModeTC</v>
      </c>
      <c r="B90" s="54" t="str">
        <f>IFERROR(__xludf.DUMMYFUNCTION("""COMPUTED_VALUE"""),"keyWord,locator,component,tcRow,expected")</f>
        <v>keyWord,locator,component,tcRow,expected</v>
      </c>
      <c r="C90" s="54" t="str">
        <f>IFERROR(__xludf.DUMMYFUNCTION("""COMPUTED_VALUE"""),"void")</f>
        <v>void</v>
      </c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</row>
    <row r="91" ht="15.75" customHeight="1">
      <c r="A91" s="54" t="str">
        <f>IFERROR(__xludf.DUMMYFUNCTION("""COMPUTED_VALUE"""),"changeModeTC")</f>
        <v>changeModeTC</v>
      </c>
      <c r="B91" s="54" t="str">
        <f>IFERROR(__xludf.DUMMYFUNCTION("""COMPUTED_VALUE"""),"variableKey,runYes,runNo,expect")</f>
        <v>variableKey,runYes,runNo,expect</v>
      </c>
      <c r="C91" s="54" t="str">
        <f>IFERROR(__xludf.DUMMYFUNCTION("""COMPUTED_VALUE"""),"void")</f>
        <v>void</v>
      </c>
      <c r="D91" s="54"/>
      <c r="E91" s="54"/>
      <c r="F91" s="54" t="str">
        <f>IFERROR(__xludf.DUMMYFUNCTION("""COMPUTED_VALUE"""),"runYes: row tc modeyes")</f>
        <v>runYes: row tc modeyes</v>
      </c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ht="15.75" customHeight="1">
      <c r="A92" s="54" t="str">
        <f>IFERROR(__xludf.DUMMYFUNCTION("""COMPUTED_VALUE"""),"changeModeTCSetTrue")</f>
        <v>changeModeTCSetTrue</v>
      </c>
      <c r="B92" s="54" t="str">
        <f>IFERROR(__xludf.DUMMYFUNCTION("""COMPUTED_VALUE"""),"(String actual,String tcRow,String expect)")</f>
        <v>(String actual,String tcRow,String expect)</v>
      </c>
      <c r="C92" s="54" t="str">
        <f>IFERROR(__xludf.DUMMYFUNCTION("""COMPUTED_VALUE"""),"void")</f>
        <v>void</v>
      </c>
      <c r="D92" s="54"/>
      <c r="E92" s="54"/>
      <c r="F92" s="54" t="str">
        <f>IFERROR(__xludf.DUMMYFUNCTION("""COMPUTED_VALUE"""),"actual check equal expect if true tcRow set mode run YES")</f>
        <v>actual check equal expect if true tcRow set mode run YES</v>
      </c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ht="15.75" customHeight="1">
      <c r="A93" s="54" t="str">
        <f>IFERROR(__xludf.DUMMYFUNCTION("""COMPUTED_VALUE"""),"changeModeTCSetFail")</f>
        <v>changeModeTCSetFail</v>
      </c>
      <c r="B93" s="54" t="str">
        <f>IFERROR(__xludf.DUMMYFUNCTION("""COMPUTED_VALUE"""),"(String actual,String tcRow,String expect)")</f>
        <v>(String actual,String tcRow,String expect)</v>
      </c>
      <c r="C93" s="54" t="str">
        <f>IFERROR(__xludf.DUMMYFUNCTION("""COMPUTED_VALUE"""),"void")</f>
        <v>void</v>
      </c>
      <c r="D93" s="54"/>
      <c r="E93" s="54"/>
      <c r="F93" s="54" t="str">
        <f>IFERROR(__xludf.DUMMYFUNCTION("""COMPUTED_VALUE"""),"actual check equal expect if true tcRow set mode run NO")</f>
        <v>actual check equal expect if true tcRow set mode run NO</v>
      </c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</row>
    <row r="94" ht="15.75" customHeight="1">
      <c r="A94" s="54" t="str">
        <f>IFERROR(__xludf.DUMMYFUNCTION("""COMPUTED_VALUE"""),"isElementDisplay")</f>
        <v>isElementDisplay</v>
      </c>
      <c r="B94" s="54" t="str">
        <f>IFERROR(__xludf.DUMMYFUNCTION("""COMPUTED_VALUE"""),"element[,strSplit]")</f>
        <v>element[,strSplit]</v>
      </c>
      <c r="C94" s="54" t="str">
        <f>IFERROR(__xludf.DUMMYFUNCTION("""COMPUTED_VALUE"""),"void")</f>
        <v>void</v>
      </c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</row>
    <row r="95" ht="15.75" customHeight="1">
      <c r="A95" s="54" t="str">
        <f>IFERROR(__xludf.DUMMYFUNCTION("""COMPUTED_VALUE"""),"addTagForObject")</f>
        <v>addTagForObject</v>
      </c>
      <c r="B95" s="54" t="str">
        <f>IFERROR(__xludf.DUMMYFUNCTION("""COMPUTED_VALUE"""),"element,newTag")</f>
        <v>element,newTag</v>
      </c>
      <c r="C95" s="54" t="str">
        <f>IFERROR(__xludf.DUMMYFUNCTION("""COMPUTED_VALUE"""),"void")</f>
        <v>void</v>
      </c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</row>
    <row r="96" ht="15.75" customHeight="1">
      <c r="A96" s="54" t="str">
        <f>IFERROR(__xludf.DUMMYFUNCTION("""COMPUTED_VALUE"""),"pause")</f>
        <v>pause</v>
      </c>
      <c r="B96" s="54"/>
      <c r="C96" s="54" t="str">
        <f>IFERROR(__xludf.DUMMYFUNCTION("""COMPUTED_VALUE"""),"void")</f>
        <v>void</v>
      </c>
      <c r="D96" s="54"/>
      <c r="E96" s="54"/>
      <c r="F96" s="54" t="str">
        <f>IFERROR(__xludf.DUMMYFUNCTION("""COMPUTED_VALUE"""),"pause program")</f>
        <v>pause program</v>
      </c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</row>
    <row r="97" ht="15.75" customHeight="1">
      <c r="A97" s="54" t="str">
        <f>IFERROR(__xludf.DUMMYFUNCTION("""COMPUTED_VALUE"""),"resume")</f>
        <v>resume</v>
      </c>
      <c r="B97" s="54"/>
      <c r="C97" s="54" t="str">
        <f>IFERROR(__xludf.DUMMYFUNCTION("""COMPUTED_VALUE"""),"void")</f>
        <v>void</v>
      </c>
      <c r="D97" s="54"/>
      <c r="E97" s="54"/>
      <c r="F97" s="54" t="str">
        <f>IFERROR(__xludf.DUMMYFUNCTION("""COMPUTED_VALUE"""),"unpause program")</f>
        <v>unpause program</v>
      </c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</row>
    <row r="98" ht="15.75" customHeight="1">
      <c r="A98" s="54" t="str">
        <f>IFERROR(__xludf.DUMMYFUNCTION("""COMPUTED_VALUE"""),"getAudiosSource")</f>
        <v>getAudiosSource</v>
      </c>
      <c r="B98" s="54" t="str">
        <f>IFERROR(__xludf.DUMMYFUNCTION("""COMPUTED_VALUE"""),"element,expect")</f>
        <v>element,expect</v>
      </c>
      <c r="C98" s="54" t="str">
        <f>IFERROR(__xludf.DUMMYFUNCTION("""COMPUTED_VALUE"""),"String")</f>
        <v>String</v>
      </c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</row>
    <row r="99" ht="15.75" customHeight="1">
      <c r="A99" s="54" t="str">
        <f>IFERROR(__xludf.DUMMYFUNCTION("""COMPUTED_VALUE"""),"getAudiosSourceByTime")</f>
        <v>getAudiosSourceByTime</v>
      </c>
      <c r="B99" s="54" t="str">
        <f>IFERROR(__xludf.DUMMYFUNCTION("""COMPUTED_VALUE"""),"element,second,expect")</f>
        <v>element,second,expect</v>
      </c>
      <c r="C99" s="54" t="str">
        <f>IFERROR(__xludf.DUMMYFUNCTION("""COMPUTED_VALUE"""),"String")</f>
        <v>String</v>
      </c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</row>
    <row r="100" ht="15.75" customHeight="1">
      <c r="A100" s="54" t="str">
        <f>IFERROR(__xludf.DUMMYFUNCTION("""COMPUTED_VALUE"""),"getAudiosSourceByLocator")</f>
        <v>getAudiosSourceByLocator</v>
      </c>
      <c r="B100" s="54" t="str">
        <f>IFERROR(__xludf.DUMMYFUNCTION("""COMPUTED_VALUE"""),"element1,element2,expect")</f>
        <v>element1,element2,expect</v>
      </c>
      <c r="C100" s="54" t="str">
        <f>IFERROR(__xludf.DUMMYFUNCTION("""COMPUTED_VALUE"""),"String")</f>
        <v>String</v>
      </c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</row>
    <row r="101" ht="15.75" customHeight="1">
      <c r="A101" s="54" t="str">
        <f>IFERROR(__xludf.DUMMYFUNCTION("""COMPUTED_VALUE"""),"deFindAnswerDienThe")</f>
        <v>deFindAnswerDienThe</v>
      </c>
      <c r="B101" s="54" t="str">
        <f>IFERROR(__xludf.DUMMYFUNCTION("""COMPUTED_VALUE"""),"element(ảnh),component,property[,strReplace,strAdd],element1(text),expect")</f>
        <v>element(ảnh),component,property[,strReplace,strAdd],element1(text),expect</v>
      </c>
      <c r="C101" s="54" t="str">
        <f>IFERROR(__xludf.DUMMYFUNCTION("""COMPUTED_VALUE"""),"void")</f>
        <v>void</v>
      </c>
      <c r="D101" s="54"/>
      <c r="E101" s="54"/>
      <c r="F101" s="54" t="str">
        <f>IFERROR(__xludf.DUMMYFUNCTION("""COMPUTED_VALUE"""),"return value locator1 in $.path in variable file")</f>
        <v>return value locator1 in $.path in variable file</v>
      </c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</row>
    <row r="102" ht="15.75" customHeight="1">
      <c r="A102" s="54" t="str">
        <f>IFERROR(__xludf.DUMMYFUNCTION("""COMPUTED_VALUE"""),"getElementDisplayInScene")</f>
        <v>getElementDisplayInScene</v>
      </c>
      <c r="B102" s="54" t="str">
        <f>IFERROR(__xludf.DUMMYFUNCTION("""COMPUTED_VALUE"""),"strAdd,expect")</f>
        <v>strAdd,expect</v>
      </c>
      <c r="C102" s="54" t="str">
        <f>IFERROR(__xludf.DUMMYFUNCTION("""COMPUTED_VALUE"""),"void")</f>
        <v>void</v>
      </c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</row>
    <row r="103" ht="15.75" customHeight="1">
      <c r="A103" s="54" t="str">
        <f>IFERROR(__xludf.DUMMYFUNCTION("""COMPUTED_VALUE"""),"isElementsDisplay")</f>
        <v>isElementsDisplay</v>
      </c>
      <c r="B103" s="54" t="str">
        <f>IFERROR(__xludf.DUMMYFUNCTION("""COMPUTED_VALUE"""),"strSplit,locator")</f>
        <v>strSplit,locator</v>
      </c>
      <c r="C103" s="54" t="str">
        <f>IFERROR(__xludf.DUMMYFUNCTION("""COMPUTED_VALUE"""),"String")</f>
        <v>String</v>
      </c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</row>
    <row r="104" ht="15.75" customHeight="1">
      <c r="A104" s="54" t="str">
        <f>IFERROR(__xludf.DUMMYFUNCTION("""COMPUTED_VALUE"""),"swipeMap")</f>
        <v>swipeMap</v>
      </c>
      <c r="B104" s="54" t="str">
        <f>IFERROR(__xludf.DUMMYFUNCTION("""COMPUTED_VALUE"""),"element,component,property,key,expect")</f>
        <v>element,component,property,key,expect</v>
      </c>
      <c r="C104" s="54" t="str">
        <f>IFERROR(__xludf.DUMMYFUNCTION("""COMPUTED_VALUE"""),"void")</f>
        <v>void</v>
      </c>
      <c r="D104" s="54"/>
      <c r="E104" s="54"/>
      <c r="F104" s="54" t="str">
        <f>IFERROR(__xludf.DUMMYFUNCTION("""COMPUTED_VALUE"""),"key file data to get list leson")</f>
        <v>key file data to get list leson</v>
      </c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</row>
    <row r="105" ht="15.75" customHeight="1">
      <c r="A105" s="54" t="str">
        <f>IFERROR(__xludf.DUMMYFUNCTION("""COMPUTED_VALUE"""),"comPairImage")</f>
        <v>comPairImage</v>
      </c>
      <c r="B105" s="54" t="str">
        <f>IFERROR(__xludf.DUMMYFUNCTION("""COMPUTED_VALUE"""),"element,expect")</f>
        <v>element,expect</v>
      </c>
      <c r="C105" s="54" t="str">
        <f>IFERROR(__xludf.DUMMYFUNCTION("""COMPUTED_VALUE"""),"String")</f>
        <v>String</v>
      </c>
      <c r="D105" s="54"/>
      <c r="E105" s="54"/>
      <c r="F105" s="54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</row>
    <row r="106" ht="15.75" customHeight="1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</row>
    <row r="107" ht="15.75" customHeight="1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</row>
    <row r="108" ht="15.75" customHeight="1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</row>
    <row r="109" ht="15.75" customHeight="1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</row>
    <row r="110" ht="15.75" customHeight="1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</row>
    <row r="111" ht="15.75" customHeight="1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</row>
    <row r="112" ht="15.75" customHeight="1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</row>
    <row r="113" ht="15.75" customHeight="1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</row>
    <row r="114" ht="15.75" customHeight="1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</row>
    <row r="115" ht="15.75" customHeight="1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</row>
    <row r="116" ht="15.75" customHeight="1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</row>
    <row r="117" ht="15.75" customHeight="1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</row>
    <row r="118" ht="15.75" customHeight="1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</row>
    <row r="119" ht="15.75" customHeight="1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</row>
    <row r="120" ht="15.75" customHeight="1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</row>
    <row r="121" ht="15.75" customHeight="1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</row>
    <row r="122" ht="15.75" customHeight="1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ht="15.75" customHeight="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ht="15.75" customHeight="1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</row>
    <row r="125" ht="15.75" customHeight="1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</row>
    <row r="126" ht="15.75" customHeight="1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</row>
    <row r="127" ht="15.75" customHeight="1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</row>
    <row r="128" ht="15.75" customHeight="1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</row>
    <row r="129" ht="15.75" customHeight="1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</row>
    <row r="130" ht="15.75" customHeight="1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</row>
    <row r="131" ht="15.75" customHeight="1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</row>
    <row r="132" ht="15.75" customHeight="1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</row>
    <row r="133" ht="15.75" customHeight="1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</row>
    <row r="134" ht="15.75" customHeight="1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</row>
    <row r="135" ht="15.75" customHeight="1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</row>
    <row r="136" ht="15.75" customHeight="1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</row>
    <row r="137" ht="15.75" customHeight="1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</row>
    <row r="138" ht="15.75" customHeight="1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</row>
    <row r="139" ht="15.75" customHeight="1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</row>
    <row r="140" ht="15.75" customHeight="1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</row>
    <row r="141" ht="15.75" customHeight="1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</row>
    <row r="142" ht="15.75" customHeight="1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</row>
    <row r="143" ht="15.75" customHeight="1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</row>
    <row r="144" ht="15.75" customHeight="1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</row>
    <row r="145" ht="15.75" customHeight="1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</row>
    <row r="146" ht="15.75" customHeight="1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</row>
    <row r="147" ht="15.75" customHeight="1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</row>
    <row r="148" ht="15.75" customHeight="1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</row>
    <row r="149" ht="15.75" customHeight="1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</row>
    <row r="150" ht="15.75" customHeight="1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</row>
    <row r="151" ht="15.75" customHeight="1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</row>
    <row r="152" ht="15.75" customHeight="1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ht="15.75" customHeight="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ht="15.75" customHeight="1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</row>
    <row r="155" ht="15.75" customHeight="1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</row>
    <row r="156" ht="15.75" customHeight="1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</row>
    <row r="157" ht="15.75" customHeight="1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</row>
    <row r="158" ht="15.75" customHeight="1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</row>
    <row r="159" ht="15.75" customHeight="1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</row>
    <row r="160" ht="15.75" customHeight="1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</row>
    <row r="161" ht="15.75" customHeight="1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</row>
    <row r="162" ht="15.75" customHeight="1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</row>
    <row r="163" ht="15.75" customHeight="1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</row>
    <row r="164" ht="15.75" customHeight="1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</row>
    <row r="165" ht="15.75" customHeight="1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</row>
    <row r="166" ht="15.75" customHeight="1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</row>
    <row r="167" ht="15.75" customHeight="1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</row>
    <row r="168" ht="15.75" customHeight="1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</row>
    <row r="169" ht="15.75" customHeight="1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</row>
    <row r="170" ht="15.75" customHeight="1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</row>
    <row r="171" ht="15.75" customHeight="1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</row>
    <row r="172" ht="15.75" customHeight="1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</row>
    <row r="173" ht="15.75" customHeight="1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</row>
    <row r="174" ht="15.75" customHeight="1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</row>
    <row r="175" ht="15.75" customHeight="1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</row>
    <row r="176" ht="15.75" customHeight="1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</row>
    <row r="177" ht="15.75" customHeight="1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</row>
    <row r="178" ht="15.75" customHeight="1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</row>
    <row r="179" ht="15.75" customHeight="1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</row>
    <row r="180" ht="15.75" customHeight="1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</row>
    <row r="181" ht="15.75" customHeight="1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</row>
    <row r="182" ht="15.75" customHeight="1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</row>
    <row r="183" ht="15.75" customHeight="1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ht="15.75" customHeight="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ht="15.75" customHeight="1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</row>
    <row r="186" ht="15.75" customHeight="1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</row>
    <row r="187" ht="15.75" customHeight="1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</row>
    <row r="188" ht="15.75" customHeight="1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</row>
    <row r="189" ht="15.75" customHeight="1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</row>
    <row r="190" ht="15.75" customHeight="1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</row>
    <row r="191" ht="15.75" customHeight="1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</row>
    <row r="192" ht="15.75" customHeight="1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</row>
    <row r="193" ht="15.75" customHeight="1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</row>
    <row r="194" ht="15.75" customHeight="1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</row>
    <row r="195" ht="15.75" customHeight="1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</row>
    <row r="196" ht="15.75" customHeight="1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</row>
    <row r="197" ht="15.75" customHeight="1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</row>
    <row r="198" ht="15.75" customHeight="1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</row>
    <row r="199" ht="15.75" customHeight="1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</row>
    <row r="200" ht="15.75" customHeight="1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</row>
    <row r="201" ht="15.75" customHeight="1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</row>
    <row r="202" ht="15.75" customHeight="1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</row>
    <row r="203" ht="15.75" customHeight="1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</row>
    <row r="204" ht="15.75" customHeight="1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</row>
    <row r="205" ht="15.75" customHeight="1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</row>
    <row r="206" ht="15.75" customHeight="1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</row>
    <row r="207" ht="15.75" customHeight="1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</row>
    <row r="208" ht="15.75" customHeight="1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</row>
    <row r="209" ht="15.75" customHeight="1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</row>
    <row r="210" ht="15.75" customHeight="1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</row>
    <row r="211" ht="15.75" customHeight="1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</row>
    <row r="212" ht="15.75" customHeight="1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</row>
    <row r="213" ht="15.75" customHeight="1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</row>
    <row r="214" ht="15.75" customHeight="1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</row>
    <row r="215" ht="15.75" customHeight="1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</row>
    <row r="216" ht="15.75" customHeight="1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</row>
    <row r="217" ht="15.75" customHeight="1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</row>
    <row r="218" ht="15.75" customHeight="1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</row>
    <row r="219" ht="15.75" customHeight="1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</row>
    <row r="220" ht="15.75" customHeight="1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</row>
    <row r="221" ht="15.75" customHeight="1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</row>
    <row r="222" ht="15.75" customHeight="1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</row>
    <row r="223" ht="15.75" customHeight="1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</row>
    <row r="224" ht="15.75" customHeight="1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</row>
    <row r="225" ht="15.75" customHeight="1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</row>
    <row r="226" ht="15.75" customHeight="1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</row>
    <row r="227" ht="15.75" customHeight="1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</row>
    <row r="228" ht="15.75" customHeight="1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</row>
    <row r="229" ht="15.75" customHeight="1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</row>
    <row r="230" ht="15.75" customHeight="1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</row>
    <row r="231" ht="15.75" customHeight="1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</row>
    <row r="232" ht="15.75" customHeight="1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</row>
    <row r="233" ht="15.75" customHeight="1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</row>
    <row r="234" ht="15.75" customHeight="1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</row>
    <row r="235" ht="15.75" customHeight="1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</row>
    <row r="236" ht="15.75" customHeight="1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</row>
    <row r="237" ht="15.75" customHeight="1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</row>
    <row r="238" ht="15.75" customHeight="1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</row>
    <row r="239" ht="15.75" customHeight="1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</row>
    <row r="240" ht="15.75" customHeight="1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</row>
    <row r="241" ht="15.75" customHeight="1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</row>
    <row r="242" ht="15.75" customHeight="1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</row>
    <row r="243" ht="15.75" customHeight="1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</row>
    <row r="244" ht="15.75" customHeight="1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</row>
    <row r="245" ht="15.75" customHeight="1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</row>
    <row r="246" ht="15.75" customHeight="1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</row>
    <row r="247" ht="15.75" customHeight="1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</row>
    <row r="248" ht="15.75" customHeight="1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</row>
    <row r="249" ht="15.75" customHeight="1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</row>
    <row r="250" ht="15.75" customHeight="1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</row>
    <row r="251" ht="15.75" customHeight="1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</row>
    <row r="252" ht="15.75" customHeight="1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</row>
    <row r="253" ht="15.75" customHeight="1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</row>
    <row r="254" ht="15.75" customHeight="1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</row>
    <row r="255" ht="15.75" customHeight="1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</row>
    <row r="256" ht="15.75" customHeight="1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</row>
    <row r="257" ht="15.75" customHeight="1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</row>
    <row r="258" ht="15.75" customHeight="1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</row>
    <row r="259" ht="15.75" customHeight="1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</row>
    <row r="260" ht="15.75" customHeight="1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</row>
    <row r="261" ht="15.75" customHeight="1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</row>
    <row r="262" ht="15.75" customHeight="1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</row>
    <row r="263" ht="15.75" customHeight="1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</row>
    <row r="264" ht="15.75" customHeight="1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</row>
    <row r="265" ht="15.75" customHeight="1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</row>
    <row r="266" ht="15.75" customHeight="1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</row>
    <row r="267" ht="15.75" customHeight="1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</row>
    <row r="268" ht="15.75" customHeight="1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</row>
    <row r="269" ht="15.75" customHeight="1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</row>
    <row r="270" ht="15.75" customHeight="1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</row>
    <row r="271" ht="15.75" customHeight="1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</row>
    <row r="272" ht="15.75" customHeight="1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</row>
    <row r="273" ht="15.75" customHeight="1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</row>
    <row r="274" ht="15.75" customHeight="1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</row>
    <row r="275" ht="15.75" customHeight="1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</row>
    <row r="276" ht="15.75" customHeight="1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</row>
    <row r="277" ht="15.75" customHeight="1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</row>
    <row r="278" ht="15.75" customHeight="1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</row>
    <row r="279" ht="15.75" customHeight="1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</row>
    <row r="280" ht="15.75" customHeight="1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</row>
    <row r="281" ht="15.75" customHeight="1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</row>
    <row r="282" ht="15.75" customHeight="1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</row>
    <row r="283" ht="15.75" customHeight="1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</row>
    <row r="284" ht="15.75" customHeight="1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</row>
    <row r="285" ht="15.75" customHeight="1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</row>
    <row r="286" ht="15.75" customHeight="1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</row>
    <row r="287" ht="15.75" customHeight="1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</row>
    <row r="288" ht="15.75" customHeight="1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</row>
    <row r="289" ht="15.75" customHeight="1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</row>
    <row r="290" ht="15.75" customHeight="1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</row>
    <row r="291" ht="15.75" customHeight="1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</row>
    <row r="292" ht="15.75" customHeight="1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</row>
    <row r="293" ht="15.75" customHeight="1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</row>
    <row r="294" ht="15.75" customHeight="1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</row>
    <row r="295" ht="15.75" customHeight="1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</row>
    <row r="296" ht="15.75" customHeight="1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</row>
    <row r="297" ht="15.75" customHeight="1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</row>
    <row r="298" ht="15.75" customHeight="1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</row>
    <row r="299" ht="15.75" customHeight="1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</row>
    <row r="300" ht="15.75" customHeight="1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</row>
    <row r="301" ht="15.75" customHeight="1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</row>
    <row r="302" ht="15.75" customHeight="1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</row>
    <row r="303" ht="15.75" customHeight="1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</row>
    <row r="304" ht="15.75" customHeight="1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</row>
    <row r="305" ht="15.75" customHeight="1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</row>
    <row r="306" ht="15.75" customHeight="1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</row>
    <row r="307" ht="15.75" customHeight="1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</row>
    <row r="308" ht="15.75" customHeight="1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</row>
    <row r="309" ht="15.75" customHeight="1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</row>
    <row r="310" ht="15.75" customHeight="1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</row>
    <row r="311" ht="15.75" customHeight="1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</row>
    <row r="312" ht="15.75" customHeight="1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</row>
    <row r="313" ht="15.75" customHeight="1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</row>
    <row r="314" ht="15.75" customHeight="1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</row>
    <row r="315" ht="15.75" customHeight="1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</row>
    <row r="316" ht="15.75" customHeight="1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</row>
    <row r="317" ht="15.75" customHeight="1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</row>
    <row r="318" ht="15.75" customHeight="1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</row>
    <row r="319" ht="15.75" customHeight="1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</row>
    <row r="320" ht="15.75" customHeight="1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</row>
    <row r="321" ht="15.75" customHeight="1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</row>
    <row r="322" ht="15.75" customHeight="1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</row>
    <row r="323" ht="15.75" customHeight="1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</row>
    <row r="324" ht="15.75" customHeight="1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</row>
    <row r="325" ht="15.75" customHeight="1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</row>
    <row r="326" ht="15.75" customHeight="1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</row>
    <row r="327" ht="15.75" customHeight="1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</row>
    <row r="328" ht="15.75" customHeight="1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</row>
    <row r="329" ht="15.75" customHeight="1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</row>
    <row r="330" ht="15.75" customHeight="1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</row>
    <row r="331" ht="15.75" customHeight="1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</row>
    <row r="332" ht="15.75" customHeight="1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</row>
    <row r="333" ht="15.75" customHeight="1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</row>
    <row r="334" ht="15.75" customHeight="1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</row>
    <row r="335" ht="15.75" customHeight="1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</row>
    <row r="336" ht="15.75" customHeight="1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</row>
    <row r="337" ht="15.75" customHeight="1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</row>
    <row r="338" ht="15.75" customHeight="1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</row>
    <row r="339" ht="15.75" customHeight="1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</row>
    <row r="340" ht="15.75" customHeight="1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</row>
    <row r="341" ht="15.75" customHeight="1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</row>
    <row r="342" ht="15.75" customHeight="1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</row>
    <row r="343" ht="15.75" customHeight="1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</row>
    <row r="344" ht="15.75" customHeight="1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</row>
    <row r="345" ht="15.75" customHeight="1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</row>
    <row r="346" ht="15.75" customHeight="1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</row>
    <row r="347" ht="15.75" customHeight="1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</row>
    <row r="348" ht="15.75" customHeight="1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</row>
    <row r="349" ht="15.75" customHeight="1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</row>
    <row r="350" ht="15.75" customHeight="1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</row>
    <row r="351" ht="15.75" customHeight="1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</row>
    <row r="352" ht="15.75" customHeight="1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</row>
    <row r="353" ht="15.75" customHeight="1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</row>
    <row r="354" ht="15.75" customHeight="1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</row>
    <row r="355" ht="15.75" customHeight="1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</row>
    <row r="356" ht="15.75" customHeight="1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</row>
    <row r="357" ht="15.75" customHeight="1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</row>
    <row r="358" ht="15.75" customHeight="1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</row>
    <row r="359" ht="15.75" customHeight="1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</row>
    <row r="360" ht="15.75" customHeight="1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</row>
    <row r="361" ht="15.75" customHeight="1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</row>
    <row r="362" ht="15.75" customHeight="1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</row>
    <row r="363" ht="15.75" customHeight="1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</row>
    <row r="364" ht="15.75" customHeight="1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</row>
    <row r="365" ht="15.75" customHeight="1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</row>
    <row r="366" ht="15.75" customHeight="1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</row>
    <row r="367" ht="15.75" customHeight="1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</row>
    <row r="368" ht="15.75" customHeight="1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</row>
    <row r="369" ht="15.75" customHeight="1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</row>
    <row r="370" ht="15.75" customHeight="1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</row>
    <row r="371" ht="15.75" customHeight="1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</row>
    <row r="372" ht="15.75" customHeight="1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</row>
    <row r="373" ht="15.75" customHeight="1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</row>
    <row r="374" ht="15.75" customHeight="1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</row>
    <row r="375" ht="15.75" customHeight="1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</row>
    <row r="376" ht="15.75" customHeight="1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</row>
    <row r="377" ht="15.75" customHeight="1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</row>
    <row r="378" ht="15.75" customHeight="1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</row>
    <row r="379" ht="15.75" customHeight="1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</row>
    <row r="380" ht="15.75" customHeight="1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</row>
    <row r="381" ht="15.75" customHeight="1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</row>
    <row r="382" ht="15.75" customHeight="1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</row>
    <row r="383" ht="15.75" customHeight="1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</row>
    <row r="384" ht="15.75" customHeight="1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</row>
    <row r="385" ht="15.75" customHeight="1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</row>
    <row r="386" ht="15.75" customHeight="1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</row>
    <row r="387" ht="15.75" customHeight="1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</row>
    <row r="388" ht="15.75" customHeight="1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</row>
    <row r="389" ht="15.75" customHeight="1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</row>
    <row r="390" ht="15.75" customHeight="1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</row>
    <row r="391" ht="15.75" customHeight="1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</row>
    <row r="392" ht="15.75" customHeight="1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</row>
    <row r="393" ht="15.75" customHeight="1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</row>
    <row r="394" ht="15.75" customHeight="1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</row>
    <row r="395" ht="15.75" customHeight="1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</row>
    <row r="396" ht="15.75" customHeight="1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</row>
    <row r="397" ht="15.75" customHeight="1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</row>
    <row r="398" ht="15.75" customHeight="1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</row>
    <row r="399" ht="15.75" customHeight="1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</row>
    <row r="400" ht="15.75" customHeight="1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</row>
    <row r="401" ht="15.75" customHeight="1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</row>
    <row r="402" ht="15.75" customHeight="1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</row>
    <row r="403" ht="15.75" customHeight="1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</row>
    <row r="404" ht="15.75" customHeight="1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</row>
    <row r="405" ht="15.75" customHeight="1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</row>
    <row r="406" ht="15.75" customHeight="1">
      <c r="A406" s="54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</row>
    <row r="407" ht="15.75" customHeight="1">
      <c r="A407" s="54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</row>
    <row r="408" ht="15.75" customHeight="1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</row>
    <row r="409" ht="15.75" customHeight="1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</row>
    <row r="410" ht="15.75" customHeight="1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</row>
    <row r="411" ht="15.75" customHeight="1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</row>
    <row r="412" ht="15.75" customHeight="1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</row>
    <row r="413" ht="15.75" customHeight="1">
      <c r="A413" s="54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</row>
    <row r="414" ht="15.75" customHeight="1">
      <c r="A414" s="54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</row>
    <row r="415" ht="15.75" customHeight="1">
      <c r="A415" s="54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</row>
    <row r="416" ht="15.75" customHeight="1">
      <c r="A416" s="54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</row>
    <row r="417" ht="15.75" customHeight="1">
      <c r="A417" s="54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</row>
    <row r="418" ht="15.75" customHeight="1">
      <c r="A418" s="54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</row>
    <row r="419" ht="15.75" customHeight="1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</row>
    <row r="420" ht="15.75" customHeight="1">
      <c r="A420" s="54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</row>
    <row r="421" ht="15.75" customHeight="1">
      <c r="A421" s="54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</row>
    <row r="422" ht="15.75" customHeight="1">
      <c r="A422" s="54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</row>
    <row r="423" ht="15.75" customHeight="1">
      <c r="A423" s="54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</row>
    <row r="424" ht="15.75" customHeight="1">
      <c r="A424" s="54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</row>
    <row r="425" ht="15.75" customHeight="1">
      <c r="A425" s="54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</row>
    <row r="426" ht="15.75" customHeight="1">
      <c r="A426" s="54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</row>
    <row r="427" ht="15.75" customHeight="1">
      <c r="A427" s="54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</row>
    <row r="428" ht="15.75" customHeight="1">
      <c r="A428" s="54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</row>
    <row r="429" ht="15.75" customHeight="1">
      <c r="A429" s="54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</row>
    <row r="430" ht="15.75" customHeight="1">
      <c r="A430" s="54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</row>
    <row r="431" ht="15.75" customHeight="1">
      <c r="A431" s="54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</row>
    <row r="432" ht="15.75" customHeight="1">
      <c r="A432" s="54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</row>
    <row r="433" ht="15.75" customHeight="1">
      <c r="A433" s="54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</row>
    <row r="434" ht="15.75" customHeight="1">
      <c r="A434" s="54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</row>
    <row r="435" ht="15.75" customHeight="1">
      <c r="A435" s="54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</row>
    <row r="436" ht="15.75" customHeight="1">
      <c r="A436" s="54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</row>
    <row r="437" ht="15.75" customHeight="1">
      <c r="A437" s="54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</row>
    <row r="438" ht="15.75" customHeight="1">
      <c r="A438" s="54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</row>
    <row r="439" ht="15.75" customHeight="1">
      <c r="A439" s="54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</row>
    <row r="440" ht="15.75" customHeight="1">
      <c r="A440" s="54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</row>
    <row r="441" ht="15.75" customHeight="1">
      <c r="A441" s="54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</row>
    <row r="442" ht="15.75" customHeight="1">
      <c r="A442" s="54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</row>
    <row r="443" ht="15.75" customHeight="1">
      <c r="A443" s="54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</row>
    <row r="444" ht="15.75" customHeight="1">
      <c r="A444" s="54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</row>
    <row r="445" ht="15.75" customHeight="1">
      <c r="A445" s="54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</row>
    <row r="446" ht="15.75" customHeight="1">
      <c r="A446" s="54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</row>
    <row r="447" ht="15.75" customHeight="1">
      <c r="A447" s="54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</row>
    <row r="448" ht="15.75" customHeight="1">
      <c r="A448" s="54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</row>
    <row r="449" ht="15.75" customHeight="1">
      <c r="A449" s="54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</row>
    <row r="450" ht="15.75" customHeight="1">
      <c r="A450" s="54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</row>
    <row r="451" ht="15.75" customHeight="1">
      <c r="A451" s="54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</row>
    <row r="452" ht="15.75" customHeight="1">
      <c r="A452" s="54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</row>
    <row r="453" ht="15.75" customHeight="1">
      <c r="A453" s="54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</row>
    <row r="454" ht="15.75" customHeight="1">
      <c r="A454" s="54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</row>
    <row r="455" ht="15.75" customHeight="1">
      <c r="A455" s="54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</row>
    <row r="456" ht="15.75" customHeight="1">
      <c r="A456" s="54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</row>
    <row r="457" ht="15.75" customHeight="1">
      <c r="A457" s="54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</row>
    <row r="458" ht="15.75" customHeight="1">
      <c r="A458" s="54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</row>
    <row r="459" ht="15.75" customHeight="1">
      <c r="A459" s="54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</row>
    <row r="460" ht="15.75" customHeight="1">
      <c r="A460" s="54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</row>
    <row r="461" ht="15.75" customHeight="1">
      <c r="A461" s="54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</row>
    <row r="462" ht="15.75" customHeight="1">
      <c r="A462" s="54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</row>
    <row r="463" ht="15.75" customHeight="1">
      <c r="A463" s="54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</row>
    <row r="464" ht="15.75" customHeight="1">
      <c r="A464" s="54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</row>
    <row r="465" ht="15.75" customHeight="1">
      <c r="A465" s="54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</row>
    <row r="466" ht="15.75" customHeight="1">
      <c r="A466" s="54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</row>
    <row r="467" ht="15.75" customHeight="1">
      <c r="A467" s="54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</row>
    <row r="468" ht="15.75" customHeight="1">
      <c r="A468" s="54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</row>
    <row r="469" ht="15.75" customHeight="1">
      <c r="A469" s="54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</row>
    <row r="470" ht="15.75" customHeight="1">
      <c r="A470" s="54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</row>
    <row r="471" ht="15.75" customHeight="1">
      <c r="A471" s="54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</row>
    <row r="472" ht="15.75" customHeight="1">
      <c r="A472" s="54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</row>
    <row r="473" ht="15.75" customHeight="1">
      <c r="A473" s="54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</row>
    <row r="474" ht="15.75" customHeight="1">
      <c r="A474" s="54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</row>
    <row r="475" ht="15.75" customHeight="1">
      <c r="A475" s="54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</row>
    <row r="476" ht="15.75" customHeight="1">
      <c r="A476" s="54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</row>
    <row r="477" ht="15.75" customHeight="1">
      <c r="A477" s="54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</row>
    <row r="478" ht="15.75" customHeight="1">
      <c r="A478" s="54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</row>
    <row r="479" ht="15.75" customHeight="1">
      <c r="A479" s="54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</row>
    <row r="480" ht="15.75" customHeight="1">
      <c r="A480" s="54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</row>
    <row r="481" ht="15.75" customHeight="1">
      <c r="A481" s="54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</row>
    <row r="482" ht="15.75" customHeight="1">
      <c r="A482" s="54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</row>
    <row r="483" ht="15.75" customHeight="1">
      <c r="A483" s="54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</row>
    <row r="484" ht="15.75" customHeight="1">
      <c r="A484" s="54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</row>
    <row r="485" ht="15.75" customHeight="1">
      <c r="A485" s="54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</row>
    <row r="486" ht="15.75" customHeight="1">
      <c r="A486" s="54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</row>
    <row r="487" ht="15.75" customHeight="1">
      <c r="A487" s="54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</row>
    <row r="488" ht="15.75" customHeight="1">
      <c r="A488" s="54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</row>
    <row r="489" ht="15.75" customHeight="1">
      <c r="A489" s="54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</row>
    <row r="490" ht="15.75" customHeight="1">
      <c r="A490" s="54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</row>
    <row r="491" ht="15.75" customHeight="1">
      <c r="A491" s="54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</row>
    <row r="492" ht="15.75" customHeight="1">
      <c r="A492" s="54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</row>
    <row r="493" ht="15.75" customHeight="1">
      <c r="A493" s="54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</row>
    <row r="494" ht="15.75" customHeight="1">
      <c r="A494" s="54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</row>
    <row r="495" ht="15.75" customHeight="1">
      <c r="A495" s="54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</row>
    <row r="496" ht="15.75" customHeight="1">
      <c r="A496" s="54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</row>
    <row r="497" ht="15.75" customHeight="1">
      <c r="A497" s="54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</row>
    <row r="498" ht="15.75" customHeight="1">
      <c r="A498" s="54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</row>
    <row r="499" ht="15.75" customHeight="1">
      <c r="A499" s="54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</row>
    <row r="500" ht="15.75" customHeight="1">
      <c r="A500" s="54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</row>
    <row r="501" ht="15.75" customHeight="1">
      <c r="A501" s="54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</row>
    <row r="502" ht="15.75" customHeight="1">
      <c r="A502" s="54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</row>
    <row r="503" ht="15.75" customHeight="1">
      <c r="A503" s="54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</row>
    <row r="504" ht="15.75" customHeight="1">
      <c r="A504" s="54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</row>
    <row r="505" ht="15.75" customHeight="1">
      <c r="A505" s="54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</row>
    <row r="506" ht="15.75" customHeight="1">
      <c r="A506" s="54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</row>
    <row r="507" ht="15.75" customHeight="1">
      <c r="A507" s="54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</row>
    <row r="508" ht="15.75" customHeight="1">
      <c r="A508" s="54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</row>
    <row r="509" ht="15.75" customHeight="1">
      <c r="A509" s="54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</row>
    <row r="510" ht="15.75" customHeight="1">
      <c r="A510" s="54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</row>
    <row r="511" ht="15.75" customHeight="1">
      <c r="A511" s="54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</row>
    <row r="512" ht="15.75" customHeight="1">
      <c r="A512" s="54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</row>
    <row r="513" ht="15.75" customHeight="1">
      <c r="A513" s="54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</row>
    <row r="514" ht="15.75" customHeight="1">
      <c r="A514" s="54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</row>
    <row r="515" ht="15.75" customHeight="1">
      <c r="A515" s="54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</row>
    <row r="516" ht="15.75" customHeight="1">
      <c r="A516" s="54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</row>
    <row r="517" ht="15.75" customHeight="1">
      <c r="A517" s="54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</row>
    <row r="518" ht="15.75" customHeight="1">
      <c r="A518" s="54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</row>
    <row r="519" ht="15.75" customHeight="1">
      <c r="A519" s="54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</row>
    <row r="520" ht="15.75" customHeight="1">
      <c r="A520" s="54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</row>
    <row r="521" ht="15.75" customHeight="1">
      <c r="A521" s="54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</row>
    <row r="522" ht="15.75" customHeight="1">
      <c r="A522" s="54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</row>
    <row r="523" ht="15.75" customHeight="1">
      <c r="A523" s="54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</row>
    <row r="524" ht="15.75" customHeight="1">
      <c r="A524" s="54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</row>
    <row r="525" ht="15.75" customHeight="1">
      <c r="A525" s="54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</row>
    <row r="526" ht="15.75" customHeight="1">
      <c r="A526" s="54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</row>
    <row r="527" ht="15.75" customHeight="1">
      <c r="A527" s="54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</row>
    <row r="528" ht="15.75" customHeight="1">
      <c r="A528" s="54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</row>
    <row r="529" ht="15.75" customHeight="1">
      <c r="A529" s="54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</row>
    <row r="530" ht="15.75" customHeight="1">
      <c r="A530" s="54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</row>
    <row r="531" ht="15.75" customHeight="1">
      <c r="A531" s="54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</row>
    <row r="532" ht="15.75" customHeight="1">
      <c r="A532" s="54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</row>
    <row r="533" ht="15.75" customHeight="1">
      <c r="A533" s="54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</row>
    <row r="534" ht="15.75" customHeight="1">
      <c r="A534" s="54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</row>
    <row r="535" ht="15.75" customHeight="1">
      <c r="A535" s="54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</row>
    <row r="536" ht="15.75" customHeight="1">
      <c r="A536" s="54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</row>
    <row r="537" ht="15.75" customHeight="1">
      <c r="A537" s="54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</row>
    <row r="538" ht="15.75" customHeight="1">
      <c r="A538" s="54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</row>
    <row r="539" ht="15.75" customHeight="1">
      <c r="A539" s="54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</row>
    <row r="540" ht="15.75" customHeight="1">
      <c r="A540" s="54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</row>
    <row r="541" ht="15.75" customHeight="1">
      <c r="A541" s="54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</row>
    <row r="542" ht="15.75" customHeight="1">
      <c r="A542" s="54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</row>
    <row r="543" ht="15.75" customHeight="1">
      <c r="A543" s="54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</row>
    <row r="544" ht="15.75" customHeight="1">
      <c r="A544" s="54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</row>
    <row r="545" ht="15.75" customHeight="1">
      <c r="A545" s="54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</row>
    <row r="546" ht="15.75" customHeight="1">
      <c r="A546" s="54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</row>
    <row r="547" ht="15.75" customHeight="1">
      <c r="A547" s="54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</row>
    <row r="548" ht="15.75" customHeight="1">
      <c r="A548" s="54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</row>
    <row r="549" ht="15.75" customHeight="1">
      <c r="A549" s="54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</row>
    <row r="550" ht="15.75" customHeight="1">
      <c r="A550" s="54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</row>
    <row r="551" ht="15.75" customHeight="1">
      <c r="A551" s="54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</row>
    <row r="552" ht="15.75" customHeight="1">
      <c r="A552" s="54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</row>
    <row r="553" ht="15.75" customHeight="1">
      <c r="A553" s="54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</row>
    <row r="554" ht="15.75" customHeight="1">
      <c r="A554" s="54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</row>
    <row r="555" ht="15.75" customHeight="1">
      <c r="A555" s="54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</row>
    <row r="556" ht="15.75" customHeight="1">
      <c r="A556" s="54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</row>
    <row r="557" ht="15.75" customHeight="1">
      <c r="A557" s="54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</row>
    <row r="558" ht="15.75" customHeight="1">
      <c r="A558" s="54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</row>
    <row r="559" ht="15.75" customHeight="1">
      <c r="A559" s="54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</row>
    <row r="560" ht="15.75" customHeight="1">
      <c r="A560" s="54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</row>
    <row r="561" ht="15.75" customHeight="1">
      <c r="A561" s="54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</row>
    <row r="562" ht="15.75" customHeight="1">
      <c r="A562" s="54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</row>
    <row r="563" ht="15.75" customHeight="1">
      <c r="A563" s="54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</row>
    <row r="564" ht="15.75" customHeight="1">
      <c r="A564" s="54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</row>
    <row r="565" ht="15.75" customHeight="1">
      <c r="A565" s="54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</row>
    <row r="566" ht="15.75" customHeight="1">
      <c r="A566" s="54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</row>
    <row r="567" ht="15.75" customHeight="1">
      <c r="A567" s="54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</row>
    <row r="568" ht="15.75" customHeight="1">
      <c r="A568" s="54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</row>
    <row r="569" ht="15.75" customHeight="1">
      <c r="A569" s="54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</row>
    <row r="570" ht="15.75" customHeight="1">
      <c r="A570" s="54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</row>
    <row r="571" ht="15.75" customHeight="1">
      <c r="A571" s="54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</row>
    <row r="572" ht="15.75" customHeight="1">
      <c r="A572" s="54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</row>
    <row r="573" ht="15.75" customHeight="1">
      <c r="A573" s="54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</row>
    <row r="574" ht="15.75" customHeight="1">
      <c r="A574" s="54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</row>
    <row r="575" ht="15.75" customHeight="1">
      <c r="A575" s="54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</row>
    <row r="576" ht="15.75" customHeight="1">
      <c r="A576" s="54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</row>
    <row r="577" ht="15.75" customHeight="1">
      <c r="A577" s="54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</row>
    <row r="578" ht="15.75" customHeight="1">
      <c r="A578" s="54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</row>
    <row r="579" ht="15.75" customHeight="1">
      <c r="A579" s="54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</row>
    <row r="580" ht="15.75" customHeight="1">
      <c r="A580" s="54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</row>
    <row r="581" ht="15.75" customHeight="1">
      <c r="A581" s="54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</row>
    <row r="582" ht="15.75" customHeight="1">
      <c r="A582" s="54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</row>
    <row r="583" ht="15.75" customHeight="1">
      <c r="A583" s="54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</row>
    <row r="584" ht="15.75" customHeight="1">
      <c r="A584" s="54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</row>
    <row r="585" ht="15.75" customHeight="1">
      <c r="A585" s="54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</row>
    <row r="586" ht="15.75" customHeight="1">
      <c r="A586" s="54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</row>
    <row r="587" ht="15.75" customHeight="1">
      <c r="A587" s="54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</row>
    <row r="588" ht="15.75" customHeight="1">
      <c r="A588" s="54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</row>
    <row r="589" ht="15.75" customHeight="1">
      <c r="A589" s="54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</row>
    <row r="590" ht="15.75" customHeight="1">
      <c r="A590" s="54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</row>
    <row r="591" ht="15.75" customHeight="1">
      <c r="A591" s="54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</row>
    <row r="592" ht="15.75" customHeight="1">
      <c r="A592" s="54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</row>
    <row r="593" ht="15.75" customHeight="1">
      <c r="A593" s="54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</row>
    <row r="594" ht="15.75" customHeight="1">
      <c r="A594" s="54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</row>
    <row r="595" ht="15.75" customHeight="1">
      <c r="A595" s="54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</row>
    <row r="596" ht="15.75" customHeight="1">
      <c r="A596" s="54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</row>
    <row r="597" ht="15.75" customHeight="1">
      <c r="A597" s="54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</row>
    <row r="598" ht="15.75" customHeight="1">
      <c r="A598" s="54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</row>
    <row r="599" ht="15.75" customHeight="1">
      <c r="A599" s="54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</row>
    <row r="600" ht="15.75" customHeight="1">
      <c r="A600" s="54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</row>
    <row r="601" ht="15.75" customHeight="1">
      <c r="A601" s="54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</row>
    <row r="602" ht="15.75" customHeight="1">
      <c r="A602" s="54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</row>
    <row r="603" ht="15.75" customHeight="1">
      <c r="A603" s="54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</row>
    <row r="604" ht="15.75" customHeight="1">
      <c r="A604" s="54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</row>
    <row r="605" ht="15.75" customHeight="1">
      <c r="A605" s="54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</row>
    <row r="606" ht="15.75" customHeight="1">
      <c r="A606" s="54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</row>
    <row r="607" ht="15.75" customHeight="1">
      <c r="A607" s="54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</row>
    <row r="608" ht="15.75" customHeight="1">
      <c r="A608" s="54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</row>
    <row r="609" ht="15.75" customHeight="1">
      <c r="A609" s="54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</row>
    <row r="610" ht="15.75" customHeight="1">
      <c r="A610" s="54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</row>
    <row r="611" ht="15.75" customHeight="1">
      <c r="A611" s="54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</row>
    <row r="612" ht="15.75" customHeight="1">
      <c r="A612" s="54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</row>
    <row r="613" ht="15.75" customHeight="1">
      <c r="A613" s="54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</row>
    <row r="614" ht="15.75" customHeight="1">
      <c r="A614" s="54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</row>
    <row r="615" ht="15.75" customHeight="1">
      <c r="A615" s="54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</row>
    <row r="616" ht="15.75" customHeight="1">
      <c r="A616" s="54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</row>
    <row r="617" ht="15.75" customHeight="1">
      <c r="A617" s="54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</row>
    <row r="618" ht="15.75" customHeight="1">
      <c r="A618" s="54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</row>
    <row r="619" ht="15.75" customHeight="1">
      <c r="A619" s="54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</row>
    <row r="620" ht="15.75" customHeight="1">
      <c r="A620" s="54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</row>
    <row r="621" ht="15.75" customHeight="1">
      <c r="A621" s="54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</row>
    <row r="622" ht="15.75" customHeight="1">
      <c r="A622" s="54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</row>
    <row r="623" ht="15.75" customHeight="1">
      <c r="A623" s="54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</row>
    <row r="624" ht="15.75" customHeight="1">
      <c r="A624" s="54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</row>
    <row r="625" ht="15.75" customHeight="1">
      <c r="A625" s="54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</row>
    <row r="626" ht="15.75" customHeight="1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</row>
    <row r="627" ht="15.75" customHeight="1">
      <c r="A627" s="54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</row>
    <row r="628" ht="15.75" customHeight="1">
      <c r="A628" s="54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</row>
    <row r="629" ht="15.75" customHeight="1">
      <c r="A629" s="54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</row>
    <row r="630" ht="15.75" customHeight="1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</row>
    <row r="631" ht="15.75" customHeight="1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</row>
    <row r="632" ht="15.75" customHeight="1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</row>
    <row r="633" ht="15.75" customHeight="1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</row>
    <row r="634" ht="15.75" customHeight="1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</row>
    <row r="635" ht="15.75" customHeight="1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</row>
    <row r="636" ht="15.75" customHeight="1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</row>
    <row r="637" ht="15.75" customHeight="1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</row>
    <row r="638" ht="15.75" customHeight="1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</row>
    <row r="639" ht="15.75" customHeight="1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</row>
    <row r="640" ht="15.75" customHeight="1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</row>
    <row r="641" ht="15.75" customHeight="1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</row>
    <row r="642" ht="15.75" customHeight="1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</row>
    <row r="643" ht="15.75" customHeight="1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</row>
    <row r="644" ht="15.75" customHeight="1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</row>
    <row r="645" ht="15.75" customHeight="1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</row>
    <row r="646" ht="15.75" customHeight="1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</row>
    <row r="647" ht="15.75" customHeight="1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</row>
    <row r="648" ht="15.75" customHeight="1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</row>
    <row r="649" ht="15.75" customHeight="1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</row>
    <row r="650" ht="15.75" customHeight="1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</row>
    <row r="651" ht="15.75" customHeight="1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</row>
    <row r="652" ht="15.75" customHeight="1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</row>
    <row r="653" ht="15.75" customHeight="1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</row>
    <row r="654" ht="15.75" customHeight="1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</row>
    <row r="655" ht="15.75" customHeight="1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</row>
    <row r="656" ht="15.75" customHeight="1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</row>
    <row r="657" ht="15.75" customHeight="1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</row>
    <row r="658" ht="15.75" customHeight="1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</row>
    <row r="659" ht="15.75" customHeight="1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</row>
    <row r="660" ht="15.75" customHeight="1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</row>
    <row r="661" ht="15.75" customHeight="1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</row>
    <row r="662" ht="15.75" customHeight="1">
      <c r="A662" s="54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</row>
    <row r="663" ht="15.75" customHeight="1">
      <c r="A663" s="54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</row>
    <row r="664" ht="15.75" customHeight="1">
      <c r="A664" s="54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</row>
    <row r="665" ht="15.75" customHeight="1">
      <c r="A665" s="54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</row>
    <row r="666" ht="15.75" customHeight="1">
      <c r="A666" s="54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</row>
    <row r="667" ht="15.75" customHeight="1">
      <c r="A667" s="54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</row>
    <row r="668" ht="15.75" customHeight="1">
      <c r="A668" s="54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</row>
    <row r="669" ht="15.75" customHeight="1">
      <c r="A669" s="54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</row>
    <row r="670" ht="15.75" customHeight="1">
      <c r="A670" s="54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</row>
    <row r="671" ht="15.75" customHeight="1">
      <c r="A671" s="54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</row>
    <row r="672" ht="15.75" customHeight="1">
      <c r="A672" s="54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</row>
    <row r="673" ht="15.75" customHeight="1">
      <c r="A673" s="54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</row>
    <row r="674" ht="15.75" customHeight="1">
      <c r="A674" s="54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</row>
    <row r="675" ht="15.75" customHeight="1">
      <c r="A675" s="54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</row>
    <row r="676" ht="15.75" customHeight="1">
      <c r="A676" s="54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</row>
    <row r="677" ht="15.75" customHeight="1">
      <c r="A677" s="54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</row>
    <row r="678" ht="15.75" customHeight="1">
      <c r="A678" s="54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</row>
    <row r="679" ht="15.75" customHeight="1">
      <c r="A679" s="54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</row>
    <row r="680" ht="15.75" customHeight="1">
      <c r="A680" s="54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</row>
    <row r="681" ht="15.75" customHeight="1">
      <c r="A681" s="54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</row>
    <row r="682" ht="15.75" customHeight="1">
      <c r="A682" s="54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</row>
    <row r="683" ht="15.75" customHeight="1">
      <c r="A683" s="54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</row>
    <row r="684" ht="15.75" customHeight="1">
      <c r="A684" s="54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</row>
    <row r="685" ht="15.75" customHeight="1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</row>
    <row r="686" ht="15.75" customHeight="1">
      <c r="A686" s="54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</row>
    <row r="687" ht="15.75" customHeight="1">
      <c r="A687" s="54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</row>
    <row r="688" ht="15.75" customHeight="1">
      <c r="A688" s="54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</row>
    <row r="689" ht="15.75" customHeight="1">
      <c r="A689" s="54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</row>
    <row r="690" ht="15.75" customHeight="1">
      <c r="A690" s="54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</row>
    <row r="691" ht="15.75" customHeight="1">
      <c r="A691" s="54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</row>
    <row r="692" ht="15.75" customHeight="1">
      <c r="A692" s="54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</row>
    <row r="693" ht="15.75" customHeight="1">
      <c r="A693" s="54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</row>
    <row r="694" ht="15.75" customHeight="1">
      <c r="A694" s="54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</row>
    <row r="695" ht="15.75" customHeight="1">
      <c r="A695" s="54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</row>
    <row r="696" ht="15.75" customHeight="1">
      <c r="A696" s="54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</row>
    <row r="697" ht="15.75" customHeight="1">
      <c r="A697" s="54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</row>
    <row r="698" ht="15.75" customHeight="1">
      <c r="A698" s="54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</row>
    <row r="699" ht="15.75" customHeight="1">
      <c r="A699" s="54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</row>
    <row r="700" ht="15.75" customHeight="1">
      <c r="A700" s="54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</row>
    <row r="701" ht="15.75" customHeight="1">
      <c r="A701" s="54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</row>
    <row r="702" ht="15.75" customHeight="1">
      <c r="A702" s="54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</row>
    <row r="703" ht="15.75" customHeight="1">
      <c r="A703" s="54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</row>
    <row r="704" ht="15.75" customHeight="1">
      <c r="A704" s="54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</row>
    <row r="705" ht="15.75" customHeight="1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</row>
    <row r="706" ht="15.75" customHeight="1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</row>
    <row r="707" ht="15.75" customHeight="1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</row>
    <row r="708" ht="15.75" customHeight="1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</row>
    <row r="709" ht="15.75" customHeight="1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</row>
    <row r="710" ht="15.75" customHeight="1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</row>
    <row r="711" ht="15.75" customHeight="1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</row>
    <row r="712" ht="15.75" customHeight="1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</row>
    <row r="713" ht="15.75" customHeight="1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</row>
    <row r="714" ht="15.75" customHeight="1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</row>
    <row r="715" ht="15.75" customHeight="1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</row>
    <row r="716" ht="15.75" customHeight="1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</row>
    <row r="717" ht="15.75" customHeight="1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</row>
    <row r="718" ht="15.75" customHeight="1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</row>
    <row r="719" ht="15.75" customHeight="1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</row>
    <row r="720" ht="15.75" customHeight="1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</row>
    <row r="721" ht="15.75" customHeight="1">
      <c r="A721" s="54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</row>
    <row r="722" ht="15.75" customHeight="1">
      <c r="A722" s="54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</row>
    <row r="723" ht="15.75" customHeight="1">
      <c r="A723" s="54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</row>
    <row r="724" ht="15.75" customHeight="1">
      <c r="A724" s="54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</row>
    <row r="725" ht="15.75" customHeight="1">
      <c r="A725" s="54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</row>
    <row r="726" ht="15.75" customHeight="1">
      <c r="A726" s="54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</row>
    <row r="727" ht="15.75" customHeight="1">
      <c r="A727" s="54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</row>
    <row r="728" ht="15.75" customHeight="1">
      <c r="A728" s="54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</row>
    <row r="729" ht="15.75" customHeight="1">
      <c r="A729" s="54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</row>
    <row r="730" ht="15.75" customHeight="1">
      <c r="A730" s="54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</row>
    <row r="731" ht="15.75" customHeight="1">
      <c r="A731" s="54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</row>
    <row r="732" ht="15.75" customHeight="1">
      <c r="A732" s="54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</row>
    <row r="733" ht="15.75" customHeight="1">
      <c r="A733" s="54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</row>
    <row r="734" ht="15.75" customHeight="1">
      <c r="A734" s="54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</row>
    <row r="735" ht="15.75" customHeight="1">
      <c r="A735" s="54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</row>
    <row r="736" ht="15.75" customHeight="1">
      <c r="A736" s="54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</row>
    <row r="737" ht="15.75" customHeight="1">
      <c r="A737" s="54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</row>
    <row r="738" ht="15.75" customHeight="1">
      <c r="A738" s="54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</row>
    <row r="739" ht="15.75" customHeight="1">
      <c r="A739" s="54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</row>
    <row r="740" ht="15.75" customHeight="1">
      <c r="A740" s="54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</row>
    <row r="741" ht="15.75" customHeight="1">
      <c r="A741" s="54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</row>
    <row r="742" ht="15.75" customHeight="1">
      <c r="A742" s="54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</row>
    <row r="743" ht="15.75" customHeight="1">
      <c r="A743" s="54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</row>
    <row r="744" ht="15.75" customHeight="1">
      <c r="A744" s="54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</row>
    <row r="745" ht="15.75" customHeight="1">
      <c r="A745" s="54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</row>
    <row r="746" ht="15.75" customHeight="1">
      <c r="A746" s="54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</row>
    <row r="747" ht="15.75" customHeight="1">
      <c r="A747" s="54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</row>
    <row r="748" ht="15.75" customHeight="1">
      <c r="A748" s="54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</row>
    <row r="749" ht="15.75" customHeight="1">
      <c r="A749" s="54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</row>
    <row r="750" ht="15.75" customHeight="1">
      <c r="A750" s="54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</row>
    <row r="751" ht="15.75" customHeight="1">
      <c r="A751" s="54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</row>
    <row r="752" ht="15.75" customHeight="1">
      <c r="A752" s="54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</row>
    <row r="753" ht="15.75" customHeight="1">
      <c r="A753" s="54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</row>
    <row r="754" ht="15.75" customHeight="1">
      <c r="A754" s="54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</row>
    <row r="755" ht="15.75" customHeight="1">
      <c r="A755" s="54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</row>
    <row r="756" ht="15.75" customHeight="1">
      <c r="A756" s="54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</row>
    <row r="757" ht="15.75" customHeight="1">
      <c r="A757" s="54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</row>
    <row r="758" ht="15.75" customHeight="1">
      <c r="A758" s="54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</row>
    <row r="759" ht="15.75" customHeight="1">
      <c r="A759" s="54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</row>
    <row r="760" ht="15.75" customHeight="1">
      <c r="A760" s="54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</row>
    <row r="761" ht="15.75" customHeight="1">
      <c r="A761" s="54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</row>
    <row r="762" ht="15.75" customHeight="1">
      <c r="A762" s="54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</row>
    <row r="763" ht="15.75" customHeight="1">
      <c r="A763" s="54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</row>
    <row r="764" ht="15.75" customHeight="1">
      <c r="A764" s="54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</row>
    <row r="765" ht="15.75" customHeight="1">
      <c r="A765" s="54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</row>
    <row r="766" ht="15.75" customHeight="1">
      <c r="A766" s="54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</row>
    <row r="767" ht="15.75" customHeight="1">
      <c r="A767" s="54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</row>
    <row r="768" ht="15.75" customHeight="1">
      <c r="A768" s="54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</row>
    <row r="769" ht="15.75" customHeight="1">
      <c r="A769" s="54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</row>
    <row r="770" ht="15.75" customHeight="1">
      <c r="A770" s="54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</row>
    <row r="771" ht="15.75" customHeight="1">
      <c r="A771" s="54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</row>
    <row r="772" ht="15.75" customHeight="1">
      <c r="A772" s="54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</row>
    <row r="773" ht="15.75" customHeight="1">
      <c r="A773" s="54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</row>
    <row r="774" ht="15.75" customHeight="1">
      <c r="A774" s="54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</row>
    <row r="775" ht="15.75" customHeight="1">
      <c r="A775" s="54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</row>
    <row r="776" ht="15.75" customHeight="1">
      <c r="A776" s="54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</row>
    <row r="777" ht="15.75" customHeight="1">
      <c r="A777" s="54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</row>
    <row r="778" ht="15.75" customHeight="1">
      <c r="A778" s="54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</row>
    <row r="779" ht="15.75" customHeight="1">
      <c r="A779" s="54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</row>
    <row r="780" ht="15.75" customHeight="1">
      <c r="A780" s="54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</row>
    <row r="781" ht="15.75" customHeight="1">
      <c r="A781" s="54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</row>
    <row r="782" ht="15.75" customHeight="1">
      <c r="A782" s="54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</row>
    <row r="783" ht="15.75" customHeight="1">
      <c r="A783" s="54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</row>
    <row r="784" ht="15.75" customHeight="1">
      <c r="A784" s="54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</row>
    <row r="785" ht="15.75" customHeight="1">
      <c r="A785" s="54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</row>
    <row r="786" ht="15.75" customHeight="1">
      <c r="A786" s="54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</row>
    <row r="787" ht="15.75" customHeight="1">
      <c r="A787" s="54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</row>
    <row r="788" ht="15.75" customHeight="1">
      <c r="A788" s="54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</row>
    <row r="789" ht="15.75" customHeight="1">
      <c r="A789" s="54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</row>
    <row r="790" ht="15.75" customHeight="1">
      <c r="A790" s="54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</row>
    <row r="791" ht="15.75" customHeight="1">
      <c r="A791" s="54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</row>
    <row r="792" ht="15.75" customHeight="1">
      <c r="A792" s="54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</row>
    <row r="793" ht="15.75" customHeight="1">
      <c r="A793" s="54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</row>
    <row r="794" ht="15.75" customHeight="1">
      <c r="A794" s="54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</row>
    <row r="795" ht="15.75" customHeight="1">
      <c r="A795" s="54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</row>
    <row r="796" ht="15.75" customHeight="1">
      <c r="A796" s="54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</row>
    <row r="797" ht="15.75" customHeight="1">
      <c r="A797" s="54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</row>
    <row r="798" ht="15.75" customHeight="1">
      <c r="A798" s="54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</row>
    <row r="799" ht="15.75" customHeight="1">
      <c r="A799" s="54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</row>
    <row r="800" ht="15.75" customHeight="1">
      <c r="A800" s="54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</row>
    <row r="801" ht="15.75" customHeight="1">
      <c r="A801" s="54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</row>
    <row r="802" ht="15.75" customHeight="1">
      <c r="A802" s="54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</row>
    <row r="803" ht="15.75" customHeight="1">
      <c r="A803" s="54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</row>
    <row r="804" ht="15.75" customHeight="1">
      <c r="A804" s="54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</row>
    <row r="805" ht="15.75" customHeight="1">
      <c r="A805" s="54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</row>
    <row r="806" ht="15.75" customHeight="1">
      <c r="A806" s="54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</row>
    <row r="807" ht="15.75" customHeight="1">
      <c r="A807" s="54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</row>
    <row r="808" ht="15.75" customHeight="1">
      <c r="A808" s="54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</row>
    <row r="809" ht="15.75" customHeight="1">
      <c r="A809" s="54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</row>
    <row r="810" ht="15.75" customHeight="1">
      <c r="A810" s="54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</row>
    <row r="811" ht="15.75" customHeight="1">
      <c r="A811" s="54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</row>
    <row r="812" ht="15.75" customHeight="1">
      <c r="A812" s="54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</row>
    <row r="813" ht="15.75" customHeight="1">
      <c r="A813" s="54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</row>
    <row r="814" ht="15.75" customHeight="1">
      <c r="A814" s="54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</row>
    <row r="815" ht="15.75" customHeight="1">
      <c r="A815" s="54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</row>
    <row r="816" ht="15.75" customHeight="1">
      <c r="A816" s="54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</row>
    <row r="817" ht="15.75" customHeight="1">
      <c r="A817" s="54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</row>
    <row r="818" ht="15.75" customHeight="1">
      <c r="A818" s="54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</row>
    <row r="819" ht="15.75" customHeight="1">
      <c r="A819" s="54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</row>
    <row r="820" ht="15.75" customHeight="1">
      <c r="A820" s="54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</row>
    <row r="821" ht="15.75" customHeight="1">
      <c r="A821" s="54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</row>
    <row r="822" ht="15.75" customHeight="1">
      <c r="A822" s="54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</row>
    <row r="823" ht="15.75" customHeight="1">
      <c r="A823" s="54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</row>
    <row r="824" ht="15.75" customHeight="1">
      <c r="A824" s="54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</row>
    <row r="825" ht="15.75" customHeight="1">
      <c r="A825" s="54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</row>
    <row r="826" ht="15.75" customHeight="1">
      <c r="A826" s="54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</row>
    <row r="827" ht="15.75" customHeight="1">
      <c r="A827" s="54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</row>
    <row r="828" ht="15.75" customHeight="1">
      <c r="A828" s="54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</row>
    <row r="829" ht="15.75" customHeight="1">
      <c r="A829" s="54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</row>
    <row r="830" ht="15.75" customHeight="1">
      <c r="A830" s="54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</row>
    <row r="831" ht="15.75" customHeight="1">
      <c r="A831" s="54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</row>
    <row r="832" ht="15.75" customHeight="1">
      <c r="A832" s="54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</row>
    <row r="833" ht="15.75" customHeight="1">
      <c r="A833" s="54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</row>
    <row r="834" ht="15.75" customHeight="1">
      <c r="A834" s="54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</row>
    <row r="835" ht="15.75" customHeight="1">
      <c r="A835" s="54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</row>
    <row r="836" ht="15.75" customHeight="1">
      <c r="A836" s="54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</row>
    <row r="837" ht="15.75" customHeight="1">
      <c r="A837" s="54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</row>
    <row r="838" ht="15.75" customHeight="1">
      <c r="A838" s="54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</row>
    <row r="839" ht="15.75" customHeight="1">
      <c r="A839" s="54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</row>
    <row r="840" ht="15.75" customHeight="1">
      <c r="A840" s="54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</row>
    <row r="841" ht="15.75" customHeight="1">
      <c r="A841" s="54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</row>
    <row r="842" ht="15.75" customHeight="1">
      <c r="A842" s="54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</row>
    <row r="843" ht="15.75" customHeight="1">
      <c r="A843" s="54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</row>
    <row r="844" ht="15.75" customHeight="1">
      <c r="A844" s="54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</row>
    <row r="845" ht="15.75" customHeight="1">
      <c r="A845" s="54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</row>
    <row r="846" ht="15.75" customHeight="1">
      <c r="A846" s="54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</row>
    <row r="847" ht="15.75" customHeight="1">
      <c r="A847" s="54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</row>
    <row r="848" ht="15.75" customHeight="1">
      <c r="A848" s="54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</row>
    <row r="849" ht="15.75" customHeight="1">
      <c r="A849" s="54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</row>
    <row r="850" ht="15.75" customHeight="1">
      <c r="A850" s="54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</row>
    <row r="851" ht="15.75" customHeight="1">
      <c r="A851" s="54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</row>
    <row r="852" ht="15.75" customHeight="1">
      <c r="A852" s="54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</row>
    <row r="853" ht="15.75" customHeight="1">
      <c r="A853" s="54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</row>
    <row r="854" ht="15.75" customHeight="1">
      <c r="A854" s="54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</row>
    <row r="855" ht="15.75" customHeight="1">
      <c r="A855" s="54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</row>
    <row r="856" ht="15.75" customHeight="1">
      <c r="A856" s="54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</row>
    <row r="857" ht="15.75" customHeight="1">
      <c r="A857" s="54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</row>
    <row r="858" ht="15.75" customHeight="1">
      <c r="A858" s="54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</row>
    <row r="859" ht="15.75" customHeight="1">
      <c r="A859" s="54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</row>
    <row r="860" ht="15.75" customHeight="1">
      <c r="A860" s="54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</row>
    <row r="861" ht="15.75" customHeight="1">
      <c r="A861" s="54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</row>
    <row r="862" ht="15.75" customHeight="1">
      <c r="A862" s="54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</row>
    <row r="863" ht="15.75" customHeight="1">
      <c r="A863" s="54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</row>
    <row r="864" ht="15.75" customHeight="1">
      <c r="A864" s="54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</row>
    <row r="865" ht="15.75" customHeight="1">
      <c r="A865" s="54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</row>
    <row r="866" ht="15.75" customHeight="1">
      <c r="A866" s="54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</row>
    <row r="867" ht="15.75" customHeight="1">
      <c r="A867" s="54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</row>
    <row r="868" ht="15.75" customHeight="1">
      <c r="A868" s="54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</row>
    <row r="869" ht="15.75" customHeight="1">
      <c r="A869" s="54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</row>
    <row r="870" ht="15.75" customHeight="1">
      <c r="A870" s="54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</row>
    <row r="871" ht="15.75" customHeight="1">
      <c r="A871" s="54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</row>
    <row r="872" ht="15.75" customHeight="1">
      <c r="A872" s="54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</row>
    <row r="873" ht="15.75" customHeight="1">
      <c r="A873" s="54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</row>
    <row r="874" ht="15.75" customHeight="1">
      <c r="A874" s="54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</row>
    <row r="875" ht="15.75" customHeight="1">
      <c r="A875" s="54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</row>
    <row r="876" ht="15.75" customHeight="1">
      <c r="A876" s="54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</row>
    <row r="877" ht="15.75" customHeight="1">
      <c r="A877" s="54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</row>
    <row r="878" ht="15.75" customHeight="1">
      <c r="A878" s="54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</row>
    <row r="879" ht="15.75" customHeight="1">
      <c r="A879" s="54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</row>
    <row r="880" ht="15.75" customHeight="1">
      <c r="A880" s="54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</row>
    <row r="881" ht="15.75" customHeight="1">
      <c r="A881" s="54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</row>
    <row r="882" ht="15.75" customHeight="1">
      <c r="A882" s="54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</row>
    <row r="883" ht="15.75" customHeight="1">
      <c r="A883" s="54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</row>
    <row r="884" ht="15.75" customHeight="1">
      <c r="A884" s="54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</row>
    <row r="885" ht="15.75" customHeight="1">
      <c r="A885" s="54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</row>
    <row r="886" ht="15.75" customHeight="1">
      <c r="A886" s="54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</row>
    <row r="887" ht="15.75" customHeight="1">
      <c r="A887" s="54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</row>
    <row r="888" ht="15.75" customHeight="1">
      <c r="A888" s="54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</row>
    <row r="889" ht="15.75" customHeight="1">
      <c r="A889" s="54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</row>
    <row r="890" ht="15.75" customHeight="1">
      <c r="A890" s="54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</row>
    <row r="891" ht="15.75" customHeight="1">
      <c r="A891" s="54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</row>
    <row r="892" ht="15.75" customHeight="1">
      <c r="A892" s="54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</row>
    <row r="893" ht="15.75" customHeight="1">
      <c r="A893" s="54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</row>
    <row r="894" ht="15.75" customHeight="1">
      <c r="A894" s="54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</row>
    <row r="895" ht="15.75" customHeight="1">
      <c r="A895" s="54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</row>
    <row r="896" ht="15.75" customHeight="1">
      <c r="A896" s="54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</row>
    <row r="897" ht="15.75" customHeight="1">
      <c r="A897" s="54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</row>
    <row r="898" ht="15.75" customHeight="1">
      <c r="A898" s="54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</row>
    <row r="899" ht="15.75" customHeight="1">
      <c r="A899" s="54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</row>
    <row r="900" ht="15.75" customHeight="1">
      <c r="A900" s="54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</row>
    <row r="901" ht="15.75" customHeight="1">
      <c r="A901" s="54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</row>
    <row r="902" ht="15.75" customHeight="1">
      <c r="A902" s="54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</row>
    <row r="903" ht="15.75" customHeight="1">
      <c r="A903" s="54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</row>
    <row r="904" ht="15.75" customHeight="1">
      <c r="A904" s="54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</row>
    <row r="905" ht="15.75" customHeight="1">
      <c r="A905" s="54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</row>
    <row r="906" ht="15.75" customHeight="1">
      <c r="A906" s="54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</row>
    <row r="907" ht="15.75" customHeight="1">
      <c r="A907" s="54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</row>
    <row r="908" ht="15.75" customHeight="1">
      <c r="A908" s="54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</row>
    <row r="909" ht="15.75" customHeight="1">
      <c r="A909" s="54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</row>
    <row r="910" ht="15.75" customHeight="1">
      <c r="A910" s="54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</row>
    <row r="911" ht="15.75" customHeight="1">
      <c r="A911" s="54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</row>
    <row r="912" ht="15.75" customHeight="1">
      <c r="A912" s="54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</row>
    <row r="913" ht="15.75" customHeight="1">
      <c r="A913" s="54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</row>
    <row r="914" ht="15.75" customHeight="1">
      <c r="A914" s="54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</row>
    <row r="915" ht="15.75" customHeight="1">
      <c r="A915" s="54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</row>
    <row r="916" ht="15.75" customHeight="1">
      <c r="A916" s="54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</row>
    <row r="917" ht="15.75" customHeight="1">
      <c r="A917" s="54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</row>
    <row r="918" ht="15.75" customHeight="1">
      <c r="A918" s="54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</row>
    <row r="919" ht="15.75" customHeight="1">
      <c r="A919" s="54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</row>
    <row r="920" ht="15.75" customHeight="1">
      <c r="A920" s="54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</row>
    <row r="921" ht="15.75" customHeight="1">
      <c r="A921" s="54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</row>
    <row r="922" ht="15.75" customHeight="1">
      <c r="A922" s="54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</row>
    <row r="923" ht="15.75" customHeight="1">
      <c r="A923" s="54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</row>
    <row r="924" ht="15.75" customHeight="1">
      <c r="A924" s="54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</row>
    <row r="925" ht="15.75" customHeight="1">
      <c r="A925" s="54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</row>
    <row r="926" ht="15.75" customHeight="1">
      <c r="A926" s="54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</row>
    <row r="927" ht="15.75" customHeight="1">
      <c r="A927" s="54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</row>
    <row r="928" ht="15.75" customHeight="1">
      <c r="A928" s="54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</row>
    <row r="929" ht="15.75" customHeight="1">
      <c r="A929" s="54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</row>
    <row r="930" ht="15.75" customHeight="1">
      <c r="A930" s="54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</row>
    <row r="931" ht="15.75" customHeight="1">
      <c r="A931" s="54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</row>
    <row r="932" ht="15.75" customHeight="1">
      <c r="A932" s="54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</row>
    <row r="933" ht="15.75" customHeight="1">
      <c r="A933" s="54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</row>
    <row r="934" ht="15.75" customHeight="1">
      <c r="A934" s="54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</row>
    <row r="935" ht="15.75" customHeight="1">
      <c r="A935" s="54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</row>
    <row r="936" ht="15.75" customHeight="1">
      <c r="A936" s="54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</row>
    <row r="937" ht="15.75" customHeight="1">
      <c r="A937" s="54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</row>
    <row r="938" ht="15.75" customHeight="1">
      <c r="A938" s="54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</row>
    <row r="939" ht="15.75" customHeight="1">
      <c r="A939" s="54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</row>
    <row r="940" ht="15.75" customHeight="1">
      <c r="A940" s="54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</row>
    <row r="941" ht="15.75" customHeight="1">
      <c r="A941" s="54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</row>
    <row r="942" ht="15.75" customHeight="1">
      <c r="A942" s="54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</row>
    <row r="943" ht="15.75" customHeight="1">
      <c r="A943" s="54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</row>
    <row r="944" ht="15.75" customHeight="1">
      <c r="A944" s="54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</row>
    <row r="945" ht="15.75" customHeight="1">
      <c r="A945" s="54"/>
      <c r="B945" s="54"/>
      <c r="C945" s="54"/>
      <c r="D945" s="54"/>
      <c r="E945" s="54"/>
      <c r="F945" s="54"/>
      <c r="G945" s="54"/>
      <c r="H945" s="54"/>
      <c r="I945" s="54"/>
      <c r="J945" s="54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</row>
    <row r="946" ht="15.75" customHeight="1">
      <c r="A946" s="54"/>
      <c r="B946" s="54"/>
      <c r="C946" s="54"/>
      <c r="D946" s="54"/>
      <c r="E946" s="54"/>
      <c r="F946" s="54"/>
      <c r="G946" s="54"/>
      <c r="H946" s="54"/>
      <c r="I946" s="54"/>
      <c r="J946" s="54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</row>
    <row r="947" ht="15.75" customHeight="1">
      <c r="A947" s="54"/>
      <c r="B947" s="54"/>
      <c r="C947" s="54"/>
      <c r="D947" s="54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</row>
    <row r="948" ht="15.75" customHeight="1">
      <c r="A948" s="54"/>
      <c r="B948" s="54"/>
      <c r="C948" s="54"/>
      <c r="D948" s="54"/>
      <c r="E948" s="54"/>
      <c r="F948" s="54"/>
      <c r="G948" s="54"/>
      <c r="H948" s="54"/>
      <c r="I948" s="54"/>
      <c r="J948" s="54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</row>
    <row r="949" ht="15.75" customHeight="1">
      <c r="A949" s="54"/>
      <c r="B949" s="54"/>
      <c r="C949" s="54"/>
      <c r="D949" s="54"/>
      <c r="E949" s="54"/>
      <c r="F949" s="54"/>
      <c r="G949" s="54"/>
      <c r="H949" s="54"/>
      <c r="I949" s="54"/>
      <c r="J949" s="54"/>
      <c r="K949" s="54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</row>
    <row r="950" ht="15.75" customHeight="1">
      <c r="A950" s="54"/>
      <c r="B950" s="54"/>
      <c r="C950" s="54"/>
      <c r="D950" s="54"/>
      <c r="E950" s="54"/>
      <c r="F950" s="54"/>
      <c r="G950" s="54"/>
      <c r="H950" s="54"/>
      <c r="I950" s="54"/>
      <c r="J950" s="54"/>
      <c r="K950" s="54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</row>
    <row r="951" ht="15.75" customHeight="1">
      <c r="A951" s="54"/>
      <c r="B951" s="54"/>
      <c r="C951" s="54"/>
      <c r="D951" s="54"/>
      <c r="E951" s="54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</row>
    <row r="952" ht="15.75" customHeight="1">
      <c r="A952" s="54"/>
      <c r="B952" s="54"/>
      <c r="C952" s="54"/>
      <c r="D952" s="54"/>
      <c r="E952" s="54"/>
      <c r="F952" s="54"/>
      <c r="G952" s="54"/>
      <c r="H952" s="54"/>
      <c r="I952" s="54"/>
      <c r="J952" s="54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</row>
    <row r="953" ht="15.75" customHeight="1">
      <c r="A953" s="54"/>
      <c r="B953" s="54"/>
      <c r="C953" s="54"/>
      <c r="D953" s="54"/>
      <c r="E953" s="54"/>
      <c r="F953" s="54"/>
      <c r="G953" s="54"/>
      <c r="H953" s="54"/>
      <c r="I953" s="54"/>
      <c r="J953" s="54"/>
      <c r="K953" s="54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</row>
    <row r="954" ht="15.75" customHeight="1">
      <c r="A954" s="54"/>
      <c r="B954" s="54"/>
      <c r="C954" s="54"/>
      <c r="D954" s="54"/>
      <c r="E954" s="54"/>
      <c r="F954" s="54"/>
      <c r="G954" s="54"/>
      <c r="H954" s="54"/>
      <c r="I954" s="54"/>
      <c r="J954" s="54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</row>
    <row r="955" ht="15.75" customHeight="1">
      <c r="A955" s="54"/>
      <c r="B955" s="54"/>
      <c r="C955" s="54"/>
      <c r="D955" s="54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</row>
    <row r="956" ht="15.75" customHeight="1">
      <c r="A956" s="54"/>
      <c r="B956" s="54"/>
      <c r="C956" s="54"/>
      <c r="D956" s="54"/>
      <c r="E956" s="54"/>
      <c r="F956" s="54"/>
      <c r="G956" s="54"/>
      <c r="H956" s="54"/>
      <c r="I956" s="54"/>
      <c r="J956" s="54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</row>
    <row r="957" ht="15.75" customHeight="1">
      <c r="A957" s="54"/>
      <c r="B957" s="54"/>
      <c r="C957" s="54"/>
      <c r="D957" s="54"/>
      <c r="E957" s="54"/>
      <c r="F957" s="54"/>
      <c r="G957" s="54"/>
      <c r="H957" s="54"/>
      <c r="I957" s="54"/>
      <c r="J957" s="54"/>
      <c r="K957" s="54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</row>
    <row r="958" ht="15.75" customHeight="1">
      <c r="A958" s="54"/>
      <c r="B958" s="54"/>
      <c r="C958" s="54"/>
      <c r="D958" s="54"/>
      <c r="E958" s="54"/>
      <c r="F958" s="54"/>
      <c r="G958" s="54"/>
      <c r="H958" s="54"/>
      <c r="I958" s="54"/>
      <c r="J958" s="54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</row>
    <row r="959" ht="15.75" customHeight="1">
      <c r="A959" s="54"/>
      <c r="B959" s="54"/>
      <c r="C959" s="54"/>
      <c r="D959" s="54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</row>
    <row r="960" ht="15.75" customHeight="1">
      <c r="A960" s="54"/>
      <c r="B960" s="54"/>
      <c r="C960" s="54"/>
      <c r="D960" s="54"/>
      <c r="E960" s="54"/>
      <c r="F960" s="54"/>
      <c r="G960" s="54"/>
      <c r="H960" s="54"/>
      <c r="I960" s="54"/>
      <c r="J960" s="54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</row>
    <row r="961" ht="15.75" customHeight="1">
      <c r="A961" s="54"/>
      <c r="B961" s="54"/>
      <c r="C961" s="54"/>
      <c r="D961" s="54"/>
      <c r="E961" s="54"/>
      <c r="F961" s="54"/>
      <c r="G961" s="54"/>
      <c r="H961" s="54"/>
      <c r="I961" s="54"/>
      <c r="J961" s="54"/>
      <c r="K961" s="54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</row>
    <row r="962" ht="15.75" customHeight="1">
      <c r="A962" s="54"/>
      <c r="B962" s="54"/>
      <c r="C962" s="54"/>
      <c r="D962" s="54"/>
      <c r="E962" s="54"/>
      <c r="F962" s="54"/>
      <c r="G962" s="54"/>
      <c r="H962" s="54"/>
      <c r="I962" s="54"/>
      <c r="J962" s="54"/>
      <c r="K962" s="54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</row>
    <row r="963" ht="15.75" customHeight="1">
      <c r="A963" s="54"/>
      <c r="B963" s="54"/>
      <c r="C963" s="54"/>
      <c r="D963" s="54"/>
      <c r="E963" s="54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</row>
    <row r="964" ht="15.75" customHeight="1">
      <c r="A964" s="54"/>
      <c r="B964" s="54"/>
      <c r="C964" s="54"/>
      <c r="D964" s="54"/>
      <c r="E964" s="54"/>
      <c r="F964" s="54"/>
      <c r="G964" s="54"/>
      <c r="H964" s="54"/>
      <c r="I964" s="54"/>
      <c r="J964" s="54"/>
      <c r="K964" s="54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</row>
    <row r="965" ht="15.75" customHeight="1">
      <c r="A965" s="54"/>
      <c r="B965" s="54"/>
      <c r="C965" s="54"/>
      <c r="D965" s="54"/>
      <c r="E965" s="54"/>
      <c r="F965" s="54"/>
      <c r="G965" s="54"/>
      <c r="H965" s="54"/>
      <c r="I965" s="54"/>
      <c r="J965" s="54"/>
      <c r="K965" s="54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</row>
    <row r="966" ht="15.75" customHeight="1">
      <c r="A966" s="54"/>
      <c r="B966" s="54"/>
      <c r="C966" s="54"/>
      <c r="D966" s="54"/>
      <c r="E966" s="54"/>
      <c r="F966" s="54"/>
      <c r="G966" s="54"/>
      <c r="H966" s="54"/>
      <c r="I966" s="54"/>
      <c r="J966" s="54"/>
      <c r="K966" s="54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</row>
    <row r="967" ht="15.75" customHeight="1">
      <c r="A967" s="54"/>
      <c r="B967" s="54"/>
      <c r="C967" s="54"/>
      <c r="D967" s="54"/>
      <c r="E967" s="54"/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</row>
    <row r="968" ht="15.75" customHeight="1">
      <c r="A968" s="54"/>
      <c r="B968" s="54"/>
      <c r="C968" s="54"/>
      <c r="D968" s="54"/>
      <c r="E968" s="54"/>
      <c r="F968" s="54"/>
      <c r="G968" s="54"/>
      <c r="H968" s="54"/>
      <c r="I968" s="54"/>
      <c r="J968" s="54"/>
      <c r="K968" s="54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</row>
    <row r="969" ht="15.75" customHeight="1">
      <c r="A969" s="54"/>
      <c r="B969" s="54"/>
      <c r="C969" s="54"/>
      <c r="D969" s="54"/>
      <c r="E969" s="54"/>
      <c r="F969" s="54"/>
      <c r="G969" s="54"/>
      <c r="H969" s="54"/>
      <c r="I969" s="54"/>
      <c r="J969" s="54"/>
      <c r="K969" s="54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</row>
    <row r="970" ht="15.75" customHeight="1">
      <c r="A970" s="54"/>
      <c r="B970" s="54"/>
      <c r="C970" s="54"/>
      <c r="D970" s="54"/>
      <c r="E970" s="54"/>
      <c r="F970" s="54"/>
      <c r="G970" s="54"/>
      <c r="H970" s="54"/>
      <c r="I970" s="54"/>
      <c r="J970" s="54"/>
      <c r="K970" s="54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</row>
    <row r="971" ht="15.75" customHeight="1">
      <c r="A971" s="54"/>
      <c r="B971" s="54"/>
      <c r="C971" s="54"/>
      <c r="D971" s="54"/>
      <c r="E971" s="54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</row>
    <row r="972" ht="15.75" customHeight="1">
      <c r="A972" s="54"/>
      <c r="B972" s="54"/>
      <c r="C972" s="54"/>
      <c r="D972" s="54"/>
      <c r="E972" s="54"/>
      <c r="F972" s="54"/>
      <c r="G972" s="54"/>
      <c r="H972" s="54"/>
      <c r="I972" s="54"/>
      <c r="J972" s="54"/>
      <c r="K972" s="54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</row>
    <row r="973" ht="15.75" customHeight="1">
      <c r="A973" s="54"/>
      <c r="B973" s="54"/>
      <c r="C973" s="54"/>
      <c r="D973" s="54"/>
      <c r="E973" s="54"/>
      <c r="F973" s="54"/>
      <c r="G973" s="54"/>
      <c r="H973" s="54"/>
      <c r="I973" s="54"/>
      <c r="J973" s="54"/>
      <c r="K973" s="54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</row>
    <row r="974" ht="15.75" customHeight="1">
      <c r="A974" s="54"/>
      <c r="B974" s="54"/>
      <c r="C974" s="54"/>
      <c r="D974" s="54"/>
      <c r="E974" s="54"/>
      <c r="F974" s="54"/>
      <c r="G974" s="54"/>
      <c r="H974" s="54"/>
      <c r="I974" s="54"/>
      <c r="J974" s="54"/>
      <c r="K974" s="54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</row>
    <row r="975" ht="15.75" customHeight="1">
      <c r="A975" s="54"/>
      <c r="B975" s="54"/>
      <c r="C975" s="54"/>
      <c r="D975" s="54"/>
      <c r="E975" s="54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</row>
    <row r="976" ht="15.75" customHeight="1">
      <c r="A976" s="54"/>
      <c r="B976" s="54"/>
      <c r="C976" s="54"/>
      <c r="D976" s="54"/>
      <c r="E976" s="54"/>
      <c r="F976" s="54"/>
      <c r="G976" s="54"/>
      <c r="H976" s="54"/>
      <c r="I976" s="54"/>
      <c r="J976" s="54"/>
      <c r="K976" s="54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</row>
    <row r="977" ht="15.75" customHeight="1">
      <c r="A977" s="54"/>
      <c r="B977" s="54"/>
      <c r="C977" s="54"/>
      <c r="D977" s="54"/>
      <c r="E977" s="54"/>
      <c r="F977" s="54"/>
      <c r="G977" s="54"/>
      <c r="H977" s="54"/>
      <c r="I977" s="54"/>
      <c r="J977" s="54"/>
      <c r="K977" s="54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</row>
    <row r="978" ht="15.75" customHeight="1">
      <c r="A978" s="54"/>
      <c r="B978" s="54"/>
      <c r="C978" s="54"/>
      <c r="D978" s="54"/>
      <c r="E978" s="54"/>
      <c r="F978" s="54"/>
      <c r="G978" s="54"/>
      <c r="H978" s="54"/>
      <c r="I978" s="54"/>
      <c r="J978" s="54"/>
      <c r="K978" s="54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</row>
    <row r="979" ht="15.75" customHeight="1">
      <c r="A979" s="54"/>
      <c r="B979" s="54"/>
      <c r="C979" s="54"/>
      <c r="D979" s="54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</row>
    <row r="980" ht="15.75" customHeight="1">
      <c r="A980" s="54"/>
      <c r="B980" s="54"/>
      <c r="C980" s="54"/>
      <c r="D980" s="54"/>
      <c r="E980" s="54"/>
      <c r="F980" s="54"/>
      <c r="G980" s="54"/>
      <c r="H980" s="54"/>
      <c r="I980" s="54"/>
      <c r="J980" s="54"/>
      <c r="K980" s="54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</row>
    <row r="981" ht="15.75" customHeight="1">
      <c r="A981" s="54"/>
      <c r="B981" s="54"/>
      <c r="C981" s="54"/>
      <c r="D981" s="54"/>
      <c r="E981" s="54"/>
      <c r="F981" s="54"/>
      <c r="G981" s="54"/>
      <c r="H981" s="54"/>
      <c r="I981" s="54"/>
      <c r="J981" s="54"/>
      <c r="K981" s="54"/>
      <c r="L981" s="54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  <c r="Y981" s="54"/>
      <c r="Z981" s="54"/>
    </row>
    <row r="982" ht="15.75" customHeight="1">
      <c r="A982" s="54"/>
      <c r="B982" s="54"/>
      <c r="C982" s="54"/>
      <c r="D982" s="54"/>
      <c r="E982" s="54"/>
      <c r="F982" s="54"/>
      <c r="G982" s="54"/>
      <c r="H982" s="54"/>
      <c r="I982" s="54"/>
      <c r="J982" s="54"/>
      <c r="K982" s="54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</row>
    <row r="983" ht="15.75" customHeight="1">
      <c r="A983" s="54"/>
      <c r="B983" s="54"/>
      <c r="C983" s="54"/>
      <c r="D983" s="54"/>
      <c r="E983" s="54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</row>
    <row r="984" ht="15.75" customHeight="1">
      <c r="A984" s="54"/>
      <c r="B984" s="54"/>
      <c r="C984" s="54"/>
      <c r="D984" s="54"/>
      <c r="E984" s="54"/>
      <c r="F984" s="54"/>
      <c r="G984" s="54"/>
      <c r="H984" s="54"/>
      <c r="I984" s="54"/>
      <c r="J984" s="54"/>
      <c r="K984" s="54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</row>
    <row r="985" ht="15.75" customHeight="1">
      <c r="A985" s="54"/>
      <c r="B985" s="54"/>
      <c r="C985" s="54"/>
      <c r="D985" s="54"/>
      <c r="E985" s="54"/>
      <c r="F985" s="54"/>
      <c r="G985" s="54"/>
      <c r="H985" s="54"/>
      <c r="I985" s="54"/>
      <c r="J985" s="54"/>
      <c r="K985" s="54"/>
      <c r="L985" s="54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</row>
    <row r="986" ht="15.75" customHeight="1">
      <c r="A986" s="54"/>
      <c r="B986" s="54"/>
      <c r="C986" s="54"/>
      <c r="D986" s="54"/>
      <c r="E986" s="54"/>
      <c r="F986" s="54"/>
      <c r="G986" s="54"/>
      <c r="H986" s="54"/>
      <c r="I986" s="54"/>
      <c r="J986" s="54"/>
      <c r="K986" s="54"/>
      <c r="L986" s="54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</row>
    <row r="987" ht="15.75" customHeight="1">
      <c r="A987" s="54"/>
      <c r="B987" s="54"/>
      <c r="C987" s="54"/>
      <c r="D987" s="54"/>
      <c r="E987" s="54"/>
      <c r="F987" s="54"/>
      <c r="G987" s="54"/>
      <c r="H987" s="54"/>
      <c r="I987" s="54"/>
      <c r="J987" s="54"/>
      <c r="K987" s="54"/>
      <c r="L987" s="54"/>
      <c r="M987" s="54"/>
      <c r="N987" s="54"/>
      <c r="O987" s="54"/>
      <c r="P987" s="54"/>
      <c r="Q987" s="54"/>
      <c r="R987" s="54"/>
      <c r="S987" s="54"/>
      <c r="T987" s="54"/>
      <c r="U987" s="54"/>
      <c r="V987" s="54"/>
      <c r="W987" s="54"/>
      <c r="X987" s="54"/>
      <c r="Y987" s="54"/>
      <c r="Z987" s="54"/>
    </row>
    <row r="988" ht="15.75" customHeight="1">
      <c r="A988" s="54"/>
      <c r="B988" s="54"/>
      <c r="C988" s="54"/>
      <c r="D988" s="54"/>
      <c r="E988" s="54"/>
      <c r="F988" s="54"/>
      <c r="G988" s="54"/>
      <c r="H988" s="54"/>
      <c r="I988" s="54"/>
      <c r="J988" s="54"/>
      <c r="K988" s="54"/>
      <c r="L988" s="54"/>
      <c r="M988" s="54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54"/>
      <c r="Y988" s="54"/>
      <c r="Z988" s="54"/>
    </row>
    <row r="989" ht="15.75" customHeight="1">
      <c r="A989" s="54"/>
      <c r="B989" s="54"/>
      <c r="C989" s="54"/>
      <c r="D989" s="54"/>
      <c r="E989" s="54"/>
      <c r="F989" s="54"/>
      <c r="G989" s="54"/>
      <c r="H989" s="54"/>
      <c r="I989" s="54"/>
      <c r="J989" s="54"/>
      <c r="K989" s="54"/>
      <c r="L989" s="54"/>
      <c r="M989" s="54"/>
      <c r="N989" s="54"/>
      <c r="O989" s="54"/>
      <c r="P989" s="54"/>
      <c r="Q989" s="54"/>
      <c r="R989" s="54"/>
      <c r="S989" s="54"/>
      <c r="T989" s="54"/>
      <c r="U989" s="54"/>
      <c r="V989" s="54"/>
      <c r="W989" s="54"/>
      <c r="X989" s="54"/>
      <c r="Y989" s="54"/>
      <c r="Z989" s="54"/>
    </row>
    <row r="990" ht="15.75" customHeight="1">
      <c r="A990" s="54"/>
      <c r="B990" s="54"/>
      <c r="C990" s="54"/>
      <c r="D990" s="54"/>
      <c r="E990" s="54"/>
      <c r="F990" s="54"/>
      <c r="G990" s="54"/>
      <c r="H990" s="54"/>
      <c r="I990" s="54"/>
      <c r="J990" s="54"/>
      <c r="K990" s="54"/>
      <c r="L990" s="54"/>
      <c r="M990" s="54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54"/>
      <c r="Y990" s="54"/>
      <c r="Z990" s="54"/>
    </row>
    <row r="991" ht="15.75" customHeight="1">
      <c r="A991" s="54"/>
      <c r="B991" s="54"/>
      <c r="C991" s="54"/>
      <c r="D991" s="54"/>
      <c r="E991" s="54"/>
      <c r="F991" s="54"/>
      <c r="G991" s="54"/>
      <c r="H991" s="54"/>
      <c r="I991" s="54"/>
      <c r="J991" s="54"/>
      <c r="K991" s="54"/>
      <c r="L991" s="54"/>
      <c r="M991" s="54"/>
      <c r="N991" s="54"/>
      <c r="O991" s="54"/>
      <c r="P991" s="54"/>
      <c r="Q991" s="54"/>
      <c r="R991" s="54"/>
      <c r="S991" s="54"/>
      <c r="T991" s="54"/>
      <c r="U991" s="54"/>
      <c r="V991" s="54"/>
      <c r="W991" s="54"/>
      <c r="X991" s="54"/>
      <c r="Y991" s="54"/>
      <c r="Z991" s="54"/>
    </row>
    <row r="992" ht="15.75" customHeight="1">
      <c r="A992" s="54"/>
      <c r="B992" s="54"/>
      <c r="C992" s="54"/>
      <c r="D992" s="54"/>
      <c r="E992" s="54"/>
      <c r="F992" s="54"/>
      <c r="G992" s="54"/>
      <c r="H992" s="54"/>
      <c r="I992" s="54"/>
      <c r="J992" s="54"/>
      <c r="K992" s="54"/>
      <c r="L992" s="54"/>
      <c r="M992" s="54"/>
      <c r="N992" s="54"/>
      <c r="O992" s="54"/>
      <c r="P992" s="54"/>
      <c r="Q992" s="54"/>
      <c r="R992" s="54"/>
      <c r="S992" s="54"/>
      <c r="T992" s="54"/>
      <c r="U992" s="54"/>
      <c r="V992" s="54"/>
      <c r="W992" s="54"/>
      <c r="X992" s="54"/>
      <c r="Y992" s="54"/>
      <c r="Z992" s="54"/>
    </row>
    <row r="993" ht="15.75" customHeight="1">
      <c r="A993" s="54"/>
      <c r="B993" s="54"/>
      <c r="C993" s="54"/>
      <c r="D993" s="54"/>
      <c r="E993" s="54"/>
      <c r="F993" s="54"/>
      <c r="G993" s="54"/>
      <c r="H993" s="54"/>
      <c r="I993" s="54"/>
      <c r="J993" s="54"/>
      <c r="K993" s="54"/>
      <c r="L993" s="54"/>
      <c r="M993" s="54"/>
      <c r="N993" s="54"/>
      <c r="O993" s="54"/>
      <c r="P993" s="54"/>
      <c r="Q993" s="54"/>
      <c r="R993" s="54"/>
      <c r="S993" s="54"/>
      <c r="T993" s="54"/>
      <c r="U993" s="54"/>
      <c r="V993" s="54"/>
      <c r="W993" s="54"/>
      <c r="X993" s="54"/>
      <c r="Y993" s="54"/>
      <c r="Z993" s="54"/>
    </row>
    <row r="994" ht="15.75" customHeight="1">
      <c r="A994" s="54"/>
      <c r="B994" s="54"/>
      <c r="C994" s="54"/>
      <c r="D994" s="54"/>
      <c r="E994" s="54"/>
      <c r="F994" s="54"/>
      <c r="G994" s="54"/>
      <c r="H994" s="54"/>
      <c r="I994" s="54"/>
      <c r="J994" s="54"/>
      <c r="K994" s="54"/>
      <c r="L994" s="54"/>
      <c r="M994" s="54"/>
      <c r="N994" s="54"/>
      <c r="O994" s="54"/>
      <c r="P994" s="54"/>
      <c r="Q994" s="54"/>
      <c r="R994" s="54"/>
      <c r="S994" s="54"/>
      <c r="T994" s="54"/>
      <c r="U994" s="54"/>
      <c r="V994" s="54"/>
      <c r="W994" s="54"/>
      <c r="X994" s="54"/>
      <c r="Y994" s="54"/>
      <c r="Z994" s="54"/>
    </row>
    <row r="995" ht="15.75" customHeight="1">
      <c r="A995" s="54"/>
      <c r="B995" s="54"/>
      <c r="C995" s="54"/>
      <c r="D995" s="54"/>
      <c r="E995" s="54"/>
      <c r="F995" s="54"/>
      <c r="G995" s="54"/>
      <c r="H995" s="54"/>
      <c r="I995" s="54"/>
      <c r="J995" s="54"/>
      <c r="K995" s="54"/>
      <c r="L995" s="54"/>
      <c r="M995" s="54"/>
      <c r="N995" s="54"/>
      <c r="O995" s="54"/>
      <c r="P995" s="54"/>
      <c r="Q995" s="54"/>
      <c r="R995" s="54"/>
      <c r="S995" s="54"/>
      <c r="T995" s="54"/>
      <c r="U995" s="54"/>
      <c r="V995" s="54"/>
      <c r="W995" s="54"/>
      <c r="X995" s="54"/>
      <c r="Y995" s="54"/>
      <c r="Z995" s="54"/>
    </row>
    <row r="996" ht="15.75" customHeight="1">
      <c r="A996" s="54"/>
      <c r="B996" s="54"/>
      <c r="C996" s="54"/>
      <c r="D996" s="54"/>
      <c r="E996" s="54"/>
      <c r="F996" s="54"/>
      <c r="G996" s="54"/>
      <c r="H996" s="54"/>
      <c r="I996" s="54"/>
      <c r="J996" s="54"/>
      <c r="K996" s="54"/>
      <c r="L996" s="54"/>
      <c r="M996" s="54"/>
      <c r="N996" s="54"/>
      <c r="O996" s="54"/>
      <c r="P996" s="54"/>
      <c r="Q996" s="54"/>
      <c r="R996" s="54"/>
      <c r="S996" s="54"/>
      <c r="T996" s="54"/>
      <c r="U996" s="54"/>
      <c r="V996" s="54"/>
      <c r="W996" s="54"/>
      <c r="X996" s="54"/>
      <c r="Y996" s="54"/>
      <c r="Z996" s="54"/>
    </row>
    <row r="997" ht="15.75" customHeight="1">
      <c r="A997" s="54"/>
      <c r="B997" s="54"/>
      <c r="C997" s="54"/>
      <c r="D997" s="54"/>
      <c r="E997" s="54"/>
      <c r="F997" s="54"/>
      <c r="G997" s="54"/>
      <c r="H997" s="54"/>
      <c r="I997" s="54"/>
      <c r="J997" s="54"/>
      <c r="K997" s="54"/>
      <c r="L997" s="54"/>
      <c r="M997" s="54"/>
      <c r="N997" s="54"/>
      <c r="O997" s="54"/>
      <c r="P997" s="54"/>
      <c r="Q997" s="54"/>
      <c r="R997" s="54"/>
      <c r="S997" s="54"/>
      <c r="T997" s="54"/>
      <c r="U997" s="54"/>
      <c r="V997" s="54"/>
      <c r="W997" s="54"/>
      <c r="X997" s="54"/>
      <c r="Y997" s="54"/>
      <c r="Z997" s="54"/>
    </row>
    <row r="998" ht="15.75" customHeight="1">
      <c r="A998" s="54"/>
      <c r="B998" s="54"/>
      <c r="C998" s="54"/>
      <c r="D998" s="54"/>
      <c r="E998" s="54"/>
      <c r="F998" s="54"/>
      <c r="G998" s="54"/>
      <c r="H998" s="54"/>
      <c r="I998" s="54"/>
      <c r="J998" s="54"/>
      <c r="K998" s="54"/>
      <c r="L998" s="54"/>
      <c r="M998" s="54"/>
      <c r="N998" s="54"/>
      <c r="O998" s="54"/>
      <c r="P998" s="54"/>
      <c r="Q998" s="54"/>
      <c r="R998" s="54"/>
      <c r="S998" s="54"/>
      <c r="T998" s="54"/>
      <c r="U998" s="54"/>
      <c r="V998" s="54"/>
      <c r="W998" s="54"/>
      <c r="X998" s="54"/>
      <c r="Y998" s="54"/>
      <c r="Z998" s="54"/>
    </row>
    <row r="999" ht="15.75" customHeight="1">
      <c r="A999" s="54"/>
      <c r="B999" s="54"/>
      <c r="C999" s="54"/>
      <c r="D999" s="54"/>
      <c r="E999" s="54"/>
      <c r="F999" s="54"/>
      <c r="G999" s="54"/>
      <c r="H999" s="54"/>
      <c r="I999" s="54"/>
      <c r="J999" s="54"/>
      <c r="K999" s="54"/>
      <c r="L999" s="54"/>
      <c r="M999" s="54"/>
      <c r="N999" s="54"/>
      <c r="O999" s="54"/>
      <c r="P999" s="54"/>
      <c r="Q999" s="54"/>
      <c r="R999" s="54"/>
      <c r="S999" s="54"/>
      <c r="T999" s="54"/>
      <c r="U999" s="54"/>
      <c r="V999" s="54"/>
      <c r="W999" s="54"/>
      <c r="X999" s="54"/>
      <c r="Y999" s="54"/>
      <c r="Z999" s="54"/>
    </row>
    <row r="1000" ht="15.75" customHeight="1">
      <c r="A1000" s="54"/>
      <c r="B1000" s="54"/>
      <c r="C1000" s="54"/>
      <c r="D1000" s="54"/>
      <c r="E1000" s="54"/>
      <c r="F1000" s="54"/>
      <c r="G1000" s="54"/>
      <c r="H1000" s="54"/>
      <c r="I1000" s="54"/>
      <c r="J1000" s="54"/>
      <c r="K1000" s="54"/>
      <c r="L1000" s="54"/>
      <c r="M1000" s="54"/>
      <c r="N1000" s="54"/>
      <c r="O1000" s="54"/>
      <c r="P1000" s="54"/>
      <c r="Q1000" s="54"/>
      <c r="R1000" s="54"/>
      <c r="S1000" s="54"/>
      <c r="T1000" s="54"/>
      <c r="U1000" s="54"/>
      <c r="V1000" s="54"/>
      <c r="W1000" s="54"/>
      <c r="X1000" s="54"/>
      <c r="Y1000" s="54"/>
      <c r="Z1000" s="54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