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  <sheet state="visible" name="Group-Turn" sheetId="4" r:id="rId7"/>
  </sheets>
  <definedNames/>
  <calcPr/>
  <extLst>
    <ext uri="GoogleSheetsCustomDataVersion2">
      <go:sheetsCustomData xmlns:go="http://customooxmlschemas.google.com/" r:id="rId8" roundtripDataChecksum="Z30FjKVh/aOJkdTfQEUc+bUoiLHtEcJ8IZ++5wtCa9s="/>
    </ext>
  </extLst>
</workbook>
</file>

<file path=xl/sharedStrings.xml><?xml version="1.0" encoding="utf-8"?>
<sst xmlns="http://schemas.openxmlformats.org/spreadsheetml/2006/main" count="253" uniqueCount="107">
  <si>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</si>
  <si>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</si>
  <si>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</si>
  <si>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</si>
  <si>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</si>
  <si>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</si>
  <si>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</si>
  <si>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</si>
  <si>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</si>
  <si>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</si>
  <si>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</si>
  <si>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Xác định có cần chọn topic</t>
  </si>
  <si>
    <t>Y</t>
  </si>
  <si>
    <t>TC2</t>
  </si>
  <si>
    <t>Chọn topic</t>
  </si>
  <si>
    <t>N</t>
  </si>
  <si>
    <t>TC3</t>
  </si>
  <si>
    <t>Click nút call</t>
  </si>
  <si>
    <t>TC4</t>
  </si>
  <si>
    <t>Kiểm tra câu hỏi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</si>
  <si>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</si>
  <si>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</si>
  <si>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</si>
  <si>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</si>
  <si>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</si>
  <si>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</si>
  <si>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</si>
  <si>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</si>
  <si>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</si>
  <si>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</si>
  <si>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</si>
  <si>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</si>
  <si>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</si>
  <si>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</si>
  <si>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</si>
  <si>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</si>
  <si>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</si>
  <si>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</si>
  <si>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</si>
  <si>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</si>
  <si>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</si>
  <si>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</si>
  <si>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</si>
  <si>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TestCase,2,3</t>
  </si>
  <si>
    <t>$.part</t>
  </si>
  <si>
    <t>Đợi mic biến mất</t>
  </si>
  <si>
    <t>waitForObjectNotPresent</t>
  </si>
  <si>
    <t>MicroGameAI,300</t>
  </si>
  <si>
    <t>TS2</t>
  </si>
  <si>
    <t>Đợi list topic xuất hiện</t>
  </si>
  <si>
    <t>waitForObject</t>
  </si>
  <si>
    <t>Item(Clone),300</t>
  </si>
  <si>
    <t>TS3</t>
  </si>
  <si>
    <t>Click topic</t>
  </si>
  <si>
    <t>click</t>
  </si>
  <si>
    <t>Item(Clone),Button,onClick()</t>
  </si>
  <si>
    <t>$.topic</t>
  </si>
  <si>
    <t>TS4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</si>
  <si>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</si>
  <si>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</si>
  <si>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</si>
  <si>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</si>
  <si>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</si>
  <si>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</si>
  <si>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</si>
  <si>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Mic-Normal,300</t>
  </si>
  <si>
    <t>Đợi text câu hỏi xuất hiện</t>
  </si>
  <si>
    <t>QuestionHolderMKText/TxtQuestion,300</t>
  </si>
  <si>
    <t>Xác định gameobject chứa video</t>
  </si>
  <si>
    <t>returnPathContain</t>
  </si>
  <si>
    <t>VideoPlayer*,VideoPlayer,url</t>
  </si>
  <si>
    <t>$.video_question</t>
  </si>
  <si>
    <t>TS5</t>
  </si>
  <si>
    <t>Kiểm tra video câu hỏi</t>
  </si>
  <si>
    <t>getVideoUrl</t>
  </si>
  <si>
    <t>$.path,/,mp4</t>
  </si>
  <si>
    <t>Kiểm tra text câu hỏi</t>
  </si>
  <si>
    <t>getTexts</t>
  </si>
  <si>
    <t>QuestionHolderMKText/TxtQuestion,TextMeshProUGUI</t>
  </si>
  <si>
    <t>$.question</t>
  </si>
  <si>
    <t>TS6</t>
  </si>
  <si>
    <t>Đợi mic start ghi âm</t>
  </si>
  <si>
    <t>Mic-Working,20</t>
  </si>
  <si>
    <t>Kiểm tra ô nhập đáp án xuất hiện</t>
  </si>
  <si>
    <t>InputDebugUserAnswer</t>
  </si>
  <si>
    <t>Nhập đáp án</t>
  </si>
  <si>
    <t>sendKey</t>
  </si>
  <si>
    <t>InputDebugUserAnswer,TMP_InputField</t>
  </si>
  <si>
    <t>$.answer_answer1</t>
  </si>
  <si>
    <t>Mic-Working,Button,onClick()</t>
  </si>
  <si>
    <t>$.teacher_answer1</t>
  </si>
  <si>
    <t>$.video_teacher1</t>
  </si>
  <si>
    <t>Đợi text câu sub phản ứng giáo viên xuất hiện</t>
  </si>
  <si>
    <t>Kiểm tra phản ứng giáo viên_video</t>
  </si>
  <si>
    <t>Kiểm tra phản ứng giáo viên_text</t>
  </si>
  <si>
    <t>Xác định có thu âm lần 2</t>
  </si>
  <si>
    <t>deFindModeRunTestCase</t>
  </si>
  <si>
    <t>video_teacher2,TestCase,8,9</t>
  </si>
  <si>
    <t xml:space="preserve">Đợi mic start ghi âm </t>
  </si>
  <si>
    <t>Mic-Working,300</t>
  </si>
  <si>
    <t>$.answer_answer2</t>
  </si>
  <si>
    <t>Mic-Normal</t>
  </si>
  <si>
    <t>$.video_teacher2</t>
  </si>
  <si>
    <t>Kiểm tra phản ứng giáo viên_video_2</t>
  </si>
  <si>
    <t>Kiểm tra phản ứng giáo viên_text_2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</si>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</sst>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left" shrinkToFit="0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6" fontId="5" numFmtId="0" xfId="0" applyAlignment="1" applyBorder="1" applyFill="1" applyFont="1">
      <alignment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1" fillId="6" fontId="5" numFmtId="49" xfId="0" applyAlignment="1" applyBorder="1" applyFont="1" applyNumberForma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7" fontId="2" numFmtId="49" xfId="0" applyAlignment="1" applyFill="1" applyFont="1" applyNumberForma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3" numFmtId="0" xfId="0" applyFont="1"/>
    <xf borderId="0" fillId="0" fontId="2" numFmtId="0" xfId="0" applyAlignment="1" applyFont="1">
      <alignment shrinkToFit="0" vertical="bottom" wrapText="1"/>
    </xf>
    <xf borderId="0" fillId="7" fontId="7" numFmtId="49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7" fontId="2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8" fontId="2" numFmtId="0" xfId="0" applyAlignment="1" applyFill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1" t="str">
        <f>IFERROR(__xludf.DUMMYFUNCTION("IMPORTRANGE(""https://docs.google.com/spreadsheets/d/1LdgyhxYW9Lh1fGd5s0S1oxhFlAL2nJXQp7mHAPUsHfU/edit#gid=0"",""Sheet1!A:G"")"),"Keyword")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IFERROR(__xludf.DUMMYFUNCTION("""COMPUTED_VALUE"""),"value[Ex]")</f>
        <v>value[Ex]</v>
      </c>
      <c r="E1" s="3" t="str">
        <f>IFERROR(__xludf.DUMMYFUNCTION("""COMPUTED_VALUE"""),"Return")</f>
        <v>Return</v>
      </c>
      <c r="F1" s="3" t="str">
        <f>IFERROR(__xludf.DUMMYFUNCTION("""COMPUTED_VALUE"""),"Note")</f>
        <v>Note</v>
      </c>
      <c r="G1" s="3" t="str">
        <f>IFERROR(__xludf.DUMMYFUNCTION("""COMPUTED_VALUE"""),"Type")</f>
        <v>Type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 t="str">
        <f>IFERROR(__xludf.DUMMYFUNCTION("""COMPUTED_VALUE"""),"openApp")</f>
        <v>openApp</v>
      </c>
      <c r="B2" s="5"/>
      <c r="C2" s="5" t="str">
        <f>IFERROR(__xludf.DUMMYFUNCTION("""COMPUTED_VALUE"""),"void")</f>
        <v>void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 t="str">
        <f>IFERROR(__xludf.DUMMYFUNCTION("""COMPUTED_VALUE"""),"waitingForCourseListDisplay")</f>
        <v>waitingForCourseListDisplay</v>
      </c>
      <c r="B3" s="5"/>
      <c r="C3" s="5" t="str">
        <f>IFERROR(__xludf.DUMMYFUNCTION("""COMPUTED_VALUE"""),"void")</f>
        <v>void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 t="str">
        <f>IFERROR(__xludf.DUMMYFUNCTION("""COMPUTED_VALUE"""),"click")</f>
        <v>click</v>
      </c>
      <c r="B4" s="5" t="str">
        <f>IFERROR(__xludf.DUMMYFUNCTION("""COMPUTED_VALUE"""),"element,component,property[,index]")</f>
        <v>element,component,property[,index]</v>
      </c>
      <c r="C4" s="5" t="str">
        <f>IFERROR(__xludf.DUMMYFUNCTION("""COMPUTED_VALUE"""),"void")</f>
        <v>void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 t="str">
        <f>IFERROR(__xludf.DUMMYFUNCTION("""COMPUTED_VALUE"""),"clickLocatorByVarFile")</f>
        <v>clickLocatorByVarFile</v>
      </c>
      <c r="B5" s="5" t="str">
        <f>IFERROR(__xludf.DUMMYFUNCTION("""COMPUTED_VALUE"""),"generate,element,component,property,key")</f>
        <v>generate,element,component,property,key</v>
      </c>
      <c r="C5" s="5" t="str">
        <f>IFERROR(__xludf.DUMMYFUNCTION("""COMPUTED_VALUE"""),"void")</f>
        <v>void</v>
      </c>
      <c r="D5" s="5"/>
      <c r="E5" s="4"/>
      <c r="F5" s="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 t="str">
        <f>IFERROR(__xludf.DUMMYFUNCTION("""COMPUTED_VALUE"""),"pressLocatorByVarFile")</f>
        <v>pressLocatorByVarFile</v>
      </c>
      <c r="B6" s="5" t="str">
        <f>IFERROR(__xludf.DUMMYFUNCTION("""COMPUTED_VALUE"""),"element,component,property,key")</f>
        <v>element,component,property,key</v>
      </c>
      <c r="C6" s="5" t="str">
        <f>IFERROR(__xludf.DUMMYFUNCTION("""COMPUTED_VALUE"""),"void")</f>
        <v>void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 t="str">
        <f>IFERROR(__xludf.DUMMYFUNCTION("""COMPUTED_VALUE"""),"clickWhichObjectEnable")</f>
        <v>clickWhichObjectEnable</v>
      </c>
      <c r="B7" s="5" t="str">
        <f>IFERROR(__xludf.DUMMYFUNCTION("""COMPUTED_VALUE"""),"element[,index],component,property")</f>
        <v>element[,index],component,property</v>
      </c>
      <c r="C7" s="5" t="str">
        <f>IFERROR(__xludf.DUMMYFUNCTION("""COMPUTED_VALUE"""),"void")</f>
        <v>void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 t="str">
        <f>IFERROR(__xludf.DUMMYFUNCTION("""COMPUTED_VALUE"""),"getCurrentScene")</f>
        <v>getCurrentScene</v>
      </c>
      <c r="B8" s="5" t="str">
        <f>IFERROR(__xludf.DUMMYFUNCTION("""COMPUTED_VALUE"""),"element")</f>
        <v>element</v>
      </c>
      <c r="C8" s="5" t="str">
        <f>IFERROR(__xludf.DUMMYFUNCTION("""COMPUTED_VALUE"""),"String")</f>
        <v>String</v>
      </c>
      <c r="D8" s="5"/>
      <c r="E8" s="4"/>
      <c r="F8" s="6" t="str">
        <f>IFERROR(__xludf.DUMMYFUNCTION("""COMPUTED_VALUE"""),"element not present")</f>
        <v>element not present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 t="str">
        <f>IFERROR(__xludf.DUMMYFUNCTION("""COMPUTED_VALUE"""),"elementDisplay")</f>
        <v>elementDisplay</v>
      </c>
      <c r="B9" s="5" t="str">
        <f>IFERROR(__xludf.DUMMYFUNCTION("""COMPUTED_VALUE"""),"element[,index]")</f>
        <v>element[,index]</v>
      </c>
      <c r="C9" s="5" t="str">
        <f>IFERROR(__xludf.DUMMYFUNCTION("""COMPUTED_VALUE"""),"String")</f>
        <v>String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 t="str">
        <f>IFERROR(__xludf.DUMMYFUNCTION("""COMPUTED_VALUE"""),"clickDownAndUp")</f>
        <v>clickDownAndUp</v>
      </c>
      <c r="B10" s="5" t="str">
        <f>IFERROR(__xludf.DUMMYFUNCTION("""COMPUTED_VALUE"""),"element[,index]")</f>
        <v>element[,index]</v>
      </c>
      <c r="C10" s="5" t="str">
        <f>IFERROR(__xludf.DUMMYFUNCTION("""COMPUTED_VALUE"""),"void")</f>
        <v>void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tr">
        <f>IFERROR(__xludf.DUMMYFUNCTION("""COMPUTED_VALUE"""),"swipeToLeft")</f>
        <v>swipeToLeft</v>
      </c>
      <c r="B11" s="5" t="str">
        <f>IFERROR(__xludf.DUMMYFUNCTION("""COMPUTED_VALUE"""),"number")</f>
        <v>number</v>
      </c>
      <c r="C11" s="5" t="str">
        <f>IFERROR(__xludf.DUMMYFUNCTION("""COMPUTED_VALUE"""),"void")</f>
        <v>void</v>
      </c>
      <c r="D11" s="5"/>
      <c r="E11" s="4"/>
      <c r="F11" s="6" t="str">
        <f>IFERROR(__xludf.DUMMYFUNCTION("""COMPUTED_VALUE"""),"Scroll sang trái")</f>
        <v>Scroll sang trái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tr">
        <f>IFERROR(__xludf.DUMMYFUNCTION("""COMPUTED_VALUE"""),"swipeToLeft")</f>
        <v>swipeToLeft</v>
      </c>
      <c r="B12" s="5" t="str">
        <f>IFERROR(__xludf.DUMMYFUNCTION("""COMPUTED_VALUE"""),"x1,x2,y")</f>
        <v>x1,x2,y</v>
      </c>
      <c r="C12" s="5" t="str">
        <f>IFERROR(__xludf.DUMMYFUNCTION("""COMPUTED_VALUE"""),"void")</f>
        <v>void</v>
      </c>
      <c r="D12" s="7"/>
      <c r="E12" s="4"/>
      <c r="F12" s="6" t="str">
        <f>IFERROR(__xludf.DUMMYFUNCTION("""COMPUTED_VALUE"""),"Scroll sang trái, tọa độ là số nguyên")</f>
        <v>Scroll sang trái, tọa độ là số nguyên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tr">
        <f>IFERROR(__xludf.DUMMYFUNCTION("""COMPUTED_VALUE"""),"swipe")</f>
        <v>swipe</v>
      </c>
      <c r="B13" s="5" t="str">
        <f>IFERROR(__xludf.DUMMYFUNCTION("""COMPUTED_VALUE"""),"x1,x2,y")</f>
        <v>x1,x2,y</v>
      </c>
      <c r="C13" s="5" t="str">
        <f>IFERROR(__xludf.DUMMYFUNCTION("""COMPUTED_VALUE"""),"void")</f>
        <v>void</v>
      </c>
      <c r="D13" s="5"/>
      <c r="E13" s="4"/>
      <c r="F13" s="6" t="str">
        <f>IFERROR(__xludf.DUMMYFUNCTION("""COMPUTED_VALUE"""),"- scroll ngang
- Tọa độ là int
- x1 (start) tới x2 (end)")</f>
        <v>- scroll ngang
- Tọa độ là int
- x1 (start) tới x2 (end)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tr">
        <f>IFERROR(__xludf.DUMMYFUNCTION("""COMPUTED_VALUE"""),"waitForObject")</f>
        <v>waitForObject</v>
      </c>
      <c r="B14" s="5" t="str">
        <f>IFERROR(__xludf.DUMMYFUNCTION("""COMPUTED_VALUE"""),"element[,timeout(s)]")</f>
        <v>element[,timeout(s)]</v>
      </c>
      <c r="C14" s="5" t="str">
        <f>IFERROR(__xludf.DUMMYFUNCTION("""COMPUTED_VALUE"""),"void")</f>
        <v>void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tr">
        <f>IFERROR(__xludf.DUMMYFUNCTION("""COMPUTED_VALUE"""),"waitForObjectNoReturn")</f>
        <v>waitForObjectNoReturn</v>
      </c>
      <c r="B15" s="5" t="str">
        <f>IFERROR(__xludf.DUMMYFUNCTION("""COMPUTED_VALUE"""),"element,timeout(s)")</f>
        <v>element,timeout(s)</v>
      </c>
      <c r="C15" s="5" t="str">
        <f>IFERROR(__xludf.DUMMYFUNCTION("""COMPUTED_VALUE"""),"void")</f>
        <v>void</v>
      </c>
      <c r="D15" s="5"/>
      <c r="E15" s="4"/>
      <c r="F15" s="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tr">
        <f>IFERROR(__xludf.DUMMYFUNCTION("""COMPUTED_VALUE"""),"waitForObjectContain")</f>
        <v>waitForObjectContain</v>
      </c>
      <c r="B16" s="5" t="str">
        <f>IFERROR(__xludf.DUMMYFUNCTION("""COMPUTED_VALUE"""),"element,component,property,content")</f>
        <v>element,component,property,content</v>
      </c>
      <c r="C16" s="5" t="str">
        <f>IFERROR(__xludf.DUMMYFUNCTION("""COMPUTED_VALUE"""),"void")</f>
        <v>void</v>
      </c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tr">
        <f>IFERROR(__xludf.DUMMYFUNCTION("""COMPUTED_VALUE"""),"waitForObjectContain")</f>
        <v>waitForObjectContain</v>
      </c>
      <c r="B17" s="5" t="str">
        <f>IFERROR(__xludf.DUMMYFUNCTION("""COMPUTED_VALUE"""),"element,key,content")</f>
        <v>element,key,content</v>
      </c>
      <c r="C17" s="5" t="str">
        <f>IFERROR(__xludf.DUMMYFUNCTION("""COMPUTED_VALUE"""),"void")</f>
        <v>void</v>
      </c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tr">
        <f>IFERROR(__xludf.DUMMYFUNCTION("""COMPUTED_VALUE"""),"waitForObjectInScreen")</f>
        <v>waitForObjectInScreen</v>
      </c>
      <c r="B18" s="5" t="str">
        <f>IFERROR(__xludf.DUMMYFUNCTION("""COMPUTED_VALUE"""),"element[,timeout(s)]")</f>
        <v>element[,timeout(s)]</v>
      </c>
      <c r="C18" s="5" t="str">
        <f>IFERROR(__xludf.DUMMYFUNCTION("""COMPUTED_VALUE"""),"void")</f>
        <v>void</v>
      </c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tr">
        <f>IFERROR(__xludf.DUMMYFUNCTION("""COMPUTED_VALUE"""),"simulateClick")</f>
        <v>simulateClick</v>
      </c>
      <c r="B19" s="5" t="str">
        <f>IFERROR(__xludf.DUMMYFUNCTION("""COMPUTED_VALUE"""),"element,property[,index]")</f>
        <v>element,property[,index]</v>
      </c>
      <c r="C19" s="5" t="str">
        <f>IFERROR(__xludf.DUMMYFUNCTION("""COMPUTED_VALUE"""),"void")</f>
        <v>void</v>
      </c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tr">
        <f>IFERROR(__xludf.DUMMYFUNCTION("""COMPUTED_VALUE"""),"press")</f>
        <v>press</v>
      </c>
      <c r="B20" s="5" t="str">
        <f>IFERROR(__xludf.DUMMYFUNCTION("""COMPUTED_VALUE"""),"element[,index]")</f>
        <v>element[,index]</v>
      </c>
      <c r="C20" s="5" t="str">
        <f>IFERROR(__xludf.DUMMYFUNCTION("""COMPUTED_VALUE"""),"void")</f>
        <v>void</v>
      </c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tr">
        <f>IFERROR(__xludf.DUMMYFUNCTION("""COMPUTED_VALUE"""),"pressWithTag")</f>
        <v>pressWithTag</v>
      </c>
      <c r="B21" s="5" t="str">
        <f>IFERROR(__xludf.DUMMYFUNCTION("""COMPUTED_VALUE"""),"tagNew,tagOld")</f>
        <v>tagNew,tagOld</v>
      </c>
      <c r="C21" s="5" t="str">
        <f>IFERROR(__xludf.DUMMYFUNCTION("""COMPUTED_VALUE"""),"void")</f>
        <v>void</v>
      </c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tr">
        <f>IFERROR(__xludf.DUMMYFUNCTION("""COMPUTED_VALUE"""),"swipeToRight")</f>
        <v>swipeToRight</v>
      </c>
      <c r="B22" s="7" t="str">
        <f>IFERROR(__xludf.DUMMYFUNCTION("""COMPUTED_VALUE"""),"number")</f>
        <v>number</v>
      </c>
      <c r="C22" s="7" t="str">
        <f>IFERROR(__xludf.DUMMYFUNCTION("""COMPUTED_VALUE"""),"void")</f>
        <v>void</v>
      </c>
      <c r="D22" s="7"/>
      <c r="E22" s="4"/>
      <c r="F22" s="4" t="str">
        <f>IFERROR(__xludf.DUMMYFUNCTION("""COMPUTED_VALUE"""),"Scroll sang phải")</f>
        <v>Scroll sang phải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tr">
        <f>IFERROR(__xludf.DUMMYFUNCTION("""COMPUTED_VALUE"""),"swipeToRight")</f>
        <v>swipeToRight</v>
      </c>
      <c r="B23" s="4" t="str">
        <f>IFERROR(__xludf.DUMMYFUNCTION("""COMPUTED_VALUE"""),"x1,x2,y")</f>
        <v>x1,x2,y</v>
      </c>
      <c r="C23" s="4" t="str">
        <f>IFERROR(__xludf.DUMMYFUNCTION("""COMPUTED_VALUE"""),"void")</f>
        <v>void</v>
      </c>
      <c r="D23" s="4"/>
      <c r="E23" s="4"/>
      <c r="F23" s="4" t="str">
        <f>IFERROR(__xludf.DUMMYFUNCTION("""COMPUTED_VALUE"""),"Scroll sang phải")</f>
        <v>Scroll sang phải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tr">
        <f>IFERROR(__xludf.DUMMYFUNCTION("""COMPUTED_VALUE"""),"getPropertyValue")</f>
        <v>getPropertyValue</v>
      </c>
      <c r="B24" s="4" t="str">
        <f>IFERROR(__xludf.DUMMYFUNCTION("""COMPUTED_VALUE"""),"element,component,property")</f>
        <v>element,component,property</v>
      </c>
      <c r="C24" s="4" t="str">
        <f>IFERROR(__xludf.DUMMYFUNCTION("""COMPUTED_VALUE"""),"String")</f>
        <v>String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tr">
        <f>IFERROR(__xludf.DUMMYFUNCTION("""COMPUTED_VALUE"""),"getImageName")</f>
        <v>getImageName</v>
      </c>
      <c r="B25" s="4" t="str">
        <f>IFERROR(__xludf.DUMMYFUNCTION("""COMPUTED_VALUE"""),"element[,component]")</f>
        <v>element[,component]</v>
      </c>
      <c r="C25" s="4" t="str">
        <f>IFERROR(__xludf.DUMMYFUNCTION("""COMPUTED_VALUE"""),"String")</f>
        <v>String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tr">
        <f>IFERROR(__xludf.DUMMYFUNCTION("""COMPUTED_VALUE"""),"getImageNameVariable")</f>
        <v>getImageNameVariable</v>
      </c>
      <c r="B26" s="4" t="str">
        <f>IFERROR(__xludf.DUMMYFUNCTION("""COMPUTED_VALUE"""),"generate,element[,component],key")</f>
        <v>generate,element[,component],key</v>
      </c>
      <c r="C26" s="4" t="str">
        <f>IFERROR(__xludf.DUMMYFUNCTION("""COMPUTED_VALUE"""),"String")</f>
        <v>String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tr">
        <f>IFERROR(__xludf.DUMMYFUNCTION("""COMPUTED_VALUE"""),"getImageColor")</f>
        <v>getImageColor</v>
      </c>
      <c r="B27" s="4" t="str">
        <f>IFERROR(__xludf.DUMMYFUNCTION("""COMPUTED_VALUE"""),"element")</f>
        <v>element</v>
      </c>
      <c r="C27" s="4" t="str">
        <f>IFERROR(__xludf.DUMMYFUNCTION("""COMPUTED_VALUE"""),"String")</f>
        <v>String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tr">
        <f>IFERROR(__xludf.DUMMYFUNCTION("""COMPUTED_VALUE"""),"getPropertyValues")</f>
        <v>getPropertyValues</v>
      </c>
      <c r="B28" s="4" t="str">
        <f>IFERROR(__xludf.DUMMYFUNCTION("""COMPUTED_VALUE"""),"element,component,property,second")</f>
        <v>element,component,property,second</v>
      </c>
      <c r="C28" s="4" t="str">
        <f>IFERROR(__xludf.DUMMYFUNCTION("""COMPUTED_VALUE"""),"String")</f>
        <v>String</v>
      </c>
      <c r="D28" s="4"/>
      <c r="E28" s="4"/>
      <c r="F28" s="4" t="str">
        <f>IFERROR(__xludf.DUMMYFUNCTION("""COMPUTED_VALUE"""),"param number là số lượng value cần check")</f>
        <v>param number là số lượng value cần check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tr">
        <f>IFERROR(__xludf.DUMMYFUNCTION("""COMPUTED_VALUE"""),"getText")</f>
        <v>getText</v>
      </c>
      <c r="B29" s="4" t="str">
        <f>IFERROR(__xludf.DUMMYFUNCTION("""COMPUTED_VALUE"""),"element,component")</f>
        <v>element,component</v>
      </c>
      <c r="C29" s="4" t="str">
        <f>IFERROR(__xludf.DUMMYFUNCTION("""COMPUTED_VALUE"""),"String")</f>
        <v>String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tr">
        <f>IFERROR(__xludf.DUMMYFUNCTION("""COMPUTED_VALUE"""),"getTexts")</f>
        <v>getTexts</v>
      </c>
      <c r="B30" s="4" t="str">
        <f>IFERROR(__xludf.DUMMYFUNCTION("""COMPUTED_VALUE"""),"element,component,expect")</f>
        <v>element,component,expect</v>
      </c>
      <c r="C30" s="4" t="str">
        <f>IFERROR(__xludf.DUMMYFUNCTION("""COMPUTED_VALUE"""),"String")</f>
        <v>String</v>
      </c>
      <c r="D30" s="4"/>
      <c r="E30" s="4"/>
      <c r="F30" s="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tr">
        <f>IFERROR(__xludf.DUMMYFUNCTION("""COMPUTED_VALUE"""),"getTextNoColor")</f>
        <v>getTextNoColor</v>
      </c>
      <c r="B31" s="4" t="str">
        <f>IFERROR(__xludf.DUMMYFUNCTION("""COMPUTED_VALUE"""),"element,component,...string split")</f>
        <v>element,component,...string split</v>
      </c>
      <c r="C31" s="4" t="str">
        <f>IFERROR(__xludf.DUMMYFUNCTION("""COMPUTED_VALUE"""),"String")</f>
        <v>String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tr">
        <f>IFERROR(__xludf.DUMMYFUNCTION("""COMPUTED_VALUE"""),"getTextLocatorChild")</f>
        <v>getTextLocatorChild</v>
      </c>
      <c r="B32" s="4" t="str">
        <f>IFERROR(__xludf.DUMMYFUNCTION("""COMPUTED_VALUE"""),"element,component,key,...string split")</f>
        <v>element,component,key,...string split</v>
      </c>
      <c r="C32" s="4" t="str">
        <f>IFERROR(__xludf.DUMMYFUNCTION("""COMPUTED_VALUE"""),"String")</f>
        <v>String</v>
      </c>
      <c r="D32" s="4"/>
      <c r="E32" s="4"/>
      <c r="F32" s="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tr">
        <f>IFERROR(__xludf.DUMMYFUNCTION("""COMPUTED_VALUE"""),"waitForObject")</f>
        <v>waitForObject</v>
      </c>
      <c r="B33" s="4" t="str">
        <f>IFERROR(__xludf.DUMMYFUNCTION("""COMPUTED_VALUE"""),"element, second")</f>
        <v>element, second</v>
      </c>
      <c r="C33" s="4" t="str">
        <f>IFERROR(__xludf.DUMMYFUNCTION("""COMPUTED_VALUE"""),"void")</f>
        <v>void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tr">
        <f>IFERROR(__xludf.DUMMYFUNCTION("""COMPUTED_VALUE"""),"swipeToDown")</f>
        <v>swipeToDown</v>
      </c>
      <c r="B34" s="4" t="str">
        <f>IFERROR(__xludf.DUMMYFUNCTION("""COMPUTED_VALUE"""),"number")</f>
        <v>number</v>
      </c>
      <c r="C34" s="4" t="str">
        <f>IFERROR(__xludf.DUMMYFUNCTION("""COMPUTED_VALUE"""),"void")</f>
        <v>void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tr">
        <f>IFERROR(__xludf.DUMMYFUNCTION("""COMPUTED_VALUE"""),"getElements")</f>
        <v>getElements</v>
      </c>
      <c r="B35" s="4" t="str">
        <f>IFERROR(__xludf.DUMMYFUNCTION("""COMPUTED_VALUE"""),"element")</f>
        <v>element</v>
      </c>
      <c r="C35" s="4" t="str">
        <f>IFERROR(__xludf.DUMMYFUNCTION("""COMPUTED_VALUE"""),"String")</f>
        <v>String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tr">
        <f>IFERROR(__xludf.DUMMYFUNCTION("""COMPUTED_VALUE"""),"sleep")</f>
        <v>sleep</v>
      </c>
      <c r="B36" s="4" t="str">
        <f>IFERROR(__xludf.DUMMYFUNCTION("""COMPUTED_VALUE"""),"second")</f>
        <v>second</v>
      </c>
      <c r="C36" s="4" t="str">
        <f>IFERROR(__xludf.DUMMYFUNCTION("""COMPUTED_VALUE"""),"void")</f>
        <v>void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tr">
        <f>IFERROR(__xludf.DUMMYFUNCTION("""COMPUTED_VALUE"""),"getSpineState")</f>
        <v>getSpineState</v>
      </c>
      <c r="B37" s="4" t="str">
        <f>IFERROR(__xludf.DUMMYFUNCTION("""COMPUTED_VALUE"""),"element")</f>
        <v>element</v>
      </c>
      <c r="C37" s="4" t="str">
        <f>IFERROR(__xludf.DUMMYFUNCTION("""COMPUTED_VALUE"""),"String")</f>
        <v>String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tr">
        <f>IFERROR(__xludf.DUMMYFUNCTION("""COMPUTED_VALUE"""),"getSpineStates")</f>
        <v>getSpineStates</v>
      </c>
      <c r="B38" s="4" t="str">
        <f>IFERROR(__xludf.DUMMYFUNCTION("""COMPUTED_VALUE"""),"element,second,count")</f>
        <v>element,second,count</v>
      </c>
      <c r="C38" s="4" t="str">
        <f>IFERROR(__xludf.DUMMYFUNCTION("""COMPUTED_VALUE"""),"String")</f>
        <v>String</v>
      </c>
      <c r="D38" s="4"/>
      <c r="E38" s="4" t="str">
        <f>IFERROR(__xludf.DUMMYFUNCTION("""COMPUTED_VALUE"""),"state1,state2")</f>
        <v>state1,state2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tr">
        <f>IFERROR(__xludf.DUMMYFUNCTION("""COMPUTED_VALUE"""),"getAudioSource")</f>
        <v>getAudioSource</v>
      </c>
      <c r="B39" s="4" t="str">
        <f>IFERROR(__xludf.DUMMYFUNCTION("""COMPUTED_VALUE"""),"element")</f>
        <v>element</v>
      </c>
      <c r="C39" s="4" t="str">
        <f>IFERROR(__xludf.DUMMYFUNCTION("""COMPUTED_VALUE"""),"String")</f>
        <v>String</v>
      </c>
      <c r="D39" s="4"/>
      <c r="E39" s="4"/>
      <c r="F39" s="4" t="str">
        <f>IFERROR(__xludf.DUMMYFUNCTION("""COMPUTED_VALUE"""),"lấy param khi thuộc SoundManager (MusicSource, FxSource, FxOneShotSourse)")</f>
        <v>lấy param khi thuộc SoundManager (MusicSource, FxSource, FxOneShotSourse)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tr">
        <f>IFERROR(__xludf.DUMMYFUNCTION("""COMPUTED_VALUE"""),"getPointScreen")</f>
        <v>getPointScreen</v>
      </c>
      <c r="B40" s="4" t="str">
        <f>IFERROR(__xludf.DUMMYFUNCTION("""COMPUTED_VALUE"""),"element,""x/y""")</f>
        <v>element,"x/y"</v>
      </c>
      <c r="C40" s="4" t="str">
        <f>IFERROR(__xludf.DUMMYFUNCTION("""COMPUTED_VALUE"""),"String")</f>
        <v>String</v>
      </c>
      <c r="D40" s="4"/>
      <c r="E40" s="4"/>
      <c r="F40" s="4" t="str">
        <f>IFERROR(__xludf.DUMMYFUNCTION("""COMPUTED_VALUE"""),"get coordinates of element of X or Y")</f>
        <v>get coordinates of element of X or Y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tr">
        <f>IFERROR(__xludf.DUMMYFUNCTION("""COMPUTED_VALUE"""),"getSizeScreen")</f>
        <v>getSizeScreen</v>
      </c>
      <c r="B41" s="4" t="str">
        <f>IFERROR(__xludf.DUMMYFUNCTION("""COMPUTED_VALUE"""),"""w/h""")</f>
        <v>"w/h"</v>
      </c>
      <c r="C41" s="4" t="str">
        <f>IFERROR(__xludf.DUMMYFUNCTION("""COMPUTED_VALUE"""),"String")</f>
        <v>String</v>
      </c>
      <c r="D41" s="4"/>
      <c r="E41" s="4"/>
      <c r="F41" s="4" t="str">
        <f>IFERROR(__xludf.DUMMYFUNCTION("""COMPUTED_VALUE"""),"get size of device of  with (w) or height (h)")</f>
        <v>get size of device of  with (w) or height (h)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tr">
        <f>IFERROR(__xludf.DUMMYFUNCTION("""COMPUTED_VALUE"""),"isBoolean")</f>
        <v>isBoolean</v>
      </c>
      <c r="B42" s="4" t="str">
        <f>IFERROR(__xludf.DUMMYFUNCTION("""COMPUTED_VALUE"""),"value1, vaule 2, operator")</f>
        <v>value1, vaule 2, operator</v>
      </c>
      <c r="C42" s="4" t="str">
        <f>IFERROR(__xludf.DUMMYFUNCTION("""COMPUTED_VALUE"""),"String")</f>
        <v>String</v>
      </c>
      <c r="D42" s="4"/>
      <c r="E42" s="4"/>
      <c r="F42" s="4" t="str">
        <f>IFERROR(__xludf.DUMMYFUNCTION("""COMPUTED_VALUE"""),"Hiện tại:[&lt;],[&gt;]")</f>
        <v>Hiện tại:[&lt;],[&gt;]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tr">
        <f>IFERROR(__xludf.DUMMYFUNCTION("""COMPUTED_VALUE"""),"isPointInScreen")</f>
        <v>isPointInScreen</v>
      </c>
      <c r="B43" s="4" t="str">
        <f>IFERROR(__xludf.DUMMYFUNCTION("""COMPUTED_VALUE"""),"element")</f>
        <v>element</v>
      </c>
      <c r="C43" s="4" t="str">
        <f>IFERROR(__xludf.DUMMYFUNCTION("""COMPUTED_VALUE"""),"String")</f>
        <v>String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tr">
        <f>IFERROR(__xludf.DUMMYFUNCTION("""COMPUTED_VALUE"""),"isMoveLeft")</f>
        <v>isMoveLeft</v>
      </c>
      <c r="B44" s="4" t="str">
        <f>IFERROR(__xludf.DUMMYFUNCTION("""COMPUTED_VALUE"""),"element[,second]")</f>
        <v>element[,second]</v>
      </c>
      <c r="C44" s="4" t="str">
        <f>IFERROR(__xludf.DUMMYFUNCTION("""COMPUTED_VALUE"""),"String")</f>
        <v>String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tr">
        <f>IFERROR(__xludf.DUMMYFUNCTION("""COMPUTED_VALUE"""),"isMoveDown")</f>
        <v>isMoveDown</v>
      </c>
      <c r="B45" s="4" t="str">
        <f>IFERROR(__xludf.DUMMYFUNCTION("""COMPUTED_VALUE"""),"element,second")</f>
        <v>element,second</v>
      </c>
      <c r="C45" s="4" t="str">
        <f>IFERROR(__xludf.DUMMYFUNCTION("""COMPUTED_VALUE"""),"String")</f>
        <v>String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tr">
        <f>IFERROR(__xludf.DUMMYFUNCTION("""COMPUTED_VALUE"""),"isLocationCompare")</f>
        <v>isLocationCompare</v>
      </c>
      <c r="B46" s="4" t="str">
        <f>IFERROR(__xludf.DUMMYFUNCTION("""COMPUTED_VALUE"""),"element1,element2,coordinate")</f>
        <v>element1,element2,coordinate</v>
      </c>
      <c r="C46" s="4" t="str">
        <f>IFERROR(__xludf.DUMMYFUNCTION("""COMPUTED_VALUE"""),"String")</f>
        <v>String</v>
      </c>
      <c r="D46" s="4"/>
      <c r="E46" s="4"/>
      <c r="F46" s="4" t="str">
        <f>IFERROR(__xludf.DUMMYFUNCTION("""COMPUTED_VALUE"""),"coordinate = x/y")</f>
        <v>coordinate = x/y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tr">
        <f>IFERROR(__xludf.DUMMYFUNCTION("""COMPUTED_VALUE"""),"move")</f>
        <v>move</v>
      </c>
      <c r="B47" s="4" t="str">
        <f>IFERROR(__xludf.DUMMYFUNCTION("""COMPUTED_VALUE"""),"element1,element2")</f>
        <v>element1,element2</v>
      </c>
      <c r="C47" s="4" t="str">
        <f>IFERROR(__xludf.DUMMYFUNCTION("""COMPUTED_VALUE"""),"void")</f>
        <v>void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tr">
        <f>IFERROR(__xludf.DUMMYFUNCTION("""COMPUTED_VALUE"""),"elementNotDisplay")</f>
        <v>elementNotDisplay</v>
      </c>
      <c r="B48" s="4" t="str">
        <f>IFERROR(__xludf.DUMMYFUNCTION("""COMPUTED_VALUE"""),"element")</f>
        <v>element</v>
      </c>
      <c r="C48" s="4" t="str">
        <f>IFERROR(__xludf.DUMMYFUNCTION("""COMPUTED_VALUE"""),"String")</f>
        <v>String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tr">
        <f>IFERROR(__xludf.DUMMYFUNCTION("""COMPUTED_VALUE"""),"waitForObjectNotPresent")</f>
        <v>waitForObjectNotPresent</v>
      </c>
      <c r="B49" s="4" t="str">
        <f>IFERROR(__xludf.DUMMYFUNCTION("""COMPUTED_VALUE"""),"element")</f>
        <v>element</v>
      </c>
      <c r="C49" s="4" t="str">
        <f>IFERROR(__xludf.DUMMYFUNCTION("""COMPUTED_VALUE"""),"String")</f>
        <v>String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tr">
        <f>IFERROR(__xludf.DUMMYFUNCTION("""COMPUTED_VALUE"""),"waitForObjectNotPresent")</f>
        <v>waitForObjectNotPresent</v>
      </c>
      <c r="B50" s="4" t="str">
        <f>IFERROR(__xludf.DUMMYFUNCTION("""COMPUTED_VALUE"""),"element,second")</f>
        <v>element,second</v>
      </c>
      <c r="C50" s="4" t="str">
        <f>IFERROR(__xludf.DUMMYFUNCTION("""COMPUTED_VALUE"""),"String")</f>
        <v>String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tr">
        <f>IFERROR(__xludf.DUMMYFUNCTION("""COMPUTED_VALUE"""),"moveByCoordinates")</f>
        <v>moveByCoordinates</v>
      </c>
      <c r="B51" s="4" t="str">
        <f>IFERROR(__xludf.DUMMYFUNCTION("""COMPUTED_VALUE"""),"element,number")</f>
        <v>element,number</v>
      </c>
      <c r="C51" s="4" t="str">
        <f>IFERROR(__xludf.DUMMYFUNCTION("""COMPUTED_VALUE"""),"void")</f>
        <v>void</v>
      </c>
      <c r="D51" s="4"/>
      <c r="E51" s="4"/>
      <c r="F51" s="4" t="str">
        <f>IFERROR(__xludf.DUMMYFUNCTION("""COMPUTED_VALUE"""),"number là dịch chuyển khoảng bn (thường để 1)")</f>
        <v>number là dịch chuyển khoảng bn (thường để 1)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tr">
        <f>IFERROR(__xludf.DUMMYFUNCTION("""COMPUTED_VALUE"""),"waitForObjectNotInScreen")</f>
        <v>waitForObjectNotInScreen</v>
      </c>
      <c r="B52" s="4" t="str">
        <f>IFERROR(__xludf.DUMMYFUNCTION("""COMPUTED_VALUE"""),"element,second,size,coordinate")</f>
        <v>element,second,size,coordinate</v>
      </c>
      <c r="C52" s="4" t="str">
        <f>IFERROR(__xludf.DUMMYFUNCTION("""COMPUTED_VALUE"""),"void")</f>
        <v>void</v>
      </c>
      <c r="D52" s="4" t="str">
        <f>IFERROR(__xludf.DUMMYFUNCTION("""COMPUTED_VALUE"""),"size: w/h
coordinate = x/y")</f>
        <v>size: w/h
coordinate = x/y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tr">
        <f>IFERROR(__xludf.DUMMYFUNCTION("""COMPUTED_VALUE"""),"isRotation")</f>
        <v>isRotation</v>
      </c>
      <c r="B53" s="4" t="str">
        <f>IFERROR(__xludf.DUMMYFUNCTION("""COMPUTED_VALUE"""),"element,coordinate")</f>
        <v>element,coordinate</v>
      </c>
      <c r="C53" s="4" t="str">
        <f>IFERROR(__xludf.DUMMYFUNCTION("""COMPUTED_VALUE"""),"String")</f>
        <v>String</v>
      </c>
      <c r="D53" s="4" t="str">
        <f>IFERROR(__xludf.DUMMYFUNCTION("""COMPUTED_VALUE"""),"coordinate = x/y/z/w")</f>
        <v>coordinate = x/y/z/w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tr">
        <f>IFERROR(__xludf.DUMMYFUNCTION("""COMPUTED_VALUE"""),"getListAudioSource")</f>
        <v>getListAudioSource</v>
      </c>
      <c r="B54" s="4" t="str">
        <f>IFERROR(__xludf.DUMMYFUNCTION("""COMPUTED_VALUE"""),"element,count")</f>
        <v>element,count</v>
      </c>
      <c r="C54" s="4" t="str">
        <f>IFERROR(__xludf.DUMMYFUNCTION("""COMPUTED_VALUE"""),"String")</f>
        <v>String</v>
      </c>
      <c r="D54" s="4"/>
      <c r="E54" s="4"/>
      <c r="F54" s="4" t="str">
        <f>IFERROR(__xludf.DUMMYFUNCTION("""COMPUTED_VALUE"""),"1 element phát bao nhiêu audio trong khoảng 25 giay")</f>
        <v>1 element phát bao nhiêu audio trong khoảng 25 giay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tr">
        <f>IFERROR(__xludf.DUMMYFUNCTION("""COMPUTED_VALUE"""),"getListAudioSource")</f>
        <v>getListAudioSource</v>
      </c>
      <c r="B55" s="4" t="str">
        <f>IFERROR(__xludf.DUMMYFUNCTION("""COMPUTED_VALUE"""),"element,count,expects")</f>
        <v>element,count,expects</v>
      </c>
      <c r="C55" s="4" t="str">
        <f>IFERROR(__xludf.DUMMYFUNCTION("""COMPUTED_VALUE"""),"String")</f>
        <v>String</v>
      </c>
      <c r="D55" s="4" t="str">
        <f>IFERROR(__xludf.DUMMYFUNCTION("""COMPUTED_VALUE"""),"expects = [value1;value2;..]")</f>
        <v>expects = [value1;value2;..]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tr">
        <f>IFERROR(__xludf.DUMMYFUNCTION("""COMPUTED_VALUE"""),"getImageNameAndColor")</f>
        <v>getImageNameAndColor</v>
      </c>
      <c r="B56" s="4" t="str">
        <f>IFERROR(__xludf.DUMMYFUNCTION("""COMPUTED_VALUE"""),"element")</f>
        <v>element</v>
      </c>
      <c r="C56" s="4" t="str">
        <f>IFERROR(__xludf.DUMMYFUNCTION("""COMPUTED_VALUE"""),"String")</f>
        <v>String</v>
      </c>
      <c r="D56" s="4"/>
      <c r="E56" s="4" t="str">
        <f>IFERROR(__xludf.DUMMYFUNCTION("""COMPUTED_VALUE"""),"image + "",""+ color")</f>
        <v>image + ","+ color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tr">
        <f>IFERROR(__xludf.DUMMYFUNCTION("""COMPUTED_VALUE"""),"getTextContain")</f>
        <v>getTextContain</v>
      </c>
      <c r="B57" s="4" t="str">
        <f>IFERROR(__xludf.DUMMYFUNCTION("""COMPUTED_VALUE"""),"element,component,containt")</f>
        <v>element,component,containt</v>
      </c>
      <c r="C57" s="4" t="str">
        <f>IFERROR(__xludf.DUMMYFUNCTION("""COMPUTED_VALUE"""),"String")</f>
        <v>String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tr">
        <f>IFERROR(__xludf.DUMMYFUNCTION("""COMPUTED_VALUE"""),"isScale")</f>
        <v>isScale</v>
      </c>
      <c r="B58" s="4" t="str">
        <f>IFERROR(__xludf.DUMMYFUNCTION("""COMPUTED_VALUE"""),"element,second,expect")</f>
        <v>element,second,expect</v>
      </c>
      <c r="C58" s="4" t="str">
        <f>IFERROR(__xludf.DUMMYFUNCTION("""COMPUTED_VALUE"""),"String")</f>
        <v>String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tr">
        <f>IFERROR(__xludf.DUMMYFUNCTION("""COMPUTED_VALUE"""),"isScale")</f>
        <v>isScale</v>
      </c>
      <c r="B59" s="4" t="str">
        <f>IFERROR(__xludf.DUMMYFUNCTION("""COMPUTED_VALUE"""),"element,component,property,second,expect")</f>
        <v>element,component,property,second,expect</v>
      </c>
      <c r="C59" s="4" t="str">
        <f>IFERROR(__xludf.DUMMYFUNCTION("""COMPUTED_VALUE"""),"String")</f>
        <v>String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 t="str">
        <f>IFERROR(__xludf.DUMMYFUNCTION("""COMPUTED_VALUE"""),"swipeRightToLeftEx")</f>
        <v>swipeRightToLeftEx</v>
      </c>
      <c r="B60" s="4" t="str">
        <f>IFERROR(__xludf.DUMMYFUNCTION("""COMPUTED_VALUE"""),"number")</f>
        <v>number</v>
      </c>
      <c r="C60" s="4" t="str">
        <f>IFERROR(__xludf.DUMMYFUNCTION("""COMPUTED_VALUE"""),"void")</f>
        <v>void</v>
      </c>
      <c r="D60" s="4" t="str">
        <f>IFERROR(__xludf.DUMMYFUNCTION("""COMPUTED_VALUE"""),"bài bao nhiêu")</f>
        <v>bài bao nhiêu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tr">
        <f>IFERROR(__xludf.DUMMYFUNCTION("""COMPUTED_VALUE"""),"getVideoName")</f>
        <v>getVideoName</v>
      </c>
      <c r="B61" s="4" t="str">
        <f>IFERROR(__xludf.DUMMYFUNCTION("""COMPUTED_VALUE"""),"element[,strSplit,indexSplit]")</f>
        <v>element[,strSplit,indexSplit]</v>
      </c>
      <c r="C61" s="4" t="str">
        <f>IFERROR(__xludf.DUMMYFUNCTION("""COMPUTED_VALUE"""),"String")</f>
        <v>String</v>
      </c>
      <c r="D61" s="4"/>
      <c r="E61" s="4"/>
      <c r="F61" s="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tr">
        <f>IFERROR(__xludf.DUMMYFUNCTION("""COMPUTED_VALUE"""),"getVideoUrl")</f>
        <v>getVideoUrl</v>
      </c>
      <c r="B62" s="4" t="str">
        <f>IFERROR(__xludf.DUMMYFUNCTION("""COMPUTED_VALUE"""),"element[,strSplit,indexSplit]")</f>
        <v>element[,strSplit,indexSplit]</v>
      </c>
      <c r="C62" s="4" t="str">
        <f>IFERROR(__xludf.DUMMYFUNCTION("""COMPUTED_VALUE"""),"String")</f>
        <v>String</v>
      </c>
      <c r="D62" s="4"/>
      <c r="E62" s="4"/>
      <c r="F62" s="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tr">
        <f>IFERROR(__xludf.DUMMYFUNCTION("""COMPUTED_VALUE"""),"sendKey")</f>
        <v>sendKey</v>
      </c>
      <c r="B63" s="4" t="str">
        <f>IFERROR(__xludf.DUMMYFUNCTION("""COMPUTED_VALUE"""),"element,component[,property],expect")</f>
        <v>element,component[,property],expect</v>
      </c>
      <c r="C63" s="4" t="str">
        <f>IFERROR(__xludf.DUMMYFUNCTION("""COMPUTED_VALUE"""),"void")</f>
        <v>void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tr">
        <f>IFERROR(__xludf.DUMMYFUNCTION("""COMPUTED_VALUE"""),"getResultByKey")</f>
        <v>getResultByKey</v>
      </c>
      <c r="B64" s="4" t="str">
        <f>IFERROR(__xludf.DUMMYFUNCTION("""COMPUTED_VALUE"""),"element,component,key")</f>
        <v>element,component,key</v>
      </c>
      <c r="C64" s="4" t="str">
        <f>IFERROR(__xludf.DUMMYFUNCTION("""COMPUTED_VALUE"""),"String")</f>
        <v>String</v>
      </c>
      <c r="D64" s="4" t="str">
        <f>IFERROR(__xludf.DUMMYFUNCTION("""COMPUTED_VALUE"""),"key = //$.Page[0].Id")</f>
        <v>key = //$.Page[0].Id</v>
      </c>
      <c r="E64" s="4"/>
      <c r="F64" s="4" t="str">
        <f>IFERROR(__xludf.DUMMYFUNCTION("""COMPUTED_VALUE"""),"return value by key in json array object")</f>
        <v>return value by key in json array object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tr">
        <f>IFERROR(__xludf.DUMMYFUNCTION("""COMPUTED_VALUE"""),"returnPath")</f>
        <v>returnPath</v>
      </c>
      <c r="B65" s="4" t="str">
        <f>IFERROR(__xludf.DUMMYFUNCTION("""COMPUTED_VALUE"""),"element,component,key,expect")</f>
        <v>element,component,key,expect</v>
      </c>
      <c r="C65" s="4" t="str">
        <f>IFERROR(__xludf.DUMMYFUNCTION("""COMPUTED_VALUE"""),"void")</f>
        <v>void</v>
      </c>
      <c r="D65" s="4"/>
      <c r="E65" s="4"/>
      <c r="F65" s="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tr">
        <f>IFERROR(__xludf.DUMMYFUNCTION("""COMPUTED_VALUE"""),"returnPathContain")</f>
        <v>returnPathContain</v>
      </c>
      <c r="B66" s="4" t="str">
        <f>IFERROR(__xludf.DUMMYFUNCTION("""COMPUTED_VALUE"""),"element,component,key,expect")</f>
        <v>element,component,key,expect</v>
      </c>
      <c r="C66" s="4" t="str">
        <f>IFERROR(__xludf.DUMMYFUNCTION("""COMPUTED_VALUE"""),"void")</f>
        <v>void</v>
      </c>
      <c r="D66" s="4"/>
      <c r="E66" s="4"/>
      <c r="F66" s="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tr">
        <f>IFERROR(__xludf.DUMMYFUNCTION("""COMPUTED_VALUE"""),"returnIndex")</f>
        <v>returnIndex</v>
      </c>
      <c r="B67" s="4" t="str">
        <f>IFERROR(__xludf.DUMMYFUNCTION("""COMPUTED_VALUE"""),"element,component,key,expect")</f>
        <v>element,component,key,expect</v>
      </c>
      <c r="C67" s="4" t="str">
        <f>IFERROR(__xludf.DUMMYFUNCTION("""COMPUTED_VALUE"""),"void")</f>
        <v>void</v>
      </c>
      <c r="D67" s="4"/>
      <c r="E67" s="4"/>
      <c r="F67" s="4" t="str">
        <f>IFERROR(__xludf.DUMMYFUNCTION("""COMPUTED_VALUE"""),"""index"" in variable file")</f>
        <v>"index" in variable file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tr">
        <f>IFERROR(__xludf.DUMMYFUNCTION("""COMPUTED_VALUE"""),"getSentenceByText")</f>
        <v>getSentenceByText</v>
      </c>
      <c r="B68" s="4" t="str">
        <f>IFERROR(__xludf.DUMMYFUNCTION("""COMPUTED_VALUE"""),"element,component")</f>
        <v>element,component</v>
      </c>
      <c r="C68" s="4" t="str">
        <f>IFERROR(__xludf.DUMMYFUNCTION("""COMPUTED_VALUE"""),"String")</f>
        <v>String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tr">
        <f>IFERROR(__xludf.DUMMYFUNCTION("""COMPUTED_VALUE"""),"setTagGameObject")</f>
        <v>setTagGameObject</v>
      </c>
      <c r="B69" s="4" t="str">
        <f>IFERROR(__xludf.DUMMYFUNCTION("""COMPUTED_VALUE"""),"element,tagName")</f>
        <v>element,tagName</v>
      </c>
      <c r="C69" s="4" t="str">
        <f>IFERROR(__xludf.DUMMYFUNCTION("""COMPUTED_VALUE"""),"void")</f>
        <v>void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tr">
        <f>IFERROR(__xludf.DUMMYFUNCTION("""COMPUTED_VALUE"""),"drag")</f>
        <v>drag</v>
      </c>
      <c r="B70" s="4" t="str">
        <f>IFERROR(__xludf.DUMMYFUNCTION("""COMPUTED_VALUE"""),"element1,element2")</f>
        <v>element1,element2</v>
      </c>
      <c r="C70" s="4" t="str">
        <f>IFERROR(__xludf.DUMMYFUNCTION("""COMPUTED_VALUE"""),"void")</f>
        <v>void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tr">
        <f>IFERROR(__xludf.DUMMYFUNCTION("""COMPUTED_VALUE"""),"returnChooseTopic")</f>
        <v>returnChooseTopic</v>
      </c>
      <c r="B71" s="4" t="str">
        <f>IFERROR(__xludf.DUMMYFUNCTION("""COMPUTED_VALUE"""),"locator,sheetName,row")</f>
        <v>locator,sheetName,row</v>
      </c>
      <c r="C71" s="4" t="str">
        <f>IFERROR(__xludf.DUMMYFUNCTION("""COMPUTED_VALUE"""),"void")</f>
        <v>void</v>
      </c>
      <c r="D71" s="4"/>
      <c r="E71" s="4"/>
      <c r="F71" s="4"/>
      <c r="G71" s="4" t="str">
        <f>IFERROR(__xludf.DUMMYFUNCTION("""COMPUTED_VALUE"""),"KeyWordCustomForAISpeak")</f>
        <v>KeyWordCustomForAISpeak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tr">
        <f>IFERROR(__xludf.DUMMYFUNCTION("""COMPUTED_VALUE"""),"deFindModeRunTestCase")</f>
        <v>deFindModeRunTestCase</v>
      </c>
      <c r="B72" s="4" t="str">
        <f>IFERROR(__xludf.DUMMYFUNCTION("""COMPUTED_VALUE"""),"key,sheetName,from,to")</f>
        <v>key,sheetName,from,to</v>
      </c>
      <c r="C72" s="4" t="str">
        <f>IFERROR(__xludf.DUMMYFUNCTION("""COMPUTED_VALUE"""),"void")</f>
        <v>void</v>
      </c>
      <c r="D72" s="4"/>
      <c r="E72" s="4"/>
      <c r="F72" s="4"/>
      <c r="G72" s="4" t="str">
        <f>IFERROR(__xludf.DUMMYFUNCTION("""COMPUTED_VALUE"""),"KeyWordCustomForAISpeak")</f>
        <v>KeyWordCustomForAISpeak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10" t="s">
        <v>8</v>
      </c>
      <c r="J1" s="11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15.75" customHeight="1">
      <c r="A2" s="13" t="s">
        <v>10</v>
      </c>
      <c r="B2" s="13" t="s">
        <v>11</v>
      </c>
      <c r="C2" s="13" t="s">
        <v>12</v>
      </c>
      <c r="D2" s="14"/>
      <c r="E2" s="14"/>
      <c r="F2" s="15"/>
      <c r="G2" s="16"/>
      <c r="H2" s="16"/>
      <c r="I2" s="17">
        <f>COUNTIF(D:D,"PASS")</f>
        <v>0</v>
      </c>
      <c r="J2" s="17">
        <f>COUNTIF(D:D,"FAIL")</f>
        <v>0</v>
      </c>
      <c r="K2" s="17"/>
      <c r="L2" s="17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ht="15.75" customHeight="1">
      <c r="A3" s="13" t="s">
        <v>13</v>
      </c>
      <c r="B3" s="13" t="s">
        <v>14</v>
      </c>
      <c r="C3" s="13" t="s">
        <v>15</v>
      </c>
      <c r="D3" s="14"/>
      <c r="E3" s="14"/>
      <c r="F3" s="15"/>
      <c r="G3" s="16"/>
      <c r="H3" s="16"/>
      <c r="I3" s="17"/>
      <c r="J3" s="17"/>
      <c r="K3" s="17"/>
      <c r="L3" s="1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5.75" customHeight="1">
      <c r="A4" s="13" t="s">
        <v>16</v>
      </c>
      <c r="B4" s="13" t="s">
        <v>17</v>
      </c>
      <c r="C4" s="13" t="s">
        <v>15</v>
      </c>
      <c r="D4" s="14"/>
      <c r="E4" s="14"/>
      <c r="F4" s="15"/>
      <c r="G4" s="16"/>
      <c r="H4" s="16"/>
      <c r="I4" s="17"/>
      <c r="J4" s="17"/>
      <c r="K4" s="17"/>
      <c r="L4" s="17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5.75" customHeight="1">
      <c r="A5" s="13" t="s">
        <v>18</v>
      </c>
      <c r="B5" s="18" t="s">
        <v>19</v>
      </c>
      <c r="C5" s="13" t="s">
        <v>12</v>
      </c>
      <c r="D5" s="14"/>
      <c r="E5" s="14"/>
      <c r="F5" s="15"/>
      <c r="G5" s="19"/>
      <c r="H5" s="19"/>
      <c r="I5" s="17"/>
      <c r="J5" s="17"/>
      <c r="K5" s="17"/>
      <c r="L5" s="17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13" t="s">
        <v>20</v>
      </c>
      <c r="B6" s="18" t="s">
        <v>21</v>
      </c>
      <c r="C6" s="13" t="s">
        <v>12</v>
      </c>
      <c r="D6" s="14"/>
      <c r="E6" s="14"/>
      <c r="F6" s="15"/>
      <c r="G6" s="19"/>
      <c r="H6" s="19"/>
      <c r="I6" s="17"/>
      <c r="J6" s="17"/>
      <c r="K6" s="17"/>
      <c r="L6" s="17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5.75" customHeight="1">
      <c r="A7" s="13" t="s">
        <v>22</v>
      </c>
      <c r="B7" s="18" t="s">
        <v>23</v>
      </c>
      <c r="C7" s="13" t="s">
        <v>12</v>
      </c>
      <c r="D7" s="14"/>
      <c r="E7" s="14"/>
      <c r="F7" s="15"/>
      <c r="G7" s="19"/>
      <c r="H7" s="19"/>
      <c r="I7" s="17"/>
      <c r="J7" s="17"/>
      <c r="K7" s="17"/>
      <c r="L7" s="17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13" t="s">
        <v>24</v>
      </c>
      <c r="B8" s="18" t="s">
        <v>25</v>
      </c>
      <c r="C8" s="13" t="s">
        <v>12</v>
      </c>
      <c r="D8" s="14"/>
      <c r="E8" s="14"/>
      <c r="F8" s="15"/>
      <c r="G8" s="19"/>
      <c r="H8" s="19"/>
      <c r="I8" s="17"/>
      <c r="J8" s="17"/>
      <c r="K8" s="17"/>
      <c r="L8" s="1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13" t="s">
        <v>26</v>
      </c>
      <c r="B9" s="18" t="s">
        <v>27</v>
      </c>
      <c r="C9" s="13" t="s">
        <v>12</v>
      </c>
      <c r="D9" s="14"/>
      <c r="E9" s="14"/>
      <c r="F9" s="15"/>
      <c r="G9" s="19"/>
      <c r="H9" s="19"/>
      <c r="I9" s="17"/>
      <c r="J9" s="17"/>
      <c r="K9" s="17"/>
      <c r="L9" s="17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13" t="s">
        <v>28</v>
      </c>
      <c r="B10" s="18" t="s">
        <v>29</v>
      </c>
      <c r="C10" s="13" t="s">
        <v>12</v>
      </c>
      <c r="D10" s="14"/>
      <c r="E10" s="14"/>
      <c r="F10" s="15"/>
      <c r="G10" s="19"/>
      <c r="H10" s="19"/>
      <c r="I10" s="17"/>
      <c r="J10" s="17"/>
      <c r="K10" s="17"/>
      <c r="L10" s="17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</sheetData>
  <conditionalFormatting sqref="D1:D10">
    <cfRule type="cellIs" dxfId="0" priority="1" operator="equal">
      <formula>"PASS"</formula>
    </cfRule>
  </conditionalFormatting>
  <conditionalFormatting sqref="D1:D10">
    <cfRule type="cellIs" dxfId="1" priority="2" operator="equal">
      <formula>"FAIL"</formula>
    </cfRule>
  </conditionalFormatting>
  <conditionalFormatting sqref="D1:D10">
    <cfRule type="cellIs" dxfId="2" priority="3" operator="equal">
      <formula>"SKIP"</formula>
    </cfRule>
  </conditionalFormatting>
  <dataValidations>
    <dataValidation type="list" allowBlank="1" showErrorMessage="1" sqref="C2:C10">
      <formula1>"Y,N"</formula1>
    </dataValidation>
    <dataValidation type="list" allowBlank="1" showErrorMessage="1" sqref="H2:H1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18.25"/>
    <col customWidth="1" min="9" max="9" width="49.88"/>
    <col customWidth="1" hidden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20" t="s">
        <v>0</v>
      </c>
      <c r="B1" s="20" t="s">
        <v>30</v>
      </c>
      <c r="C1" s="20" t="s">
        <v>1</v>
      </c>
      <c r="D1" s="21" t="s">
        <v>31</v>
      </c>
      <c r="E1" s="22" t="s">
        <v>32</v>
      </c>
      <c r="F1" s="20" t="s">
        <v>33</v>
      </c>
      <c r="G1" s="23" t="s">
        <v>34</v>
      </c>
      <c r="H1" s="20" t="s">
        <v>35</v>
      </c>
      <c r="I1" s="20" t="s">
        <v>36</v>
      </c>
      <c r="J1" s="21" t="s">
        <v>37</v>
      </c>
      <c r="K1" s="21" t="s">
        <v>6</v>
      </c>
      <c r="L1" s="20" t="s">
        <v>38</v>
      </c>
      <c r="M1" s="20" t="s">
        <v>4</v>
      </c>
      <c r="N1" s="20" t="s">
        <v>39</v>
      </c>
    </row>
    <row r="2" ht="23.25" customHeight="1">
      <c r="A2" s="24" t="s">
        <v>10</v>
      </c>
      <c r="B2" s="24" t="s">
        <v>40</v>
      </c>
      <c r="C2" s="24" t="s">
        <v>41</v>
      </c>
      <c r="D2" s="24" t="s">
        <v>42</v>
      </c>
      <c r="E2" s="25" t="s">
        <v>43</v>
      </c>
      <c r="F2" s="26" t="s">
        <v>44</v>
      </c>
      <c r="G2" s="27" t="s">
        <v>12</v>
      </c>
      <c r="H2" s="28"/>
      <c r="I2" s="29"/>
      <c r="J2" s="28"/>
      <c r="K2" s="28"/>
      <c r="L2" s="30"/>
      <c r="M2" s="31"/>
      <c r="N2" s="28"/>
    </row>
    <row r="3" ht="18.75" customHeight="1">
      <c r="A3" s="24" t="s">
        <v>13</v>
      </c>
      <c r="B3" s="24" t="s">
        <v>40</v>
      </c>
      <c r="C3" s="24" t="s">
        <v>45</v>
      </c>
      <c r="D3" s="24" t="s">
        <v>46</v>
      </c>
      <c r="E3" s="25" t="s">
        <v>47</v>
      </c>
      <c r="F3" s="26"/>
      <c r="G3" s="27" t="s">
        <v>12</v>
      </c>
      <c r="H3" s="28"/>
      <c r="I3" s="29"/>
      <c r="J3" s="28"/>
      <c r="K3" s="28"/>
      <c r="L3" s="30"/>
      <c r="M3" s="31"/>
      <c r="N3" s="28"/>
    </row>
    <row r="4" ht="18.75" customHeight="1">
      <c r="A4" s="24" t="s">
        <v>13</v>
      </c>
      <c r="B4" s="24" t="s">
        <v>48</v>
      </c>
      <c r="C4" s="24" t="s">
        <v>49</v>
      </c>
      <c r="D4" s="32" t="s">
        <v>50</v>
      </c>
      <c r="E4" s="25" t="s">
        <v>51</v>
      </c>
      <c r="F4" s="28"/>
      <c r="G4" s="27" t="s">
        <v>12</v>
      </c>
      <c r="H4" s="28"/>
      <c r="I4" s="29"/>
      <c r="J4" s="28"/>
      <c r="K4" s="28"/>
      <c r="L4" s="30"/>
      <c r="M4" s="31"/>
      <c r="N4" s="28"/>
    </row>
    <row r="5" ht="15.75" customHeight="1">
      <c r="A5" s="24" t="s">
        <v>13</v>
      </c>
      <c r="B5" s="24" t="s">
        <v>52</v>
      </c>
      <c r="C5" s="32" t="s">
        <v>53</v>
      </c>
      <c r="D5" s="32" t="s">
        <v>54</v>
      </c>
      <c r="E5" s="33" t="s">
        <v>55</v>
      </c>
      <c r="F5" s="34" t="s">
        <v>56</v>
      </c>
      <c r="G5" s="35" t="s">
        <v>12</v>
      </c>
      <c r="H5" s="36"/>
      <c r="I5" s="37"/>
      <c r="J5" s="36"/>
      <c r="K5" s="36"/>
      <c r="M5" s="14"/>
      <c r="N5" s="38"/>
    </row>
    <row r="6" ht="18.75" customHeight="1">
      <c r="A6" s="24" t="s">
        <v>13</v>
      </c>
      <c r="B6" s="24" t="s">
        <v>57</v>
      </c>
      <c r="C6" s="24" t="s">
        <v>58</v>
      </c>
      <c r="D6" s="24" t="s">
        <v>50</v>
      </c>
      <c r="E6" s="25" t="s">
        <v>59</v>
      </c>
      <c r="F6" s="26"/>
      <c r="G6" s="27" t="s">
        <v>12</v>
      </c>
      <c r="H6" s="28"/>
      <c r="I6" s="29"/>
      <c r="J6" s="28"/>
      <c r="K6" s="28"/>
      <c r="L6" s="30"/>
      <c r="M6" s="31"/>
      <c r="N6" s="28"/>
    </row>
    <row r="7" ht="15.75" customHeight="1">
      <c r="A7" s="24" t="s">
        <v>16</v>
      </c>
      <c r="B7" s="24" t="s">
        <v>40</v>
      </c>
      <c r="C7" s="32" t="s">
        <v>60</v>
      </c>
      <c r="D7" s="32" t="s">
        <v>50</v>
      </c>
      <c r="E7" s="33" t="s">
        <v>61</v>
      </c>
      <c r="F7" s="38"/>
      <c r="G7" s="35" t="s">
        <v>12</v>
      </c>
      <c r="H7" s="36"/>
      <c r="I7" s="37"/>
      <c r="J7" s="36"/>
      <c r="K7" s="36"/>
      <c r="M7" s="14"/>
      <c r="N7" s="38"/>
    </row>
    <row r="8" ht="15.75" customHeight="1">
      <c r="A8" s="24" t="s">
        <v>16</v>
      </c>
      <c r="B8" s="24" t="s">
        <v>48</v>
      </c>
      <c r="C8" s="32" t="s">
        <v>62</v>
      </c>
      <c r="D8" s="32" t="s">
        <v>54</v>
      </c>
      <c r="E8" s="33" t="s">
        <v>63</v>
      </c>
      <c r="F8" s="38"/>
      <c r="G8" s="35" t="s">
        <v>12</v>
      </c>
      <c r="H8" s="36"/>
      <c r="I8" s="37"/>
      <c r="J8" s="36"/>
      <c r="K8" s="36"/>
      <c r="M8" s="14"/>
      <c r="N8" s="38"/>
    </row>
    <row r="9" ht="15.75" customHeight="1">
      <c r="A9" s="24" t="s">
        <v>18</v>
      </c>
      <c r="B9" s="24" t="s">
        <v>40</v>
      </c>
      <c r="C9" s="32" t="s">
        <v>64</v>
      </c>
      <c r="D9" s="32" t="s">
        <v>50</v>
      </c>
      <c r="E9" s="33" t="s">
        <v>65</v>
      </c>
      <c r="F9" s="34"/>
      <c r="G9" s="35" t="s">
        <v>12</v>
      </c>
      <c r="H9" s="36"/>
      <c r="I9" s="37"/>
      <c r="J9" s="36"/>
      <c r="K9" s="36"/>
      <c r="M9" s="14"/>
      <c r="N9" s="38"/>
    </row>
    <row r="10" ht="15.75" customHeight="1">
      <c r="A10" s="24" t="s">
        <v>18</v>
      </c>
      <c r="B10" s="24" t="s">
        <v>48</v>
      </c>
      <c r="C10" s="32" t="s">
        <v>66</v>
      </c>
      <c r="D10" s="39" t="s">
        <v>50</v>
      </c>
      <c r="E10" s="40" t="s">
        <v>67</v>
      </c>
      <c r="F10" s="41"/>
      <c r="G10" s="42" t="s">
        <v>15</v>
      </c>
      <c r="H10" s="36"/>
      <c r="I10" s="37"/>
      <c r="J10" s="36"/>
      <c r="K10" s="36"/>
      <c r="M10" s="14"/>
      <c r="N10" s="38"/>
    </row>
    <row r="11" ht="15.75" customHeight="1">
      <c r="A11" s="24" t="s">
        <v>18</v>
      </c>
      <c r="B11" s="24" t="s">
        <v>52</v>
      </c>
      <c r="C11" s="32" t="s">
        <v>68</v>
      </c>
      <c r="D11" s="32" t="s">
        <v>69</v>
      </c>
      <c r="E11" s="33" t="s">
        <v>70</v>
      </c>
      <c r="F11" s="34" t="s">
        <v>71</v>
      </c>
      <c r="G11" s="35" t="s">
        <v>12</v>
      </c>
      <c r="H11" s="36"/>
      <c r="I11" s="37"/>
      <c r="J11" s="36"/>
      <c r="K11" s="36"/>
      <c r="M11" s="14"/>
      <c r="N11" s="38"/>
    </row>
    <row r="12" ht="15.75" customHeight="1">
      <c r="A12" s="24" t="s">
        <v>18</v>
      </c>
      <c r="B12" s="24" t="s">
        <v>72</v>
      </c>
      <c r="C12" s="32" t="s">
        <v>73</v>
      </c>
      <c r="D12" s="16"/>
      <c r="E12" s="43"/>
      <c r="F12" s="38"/>
      <c r="G12" s="35" t="s">
        <v>12</v>
      </c>
      <c r="H12" s="44" t="s">
        <v>74</v>
      </c>
      <c r="I12" s="45" t="s">
        <v>75</v>
      </c>
      <c r="J12" s="36"/>
      <c r="K12" s="44" t="s">
        <v>71</v>
      </c>
      <c r="M12" s="14"/>
      <c r="N12" s="38"/>
    </row>
    <row r="13" ht="15.75" customHeight="1">
      <c r="A13" s="24" t="s">
        <v>18</v>
      </c>
      <c r="B13" s="24" t="s">
        <v>57</v>
      </c>
      <c r="C13" s="32" t="s">
        <v>76</v>
      </c>
      <c r="D13" s="32"/>
      <c r="E13" s="33"/>
      <c r="F13" s="38"/>
      <c r="G13" s="35" t="s">
        <v>12</v>
      </c>
      <c r="H13" s="44" t="s">
        <v>77</v>
      </c>
      <c r="I13" s="45" t="s">
        <v>78</v>
      </c>
      <c r="J13" s="36"/>
      <c r="K13" s="44" t="s">
        <v>79</v>
      </c>
      <c r="M13" s="14"/>
      <c r="N13" s="38"/>
    </row>
    <row r="14" ht="15.75" customHeight="1">
      <c r="A14" s="24" t="s">
        <v>18</v>
      </c>
      <c r="B14" s="24" t="s">
        <v>80</v>
      </c>
      <c r="C14" s="32" t="s">
        <v>81</v>
      </c>
      <c r="D14" s="32" t="s">
        <v>50</v>
      </c>
      <c r="E14" s="33" t="s">
        <v>82</v>
      </c>
      <c r="F14" s="38"/>
      <c r="G14" s="35" t="s">
        <v>12</v>
      </c>
      <c r="H14" s="36"/>
      <c r="I14" s="37"/>
      <c r="J14" s="36"/>
      <c r="K14" s="36"/>
      <c r="M14" s="14"/>
      <c r="N14" s="38"/>
    </row>
    <row r="15" ht="15.75" customHeight="1">
      <c r="A15" s="24" t="s">
        <v>20</v>
      </c>
      <c r="B15" s="24" t="s">
        <v>40</v>
      </c>
      <c r="C15" s="32" t="s">
        <v>83</v>
      </c>
      <c r="D15" s="32" t="s">
        <v>50</v>
      </c>
      <c r="E15" s="33" t="s">
        <v>84</v>
      </c>
      <c r="F15" s="38"/>
      <c r="G15" s="35" t="s">
        <v>12</v>
      </c>
      <c r="H15" s="44"/>
      <c r="I15" s="45"/>
      <c r="J15" s="36"/>
      <c r="K15" s="44"/>
      <c r="M15" s="14"/>
      <c r="N15" s="38"/>
    </row>
    <row r="16" ht="15.75" customHeight="1">
      <c r="A16" s="24" t="s">
        <v>20</v>
      </c>
      <c r="B16" s="24" t="s">
        <v>48</v>
      </c>
      <c r="C16" s="32" t="s">
        <v>85</v>
      </c>
      <c r="D16" s="32" t="s">
        <v>86</v>
      </c>
      <c r="E16" s="33" t="s">
        <v>87</v>
      </c>
      <c r="F16" s="34" t="s">
        <v>88</v>
      </c>
      <c r="G16" s="35" t="s">
        <v>12</v>
      </c>
      <c r="H16" s="44"/>
      <c r="I16" s="45"/>
      <c r="J16" s="36"/>
      <c r="K16" s="44"/>
      <c r="M16" s="14"/>
      <c r="N16" s="38"/>
    </row>
    <row r="17" ht="15.75" customHeight="1">
      <c r="A17" s="24" t="s">
        <v>20</v>
      </c>
      <c r="B17" s="24" t="s">
        <v>52</v>
      </c>
      <c r="C17" s="32" t="s">
        <v>21</v>
      </c>
      <c r="D17" s="32" t="s">
        <v>54</v>
      </c>
      <c r="E17" s="33" t="s">
        <v>89</v>
      </c>
      <c r="F17" s="34"/>
      <c r="G17" s="35" t="s">
        <v>12</v>
      </c>
      <c r="H17" s="44"/>
      <c r="I17" s="45"/>
      <c r="J17" s="36"/>
      <c r="K17" s="44"/>
      <c r="M17" s="14"/>
      <c r="N17" s="38"/>
    </row>
    <row r="18" ht="15.75" customHeight="1">
      <c r="A18" s="24" t="s">
        <v>22</v>
      </c>
      <c r="B18" s="24" t="s">
        <v>40</v>
      </c>
      <c r="C18" s="32" t="s">
        <v>64</v>
      </c>
      <c r="D18" s="32" t="s">
        <v>50</v>
      </c>
      <c r="E18" s="33" t="s">
        <v>65</v>
      </c>
      <c r="F18" s="34"/>
      <c r="G18" s="35" t="s">
        <v>12</v>
      </c>
      <c r="H18" s="44" t="s">
        <v>77</v>
      </c>
      <c r="I18" s="45" t="s">
        <v>78</v>
      </c>
      <c r="J18" s="36"/>
      <c r="K18" s="44" t="s">
        <v>90</v>
      </c>
      <c r="M18" s="14"/>
      <c r="N18" s="38"/>
    </row>
    <row r="19" ht="15.75" customHeight="1">
      <c r="A19" s="24" t="s">
        <v>22</v>
      </c>
      <c r="B19" s="24" t="s">
        <v>48</v>
      </c>
      <c r="C19" s="32" t="s">
        <v>68</v>
      </c>
      <c r="D19" s="32" t="s">
        <v>69</v>
      </c>
      <c r="E19" s="33" t="s">
        <v>70</v>
      </c>
      <c r="F19" s="44" t="s">
        <v>91</v>
      </c>
      <c r="G19" s="35" t="s">
        <v>12</v>
      </c>
      <c r="H19" s="36"/>
      <c r="I19" s="37"/>
      <c r="J19" s="36"/>
      <c r="K19" s="36"/>
      <c r="M19" s="14"/>
      <c r="N19" s="38"/>
    </row>
    <row r="20" ht="15.75" customHeight="1">
      <c r="A20" s="32" t="s">
        <v>22</v>
      </c>
      <c r="B20" s="24" t="s">
        <v>52</v>
      </c>
      <c r="C20" s="44" t="s">
        <v>92</v>
      </c>
      <c r="D20" s="39" t="s">
        <v>50</v>
      </c>
      <c r="E20" s="46" t="s">
        <v>67</v>
      </c>
      <c r="F20" s="41"/>
      <c r="G20" s="42" t="s">
        <v>15</v>
      </c>
      <c r="H20" s="12"/>
      <c r="I20" s="47"/>
      <c r="J20" s="12"/>
      <c r="K20" s="12"/>
      <c r="L20" s="48"/>
      <c r="M20" s="12"/>
      <c r="N20" s="12"/>
    </row>
    <row r="21" ht="15.75" customHeight="1">
      <c r="A21" s="24" t="s">
        <v>22</v>
      </c>
      <c r="B21" s="24" t="s">
        <v>57</v>
      </c>
      <c r="C21" s="32" t="s">
        <v>93</v>
      </c>
      <c r="D21" s="32"/>
      <c r="E21" s="33"/>
      <c r="F21" s="34"/>
      <c r="G21" s="35" t="s">
        <v>12</v>
      </c>
      <c r="H21" s="44" t="s">
        <v>74</v>
      </c>
      <c r="I21" s="45" t="s">
        <v>75</v>
      </c>
      <c r="J21" s="36"/>
      <c r="K21" s="44" t="s">
        <v>91</v>
      </c>
      <c r="M21" s="14"/>
      <c r="N21" s="38"/>
    </row>
    <row r="22" ht="15.75" customHeight="1">
      <c r="A22" s="24" t="s">
        <v>22</v>
      </c>
      <c r="B22" s="24" t="s">
        <v>72</v>
      </c>
      <c r="C22" s="32" t="s">
        <v>94</v>
      </c>
      <c r="D22" s="32"/>
      <c r="E22" s="33"/>
      <c r="F22" s="34"/>
      <c r="G22" s="35" t="s">
        <v>12</v>
      </c>
      <c r="H22" s="44"/>
      <c r="I22" s="45"/>
      <c r="J22" s="36"/>
      <c r="K22" s="44"/>
      <c r="M22" s="14"/>
      <c r="N22" s="38"/>
    </row>
    <row r="23" ht="15.75" customHeight="1">
      <c r="A23" s="24" t="s">
        <v>24</v>
      </c>
      <c r="B23" s="24" t="s">
        <v>40</v>
      </c>
      <c r="C23" s="32" t="s">
        <v>95</v>
      </c>
      <c r="D23" s="32" t="s">
        <v>96</v>
      </c>
      <c r="E23" s="33" t="s">
        <v>97</v>
      </c>
      <c r="F23" s="34"/>
      <c r="G23" s="35" t="s">
        <v>12</v>
      </c>
      <c r="H23" s="44"/>
      <c r="I23" s="45"/>
      <c r="J23" s="36"/>
      <c r="K23" s="44"/>
      <c r="M23" s="14"/>
      <c r="N23" s="38"/>
    </row>
    <row r="24" ht="15.75" customHeight="1">
      <c r="A24" s="24" t="s">
        <v>26</v>
      </c>
      <c r="B24" s="24" t="s">
        <v>40</v>
      </c>
      <c r="C24" s="32" t="s">
        <v>98</v>
      </c>
      <c r="D24" s="32" t="s">
        <v>50</v>
      </c>
      <c r="E24" s="33" t="s">
        <v>99</v>
      </c>
      <c r="F24" s="34"/>
      <c r="G24" s="35" t="s">
        <v>12</v>
      </c>
      <c r="H24" s="44"/>
      <c r="I24" s="45"/>
      <c r="J24" s="36"/>
      <c r="K24" s="44"/>
      <c r="M24" s="14"/>
      <c r="N24" s="38"/>
    </row>
    <row r="25" ht="15.75" customHeight="1">
      <c r="A25" s="24" t="s">
        <v>26</v>
      </c>
      <c r="B25" s="24" t="s">
        <v>48</v>
      </c>
      <c r="C25" s="32" t="s">
        <v>83</v>
      </c>
      <c r="D25" s="32" t="s">
        <v>50</v>
      </c>
      <c r="E25" s="33" t="s">
        <v>84</v>
      </c>
      <c r="F25" s="38"/>
      <c r="G25" s="35" t="s">
        <v>12</v>
      </c>
      <c r="H25" s="44"/>
      <c r="I25" s="45"/>
      <c r="J25" s="36"/>
      <c r="K25" s="44"/>
      <c r="M25" s="14"/>
      <c r="N25" s="38"/>
    </row>
    <row r="26" ht="15.75" customHeight="1">
      <c r="A26" s="24" t="s">
        <v>26</v>
      </c>
      <c r="B26" s="24" t="s">
        <v>52</v>
      </c>
      <c r="C26" s="32" t="s">
        <v>85</v>
      </c>
      <c r="D26" s="32" t="s">
        <v>86</v>
      </c>
      <c r="E26" s="33" t="s">
        <v>87</v>
      </c>
      <c r="F26" s="34" t="s">
        <v>100</v>
      </c>
      <c r="G26" s="35" t="s">
        <v>12</v>
      </c>
      <c r="H26" s="44"/>
      <c r="I26" s="45"/>
      <c r="J26" s="36"/>
      <c r="K26" s="44"/>
      <c r="M26" s="14"/>
      <c r="N26" s="38"/>
    </row>
    <row r="27" ht="15.75" customHeight="1">
      <c r="A27" s="24" t="s">
        <v>26</v>
      </c>
      <c r="B27" s="24" t="s">
        <v>57</v>
      </c>
      <c r="C27" s="32" t="s">
        <v>21</v>
      </c>
      <c r="D27" s="32" t="s">
        <v>54</v>
      </c>
      <c r="E27" s="33" t="s">
        <v>89</v>
      </c>
      <c r="F27" s="34"/>
      <c r="G27" s="35" t="s">
        <v>12</v>
      </c>
      <c r="H27" s="44"/>
      <c r="I27" s="45"/>
      <c r="J27" s="36"/>
      <c r="K27" s="44"/>
      <c r="M27" s="14"/>
      <c r="N27" s="38"/>
    </row>
    <row r="28" ht="15.75" customHeight="1">
      <c r="A28" s="24" t="s">
        <v>28</v>
      </c>
      <c r="B28" s="24" t="s">
        <v>40</v>
      </c>
      <c r="C28" s="32" t="s">
        <v>64</v>
      </c>
      <c r="D28" s="32" t="s">
        <v>50</v>
      </c>
      <c r="E28" s="33" t="s">
        <v>101</v>
      </c>
      <c r="F28" s="34"/>
      <c r="G28" s="35" t="s">
        <v>12</v>
      </c>
      <c r="H28" s="44"/>
      <c r="I28" s="45"/>
      <c r="J28" s="36"/>
      <c r="K28" s="44"/>
      <c r="M28" s="14"/>
      <c r="N28" s="38"/>
    </row>
    <row r="29" ht="15.75" customHeight="1">
      <c r="A29" s="24" t="s">
        <v>28</v>
      </c>
      <c r="B29" s="24" t="s">
        <v>48</v>
      </c>
      <c r="C29" s="32" t="s">
        <v>68</v>
      </c>
      <c r="D29" s="32" t="s">
        <v>69</v>
      </c>
      <c r="E29" s="33" t="s">
        <v>70</v>
      </c>
      <c r="F29" s="44" t="s">
        <v>102</v>
      </c>
      <c r="G29" s="35" t="s">
        <v>12</v>
      </c>
      <c r="H29" s="44"/>
      <c r="I29" s="45"/>
      <c r="J29" s="36"/>
      <c r="K29" s="44"/>
      <c r="M29" s="14"/>
      <c r="N29" s="38"/>
    </row>
    <row r="30" ht="15.75" customHeight="1">
      <c r="A30" s="24" t="s">
        <v>28</v>
      </c>
      <c r="B30" s="24" t="s">
        <v>52</v>
      </c>
      <c r="C30" s="44" t="s">
        <v>92</v>
      </c>
      <c r="D30" s="39" t="s">
        <v>50</v>
      </c>
      <c r="E30" s="46" t="s">
        <v>67</v>
      </c>
      <c r="F30" s="41"/>
      <c r="G30" s="42" t="s">
        <v>15</v>
      </c>
      <c r="H30" s="12"/>
      <c r="I30" s="47"/>
      <c r="J30" s="12"/>
      <c r="K30" s="12"/>
      <c r="L30" s="48"/>
      <c r="M30" s="12"/>
      <c r="N30" s="12"/>
    </row>
    <row r="31" ht="15.75" customHeight="1">
      <c r="A31" s="24" t="s">
        <v>28</v>
      </c>
      <c r="B31" s="24" t="s">
        <v>57</v>
      </c>
      <c r="C31" s="32" t="s">
        <v>103</v>
      </c>
      <c r="D31" s="32"/>
      <c r="E31" s="33"/>
      <c r="F31" s="34"/>
      <c r="G31" s="35" t="s">
        <v>12</v>
      </c>
      <c r="H31" s="44" t="s">
        <v>74</v>
      </c>
      <c r="I31" s="45" t="s">
        <v>75</v>
      </c>
      <c r="J31" s="36"/>
      <c r="K31" s="44" t="s">
        <v>102</v>
      </c>
      <c r="M31" s="14"/>
      <c r="N31" s="38"/>
    </row>
    <row r="32" ht="15.75" customHeight="1">
      <c r="A32" s="24" t="s">
        <v>28</v>
      </c>
      <c r="B32" s="24" t="s">
        <v>72</v>
      </c>
      <c r="C32" s="32" t="s">
        <v>104</v>
      </c>
      <c r="D32" s="32"/>
      <c r="E32" s="33"/>
      <c r="F32" s="34"/>
      <c r="G32" s="35" t="s">
        <v>12</v>
      </c>
      <c r="H32" s="44" t="s">
        <v>77</v>
      </c>
      <c r="I32" s="45" t="s">
        <v>78</v>
      </c>
      <c r="J32" s="36"/>
      <c r="K32" s="44"/>
      <c r="M32" s="14"/>
      <c r="N32" s="38"/>
    </row>
  </sheetData>
  <conditionalFormatting sqref="L1:L32 M1:N1">
    <cfRule type="cellIs" dxfId="0" priority="1" operator="equal">
      <formula>"PASS"</formula>
    </cfRule>
  </conditionalFormatting>
  <conditionalFormatting sqref="L1:L32 M1:N1">
    <cfRule type="cellIs" dxfId="3" priority="2" operator="equal">
      <formula>"FAIL"</formula>
    </cfRule>
  </conditionalFormatting>
  <conditionalFormatting sqref="L1:L32 M1:N1">
    <cfRule type="cellIs" dxfId="4" priority="3" operator="equal">
      <formula>"SKIP"</formula>
    </cfRule>
  </conditionalFormatting>
  <dataValidations>
    <dataValidation type="list" allowBlank="1" showErrorMessage="1" sqref="G2:G32">
      <formula1>"Y,N"</formula1>
    </dataValidation>
    <dataValidation type="list" allowBlank="1" showErrorMessage="1" sqref="A2:A32">
      <formula1>TestCase!$A:$A</formula1>
    </dataValidation>
    <dataValidation type="list" allowBlank="1" showErrorMessage="1" sqref="D2:D32 H2:H32">
      <formula1>Keywords!$A$2:$A32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9" t="s">
        <v>5</v>
      </c>
      <c r="B1" s="49" t="s">
        <v>105</v>
      </c>
      <c r="C1" s="49" t="s">
        <v>106</v>
      </c>
      <c r="D1" s="49" t="s">
        <v>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