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mv="urn:schemas-microsoft-com:mac:vml" xmlns:mx="http://schemas.microsoft.com/office/mac/excel/2008/main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5">
  <fileVersion appName="xl" lastEdited="4" lowestEdited="4" rupBuild="9302"/>
  <workbookPr/>
  <bookViews>
    <workbookView xWindow="240" yWindow="120" windowWidth="14940" windowHeight="9225" activeTab="4"/>
  </bookViews>
  <sheets>
    <sheet name="TestCase" sheetId="1" r:id="rId3"/>
    <sheet name="TestSteps" sheetId="2" r:id="rId4"/>
    <sheet name="Group-Turn" sheetId="3" r:id="rId5"/>
    <sheet name="Keywords" sheetId="4" r:id="rId6"/>
    <sheet name="Evaluation Warning" sheetId="5" r:id="rId7"/>
  </sheets>
  <calcPr calcId="0"/>
  <extLst/>
</workbook>
</file>

<file path=xl/calcChain.xml><?xml version="1.0" encoding="utf-8"?>
<calcChain xmlns="http://schemas.openxmlformats.org/spreadsheetml/2006/main">
  <c r="F104" i="4" l="1"/>
</calcChain>
</file>

<file path=xl/sharedStrings.xml><?xml version="1.0" encoding="utf-8"?>
<sst xmlns="http://schemas.openxmlformats.org/spreadsheetml/2006/main" count="826" uniqueCount="105">
  <si>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</si>
  <si>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</si>
  <si>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</si>
  <si>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</si>
  <si>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</si>
  <si>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</si>
  <si>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</si>
  <si>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</si>
  <si>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</si>
  <si>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Kiểm tra audio câu lượt 1</t>
  </si>
  <si>
    <t>Y</t>
  </si>
  <si>
    <t>TC2</t>
  </si>
  <si>
    <t>Kiểm tra text câu lượt 1</t>
  </si>
  <si>
    <t>TC3</t>
  </si>
  <si>
    <t>Kiểm tra chunk text lượt 1</t>
  </si>
  <si>
    <t>G_turn1</t>
  </si>
  <si>
    <t>TC4</t>
  </si>
  <si>
    <t>Kiểm tra audio câu lượt 2</t>
  </si>
  <si>
    <t>TC5</t>
  </si>
  <si>
    <t>Kiểm tra text câu lượt 2</t>
  </si>
  <si>
    <t>TC6</t>
  </si>
  <si>
    <t>Kiểm tra chunk text lượt 2</t>
  </si>
  <si>
    <t>G_turn2</t>
  </si>
  <si>
    <t>TC7</t>
  </si>
  <si>
    <t>Đợi game kết thúc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</si>
  <si>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</si>
  <si>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</si>
  <si>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</si>
  <si>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</si>
  <si>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</si>
  <si>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</si>
  <si>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</si>
  <si>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</si>
  <si>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</si>
  <si>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</si>
  <si>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</si>
  <si>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text câu hỏi 1 xuất hiện</t>
  </si>
  <si>
    <t>click</t>
  </si>
  <si>
    <t>Robot</t>
  </si>
  <si>
    <t>TS2</t>
  </si>
  <si>
    <t>Kiểm tra audio text câu lượt 1</t>
  </si>
  <si>
    <t>getAudioSource</t>
  </si>
  <si>
    <t>FxSource[activeInHierarchy=true],AudioSource,clip</t>
  </si>
  <si>
    <t>$.act[?(@.game_name=="Chunking1Speaking(Clone)")].turn[0].word[?(@.type=='question')].audio[*].file_path</t>
  </si>
  <si>
    <t>getTextNoColor</t>
  </si>
  <si>
    <t>CanvasGamePlay/HighlightBox/Text (TMP),TextMeshProUGUI</t>
  </si>
  <si>
    <t>$.act[?(@.game_name=="Chunking1Speaking(Clone)")].turn[0].word[?(@.type=='question')].text</t>
  </si>
  <si>
    <t>TS3</t>
  </si>
  <si>
    <t>setVariableFile</t>
  </si>
  <si>
    <t>index,1</t>
  </si>
  <si>
    <t>Đợi mic bật</t>
  </si>
  <si>
    <t>waitForObject</t>
  </si>
  <si>
    <t>Micro-Working</t>
  </si>
  <si>
    <t>Kiểm tra text chunk</t>
  </si>
  <si>
    <t>CanvasGamePlay/HighlightBox/Text (TMP)</t>
  </si>
  <si>
    <t>CanvasGamePlay//BroadText,TextMeshProUGUI</t>
  </si>
  <si>
    <t>$.act[?(@.game_name=="Chunking1Speaking(Clone)")].turn[0].word[?(@.order=='$.index' &amp;&amp; @.type=="chunk")].text</t>
  </si>
  <si>
    <t>Kiểm tra audio text chunk</t>
  </si>
  <si>
    <t>$.act[?(@.game_name=="Chunking1Speaking(Clone)")].turn[0].word[?(@.order=='$.index' &amp;&amp; @.type=="chunk")].audio[*].file_path</t>
  </si>
  <si>
    <t>TS4</t>
  </si>
  <si>
    <t>Click mic</t>
  </si>
  <si>
    <t>Micro-Working,Button,onClick()</t>
  </si>
  <si>
    <t>TS5</t>
  </si>
  <si>
    <t>Tăng order</t>
  </si>
  <si>
    <t>addIndexVariableFile</t>
  </si>
  <si>
    <t>1</t>
  </si>
  <si>
    <t xml:space="preserve">Chờ audio </t>
  </si>
  <si>
    <t>waitForObjectContain</t>
  </si>
  <si>
    <t>Managers/SoundManager/FxSource,AudioSource,clip,Can you say ___ kidgirl</t>
  </si>
  <si>
    <t>Kiểm tra audio text</t>
  </si>
  <si>
    <t>$.act[?(@.game_name=="Chunking1Speaking(Clone)")].turn[1].word[?(@.type=='question')].audio[*].file_path</t>
  </si>
  <si>
    <t>Kiểm tra text câu 2</t>
  </si>
  <si>
    <t>$.act[?(@.game_name=="Chunking1Speaking(Clone)")].turn[1].word[?(@.type=='question')].text</t>
  </si>
  <si>
    <t>Reset index</t>
  </si>
  <si>
    <t>$.act[?(@.game_name=="Chunking1Speaking(Clone)")].turn[1].word[?(@.order=='$.index' &amp;&amp; @.type=="chunk")].text</t>
  </si>
  <si>
    <t>$.act[?(@.game_name=="Chunking1Speaking(Clone)")].turn[1].word[?(@.order=='$.index' &amp;&amp; @.type=="chunk")].audio[*].file_path</t>
  </si>
  <si>
    <t>waitForObjectNotPresent</t>
  </si>
  <si>
    <t>Robot,120</t>
  </si>
  <si>
    <t>Loop</t>
  </si>
  <si>
    <t>Level</t>
  </si>
  <si>
    <t>Loop value</t>
  </si>
  <si>
    <t>$.length($.act[?(@.game_name=="Chunking1Speaking(Clone)")].turn[0].word[?(@.type=='chunk')].length())</t>
  </si>
  <si>
    <t>$.length($.act[?(@.game_name=="Chunking1Speaking(Clone)")].turn[1].word[?(@.type=='chunk')].length())</t>
  </si>
  <si>
    <t>Evaluation Only. Created with Aspose.Cells for Java.Copyright 2003 - 2021 Aspose Pty Ltd.</t>
  </si>
  <si>
    <t>2</t>
  </si>
  <si>
    <t/>
  </si>
  <si>
    <t>TC3_1</t>
  </si>
  <si>
    <t>TC6_1</t>
  </si>
  <si>
    <t>PASS</t>
  </si>
  <si>
    <t>a878e01c-d782-4b2c-ad94-27bc8d7dcdb7.mp3</t>
  </si>
  <si>
    <t>My name's Mimi.</t>
  </si>
  <si>
    <t>$.act[?(@.game_name=="Chunking1Speaking(Clone)")].turn[0].word[?(@.order=='1' &amp;&amp; @.type=="chunk")].text</t>
  </si>
  <si>
    <t>My name's</t>
  </si>
  <si>
    <t>$.act[?(@.game_name=="Chunking1Speaking(Clone)")].turn[0].word[?(@.order=='1' &amp;&amp; @.type=="chunk")].audio[*].file_path</t>
  </si>
  <si>
    <t>f7918a1c-5b51-41f0-b40a-a0c3e662cf61.mp3</t>
  </si>
  <si>
    <t>$.act[?(@.game_name=="Chunking1Speaking(Clone)")].turn[0].word[?(@.order=='2' &amp;&amp; @.type=="chunk")].text</t>
  </si>
  <si>
    <t>$.act[?(@.game_name=="Chunking1Speaking(Clone)")].turn[0].word[?(@.order=='2' &amp;&amp; @.type=="chunk")].audio[*].file_path</t>
  </si>
  <si>
    <t>2a571ca9-5a16-4610-aea9-5ae56b44a9d4.mp3</t>
  </si>
  <si>
    <t>I'm from Vietnam.</t>
  </si>
  <si>
    <t>$.act[?(@.game_name=="Chunking1Speaking(Clone)")].turn[1].word[?(@.order=='1' &amp;&amp; @.type=="chunk")].text</t>
  </si>
  <si>
    <t>I'm from</t>
  </si>
  <si>
    <t>$.act[?(@.game_name=="Chunking1Speaking(Clone)")].turn[1].word[?(@.order=='1' &amp;&amp; @.type=="chunk")].audio[*].file_path</t>
  </si>
  <si>
    <t>21798a8b-49a3-476c-ba56-c4b687773db2.mp3</t>
  </si>
  <si>
    <t>$.act[?(@.game_name=="Chunking1Speaking(Clone)")].turn[1].word[?(@.order=='2' &amp;&amp; @.type=="chunk")].text</t>
  </si>
  <si>
    <t>$.act[?(@.game_name=="Chunking1Speaking(Clone)")].turn[1].word[?(@.order=='2' &amp;&amp; @.type=="chunk")].audio[*].file_path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</si>
</sst>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2"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b/>
      <sz val="12"/>
      <color rgb="FF000000"/>
      <name val="Times New Roman"/>
      <family val="2"/>
    </font>
    <font>
      <b/>
      <sz val="12"/>
      <color theme="1"/>
      <name val="Times New Roman"/>
      <family val="2"/>
    </font>
    <font>
      <sz val="12"/>
      <color rgb="FF000000"/>
      <name val="Times New Roman"/>
      <family val="2"/>
    </font>
    <font>
      <sz val="10"/>
      <color rgb="FF0B7500"/>
      <name val="Arial"/>
      <family val="2"/>
    </font>
    <font>
      <sz val="12"/>
      <color theme="1"/>
      <name val="&quot;Times New Roman&quot;"/>
      <family val="2"/>
    </font>
    <font>
      <sz val="10"/>
      <color rgb="FF0B7500"/>
      <name val="Monospace"/>
      <family val="2"/>
    </font>
    <font>
      <sz val="10"/>
      <color theme="1"/>
      <name val="Arial"/>
      <family val="2"/>
      <scheme val="minor"/>
    </font>
    <font>
      <sz val="13"/>
      <color theme="1"/>
      <name val="Times New Roman"/>
      <family val="2"/>
    </font>
    <font>
      <b/>
      <i/>
      <sz val="18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60">
    <xf numFmtId="0" fontId="0" fillId="0" borderId="0" xfId="0" applyFont="1" applyAlignment="1">
      <alignment/>
    </xf>
    <xf numFmtId="0" fontId="2" fillId="2" borderId="0" xfId="0" applyFont="1" applyFill="1" applyBorder="1"/>
    <xf numFmtId="0" fontId="2" fillId="0" borderId="0" xfId="0" applyFont="1"/>
    <xf numFmtId="0" fontId="2" fillId="0" borderId="0" xfId="0" applyFont="1" applyAlignment="1">
      <alignment/>
    </xf>
    <xf numFmtId="0" fontId="1" fillId="0" borderId="0" xfId="0" applyFont="1"/>
    <xf numFmtId="0" fontId="3" fillId="3" borderId="0" xfId="0" applyFont="1" applyFill="1" applyBorder="1" applyAlignment="1">
      <alignment vertical="center" wrapText="1"/>
    </xf>
    <xf numFmtId="0" fontId="4" fillId="3" borderId="0" xfId="0" applyFont="1" applyBorder="1" applyAlignment="1">
      <alignment vertical="center" wrapText="1"/>
    </xf>
    <xf numFmtId="0" fontId="4" fillId="3" borderId="0" xfId="0" applyFont="1" applyBorder="1" applyAlignment="1">
      <alignment horizontal="left" vertical="center" wrapText="1"/>
    </xf>
    <xf numFmtId="49" fontId="4" fillId="3" borderId="0" xfId="0" applyNumberFormat="1" applyFont="1" applyBorder="1" applyAlignment="1">
      <alignment vertical="center" wrapText="1"/>
    </xf>
    <xf numFmtId="0" fontId="4" fillId="3" borderId="0" xfId="0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/>
    </xf>
    <xf numFmtId="0" fontId="2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/>
    </xf>
    <xf numFmtId="0" fontId="2" fillId="0" borderId="0" xfId="0" applyFont="1" applyAlignment="1">
      <alignment horizontal="center" wrapText="1"/>
    </xf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6" fillId="4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6" fillId="4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0" fontId="2" fillId="0" borderId="0" xfId="0" applyFont="1" applyAlignment="1">
      <alignment horizontal="center" wrapText="1"/>
    </xf>
    <xf numFmtId="0" fontId="6" fillId="4" borderId="0" xfId="0" applyFont="1" applyAlignment="1">
      <alignment wrapText="1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0" fontId="2" fillId="0" borderId="0" xfId="0" applyFont="1" applyAlignment="1">
      <alignment/>
    </xf>
    <xf numFmtId="0" fontId="7" fillId="0" borderId="0" xfId="0" applyFont="1" applyAlignment="1">
      <alignment wrapText="1"/>
    </xf>
    <xf numFmtId="49" fontId="7" fillId="0" borderId="0" xfId="0" applyNumberFormat="1" applyFont="1" applyAlignment="1">
      <alignment wrapText="1"/>
    </xf>
    <xf numFmtId="49" fontId="2" fillId="0" borderId="0" xfId="0" applyNumberFormat="1" applyFont="1" applyAlignment="1" quotePrefix="1">
      <alignment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/>
    </xf>
    <xf numFmtId="0" fontId="8" fillId="4" borderId="0" xfId="0" applyFont="1" applyAlignment="1">
      <alignment wrapText="1"/>
    </xf>
    <xf numFmtId="0" fontId="6" fillId="4" borderId="0" xfId="0" applyFont="1" applyAlignment="1">
      <alignment horizontal="left" wrapText="1"/>
    </xf>
    <xf numFmtId="0" fontId="2" fillId="2" borderId="0" xfId="0" applyFont="1" applyBorder="1" applyAlignment="1">
      <alignment wrapText="1"/>
    </xf>
    <xf numFmtId="0" fontId="2" fillId="2" borderId="0" xfId="0" applyFont="1" applyAlignment="1">
      <alignment wrapText="1"/>
    </xf>
    <xf numFmtId="0" fontId="2" fillId="2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4" borderId="0" xfId="0" applyFont="1" applyAlignment="1">
      <alignment wrapText="1"/>
    </xf>
    <xf numFmtId="0" fontId="7" fillId="4" borderId="0" xfId="0" applyFont="1" applyAlignment="1">
      <alignment/>
    </xf>
    <xf numFmtId="0" fontId="2" fillId="4" borderId="0" xfId="0" applyFont="1" applyAlignment="1">
      <alignment wrapText="1"/>
    </xf>
    <xf numFmtId="0" fontId="10" fillId="5" borderId="0" xfId="0" applyFont="1" applyFill="1" applyBorder="1" applyAlignment="1">
      <alignment wrapText="1"/>
    </xf>
    <xf numFmtId="49" fontId="10" fillId="5" borderId="0" xfId="0" applyNumberFormat="1" applyFont="1" applyBorder="1" applyAlignment="1">
      <alignment horizontal="left" wrapText="1"/>
    </xf>
    <xf numFmtId="49" fontId="10" fillId="5" borderId="0" xfId="0" applyNumberFormat="1" applyFont="1" applyBorder="1" applyAlignment="1">
      <alignment wrapText="1"/>
    </xf>
    <xf numFmtId="0" fontId="10" fillId="0" borderId="0" xfId="0" applyFont="1" applyAlignment="1">
      <alignment wrapText="1"/>
    </xf>
    <xf numFmtId="49" fontId="10" fillId="0" borderId="0" xfId="0" applyNumberFormat="1" applyFont="1" applyAlignment="1">
      <alignment horizontal="left" wrapText="1"/>
    </xf>
    <xf numFmtId="49" fontId="10" fillId="0" borderId="0" xfId="0" applyNumberFormat="1" applyFont="1" applyAlignment="1">
      <alignment wrapText="1"/>
    </xf>
    <xf numFmtId="0" fontId="10" fillId="0" borderId="0" xfId="0" applyFont="1" applyAlignment="1">
      <alignment horizontal="left" wrapText="1"/>
    </xf>
    <xf numFmtId="0" fontId="1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5">
    <dxf>
      <fill>
        <patternFill patternType="solid">
          <fgColor rgb="FF9FC5E8"/>
          <bgColor rgb="FF9FC5E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CCCC"/>
          <bgColor rgb="FFCCCCCC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ed2e6653-0729-4fe7-a34b-6fad9b273fdb}">
  <sheetPr>
    <outlinePr summaryBelow="0" summaryRight="0"/>
  </sheetPr>
  <dimension ref="A1:AB11"/>
  <sheetViews>
    <sheetView workbookViewId="0" topLeftCell="A1"/>
  </sheetViews>
  <sheetFormatPr defaultColWidth="12.634285714285713" defaultRowHeight="15" customHeight="1"/>
  <cols>
    <col min="2" max="2" customWidth="true" width="61.714285714285715"/>
    <col min="3" max="3" customWidth="true" width="9.857142857142858"/>
    <col min="6" max="6" customWidth="true" width="23.0"/>
    <col min="7" max="8" customWidth="true" width="17.0"/>
  </cols>
  <sheetData>
    <row r="1" spans="1:2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>
      <c r="A2" s="3" t="s">
        <v>8</v>
      </c>
      <c r="B2" s="3" t="s">
        <v>9</v>
      </c>
      <c r="C2" s="3" t="s">
        <v>10</v>
      </c>
      <c r="D2" s="4" t="s">
        <v>88</v>
      </c>
      <c r="E2" s="4" t="s">
        <v>85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>
      <c r="A3" s="3" t="s">
        <v>11</v>
      </c>
      <c r="B3" s="3" t="s">
        <v>12</v>
      </c>
      <c r="C3" s="3" t="s">
        <v>10</v>
      </c>
      <c r="D3" s="4" t="s">
        <v>88</v>
      </c>
      <c r="E3" s="4" t="s">
        <v>85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>
      <c r="A4" s="3" t="s">
        <v>13</v>
      </c>
      <c r="B4" s="3" t="s">
        <v>14</v>
      </c>
      <c r="C4" s="3" t="s">
        <v>10</v>
      </c>
      <c r="D4" s="4" t="s">
        <v>88</v>
      </c>
      <c r="E4" s="4" t="s">
        <v>85</v>
      </c>
      <c r="F4" s="3" t="s">
        <v>15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t="s" s="0">
        <v>86</v>
      </c>
      <c r="B5" t="s" s="0">
        <v>14</v>
      </c>
      <c r="C5" t="s" s="0">
        <v>10</v>
      </c>
      <c r="D5" t="s" s="0">
        <v>88</v>
      </c>
      <c r="E5" t="s" s="0">
        <v>85</v>
      </c>
      <c r="F5" t="s" s="0">
        <v>15</v>
      </c>
      <c r="G5" t="s" s="0">
        <v>85</v>
      </c>
      <c r="H5" t="s" s="0">
        <v>85</v>
      </c>
      <c r="I5" t="s" s="0">
        <v>85</v>
      </c>
      <c r="J5" t="s" s="0">
        <v>85</v>
      </c>
      <c r="K5" t="s" s="0">
        <v>85</v>
      </c>
      <c r="L5" t="s" s="0">
        <v>85</v>
      </c>
      <c r="M5" t="s" s="0">
        <v>85</v>
      </c>
      <c r="N5" t="s" s="0">
        <v>85</v>
      </c>
      <c r="O5" t="s" s="0">
        <v>85</v>
      </c>
      <c r="P5" t="s" s="0">
        <v>85</v>
      </c>
      <c r="Q5" t="s" s="0">
        <v>85</v>
      </c>
      <c r="R5" t="s" s="0">
        <v>85</v>
      </c>
      <c r="S5" t="s" s="0">
        <v>85</v>
      </c>
      <c r="T5" t="s" s="0">
        <v>85</v>
      </c>
      <c r="U5" t="s" s="0">
        <v>85</v>
      </c>
      <c r="V5" t="s" s="0">
        <v>85</v>
      </c>
      <c r="W5" t="s" s="0">
        <v>85</v>
      </c>
      <c r="X5" t="s" s="0">
        <v>85</v>
      </c>
      <c r="Y5" t="s" s="0">
        <v>85</v>
      </c>
      <c r="Z5" t="s" s="0">
        <v>85</v>
      </c>
      <c r="AA5" t="s" s="0">
        <v>85</v>
      </c>
      <c r="AB5" t="s" s="0">
        <v>85</v>
      </c>
    </row>
    <row r="6" spans="1:28" ht="15.75" customHeight="1">
      <c r="A6" s="3" t="s">
        <v>16</v>
      </c>
      <c r="B6" s="3" t="s">
        <v>17</v>
      </c>
      <c r="C6" s="3" t="s">
        <v>10</v>
      </c>
      <c r="D6" s="4" t="s">
        <v>88</v>
      </c>
      <c r="E6" s="4" t="s">
        <v>85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5.75" customHeight="1">
      <c r="A7" s="3" t="s">
        <v>18</v>
      </c>
      <c r="B7" s="3" t="s">
        <v>19</v>
      </c>
      <c r="C7" s="3" t="s">
        <v>10</v>
      </c>
      <c r="D7" s="4" t="s">
        <v>88</v>
      </c>
      <c r="E7" s="4" t="s">
        <v>85</v>
      </c>
      <c r="F7" s="3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75" customHeight="1">
      <c r="A8" s="3" t="s">
        <v>20</v>
      </c>
      <c r="B8" s="3" t="s">
        <v>21</v>
      </c>
      <c r="C8" s="3" t="s">
        <v>10</v>
      </c>
      <c r="D8" s="4" t="s">
        <v>88</v>
      </c>
      <c r="E8" s="4" t="s">
        <v>85</v>
      </c>
      <c r="F8" s="3" t="s">
        <v>22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t="s" s="0">
        <v>87</v>
      </c>
      <c r="B9" t="s" s="0">
        <v>21</v>
      </c>
      <c r="C9" t="s" s="0">
        <v>10</v>
      </c>
      <c r="D9" t="s" s="0">
        <v>88</v>
      </c>
      <c r="E9" t="s" s="0">
        <v>85</v>
      </c>
      <c r="F9" t="s" s="0">
        <v>22</v>
      </c>
      <c r="G9" t="s" s="0">
        <v>85</v>
      </c>
      <c r="H9" t="s" s="0">
        <v>85</v>
      </c>
      <c r="I9" t="s" s="0">
        <v>85</v>
      </c>
      <c r="J9" t="s" s="0">
        <v>85</v>
      </c>
      <c r="K9" t="s" s="0">
        <v>85</v>
      </c>
      <c r="L9" t="s" s="0">
        <v>85</v>
      </c>
      <c r="M9" t="s" s="0">
        <v>85</v>
      </c>
      <c r="N9" t="s" s="0">
        <v>85</v>
      </c>
      <c r="O9" t="s" s="0">
        <v>85</v>
      </c>
      <c r="P9" t="s" s="0">
        <v>85</v>
      </c>
      <c r="Q9" t="s" s="0">
        <v>85</v>
      </c>
      <c r="R9" t="s" s="0">
        <v>85</v>
      </c>
      <c r="S9" t="s" s="0">
        <v>85</v>
      </c>
      <c r="T9" t="s" s="0">
        <v>85</v>
      </c>
      <c r="U9" t="s" s="0">
        <v>85</v>
      </c>
      <c r="V9" t="s" s="0">
        <v>85</v>
      </c>
      <c r="W9" t="s" s="0">
        <v>85</v>
      </c>
      <c r="X9" t="s" s="0">
        <v>85</v>
      </c>
      <c r="Y9" t="s" s="0">
        <v>85</v>
      </c>
      <c r="Z9" t="s" s="0">
        <v>85</v>
      </c>
      <c r="AA9" t="s" s="0">
        <v>85</v>
      </c>
      <c r="AB9" t="s" s="0">
        <v>85</v>
      </c>
    </row>
    <row r="10" spans="1:28" ht="15.75" customHeight="1">
      <c r="A10" s="3" t="s">
        <v>23</v>
      </c>
      <c r="B10" s="3" t="s">
        <v>24</v>
      </c>
      <c r="C10" s="3" t="s">
        <v>10</v>
      </c>
      <c r="D10" s="4" t="s">
        <v>88</v>
      </c>
      <c r="E10" s="4" t="s">
        <v>85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5.75" customHeight="1">
      <c r="A11" s="3"/>
      <c r="B11" s="3"/>
      <c r="C11" s="3"/>
      <c r="D11" s="4" t="s">
        <v>85</v>
      </c>
      <c r="E11" s="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</sheetData>
  <conditionalFormatting sqref="D1:D11">
    <cfRule type="cellIs" priority="1" dxfId="0" operator="equal">
      <formula>"PASS"</formula>
    </cfRule>
  </conditionalFormatting>
  <conditionalFormatting sqref="D1:D11">
    <cfRule type="cellIs" priority="2" dxfId="1" operator="equal">
      <formula>"FAIL"</formula>
    </cfRule>
  </conditionalFormatting>
  <conditionalFormatting sqref="D1:D11">
    <cfRule type="cellIs" priority="3" dxfId="2" operator="equal">
      <formula>"SKIP"</formula>
    </cfRule>
  </conditionalFormatting>
  <dataValidations count="2">
    <dataValidation type="list" allowBlank="1" showErrorMessage="1" sqref="C2:C9">
      <formula1>"Y,N"</formula1>
    </dataValidation>
    <dataValidation type="list" allowBlank="1" showErrorMessage="1" sqref="F2:F9">
      <formula1>'Group-Turn'!$A:$A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5ff0713a-9a53-437f-84fe-6722e2ddbb6c}">
  <sheetPr>
    <outlinePr summaryBelow="0" summaryRight="0"/>
  </sheetPr>
  <dimension ref="A1:N31"/>
  <sheetViews>
    <sheetView workbookViewId="0" topLeftCell="A1">
      <pane xSplit="3" ySplit="1" topLeftCell="D2" activePane="bottomRight" state="frozen"/>
      <selection pane="topLeft" activeCell="A1" sqref="A1"/>
      <selection pane="bottomLeft" activeCell="A2" sqref="A2"/>
      <selection pane="topRight" activeCell="D1" sqref="D1"/>
      <selection pane="bottomRight" activeCell="D2" sqref="D2"/>
    </sheetView>
  </sheetViews>
  <sheetFormatPr defaultColWidth="12.634285714285713" defaultRowHeight="15" customHeight="1"/>
  <cols>
    <col min="1" max="2" customWidth="true" width="12.142857142857142"/>
    <col min="3" max="3" customWidth="true" width="43.714285714285715"/>
    <col min="4" max="4" customWidth="true" width="22.0"/>
    <col min="5" max="5" customWidth="true" width="43.57142857142857"/>
    <col min="6" max="6" customWidth="true" width="20.714285714285715"/>
    <col min="7" max="7" customWidth="true" width="10.571428571428571"/>
    <col min="8" max="8" customWidth="true" width="18.285714285714285"/>
    <col min="9" max="9" customWidth="true" width="30.857142857142858"/>
    <col min="10" max="10" customWidth="true" width="25.571428571428573"/>
    <col min="11" max="11" customWidth="true" width="37.42857142857143"/>
    <col min="13" max="13" customWidth="true" width="24.571428571428573"/>
    <col min="14" max="14" customWidth="true" width="20.428571428571427"/>
  </cols>
  <sheetData>
    <row r="1" spans="1:14" ht="21.75" customHeight="1">
      <c r="A1" s="5" t="s">
        <v>0</v>
      </c>
      <c r="B1" s="6" t="s">
        <v>25</v>
      </c>
      <c r="C1" s="6" t="s">
        <v>1</v>
      </c>
      <c r="D1" s="7" t="s">
        <v>26</v>
      </c>
      <c r="E1" s="8" t="s">
        <v>27</v>
      </c>
      <c r="F1" s="6" t="s">
        <v>28</v>
      </c>
      <c r="G1" s="9" t="s">
        <v>29</v>
      </c>
      <c r="H1" s="6" t="s">
        <v>30</v>
      </c>
      <c r="I1" s="6" t="s">
        <v>31</v>
      </c>
      <c r="J1" s="7" t="s">
        <v>32</v>
      </c>
      <c r="K1" s="7" t="s">
        <v>6</v>
      </c>
      <c r="L1" s="6" t="s">
        <v>33</v>
      </c>
      <c r="M1" s="6" t="s">
        <v>4</v>
      </c>
      <c r="N1" s="6" t="s">
        <v>34</v>
      </c>
    </row>
    <row r="2" spans="1:14" ht="15.75" customHeight="1">
      <c r="A2" t="s" s="0">
        <v>8</v>
      </c>
      <c r="B2" s="11" t="s">
        <v>35</v>
      </c>
      <c r="C2" s="12" t="s">
        <v>36</v>
      </c>
      <c r="D2" s="13" t="s">
        <v>37</v>
      </c>
      <c r="E2" s="14" t="s">
        <v>38</v>
      </c>
      <c r="F2" s="15" t="s">
        <v>85</v>
      </c>
      <c r="G2" s="16" t="s">
        <v>10</v>
      </c>
      <c r="H2" s="15" t="s">
        <v>85</v>
      </c>
      <c r="I2" s="17" t="s">
        <v>85</v>
      </c>
      <c r="J2" s="18" t="s">
        <v>85</v>
      </c>
      <c r="K2" s="19" t="s">
        <v>85</v>
      </c>
      <c r="L2" s="18" t="s">
        <v>88</v>
      </c>
      <c r="M2" s="20" t="s">
        <v>85</v>
      </c>
      <c r="N2" s="18" t="s">
        <v>85</v>
      </c>
    </row>
    <row r="3" spans="1:14" ht="45" customHeight="1">
      <c r="A3" s="21" t="s">
        <v>8</v>
      </c>
      <c r="B3" s="0" t="s">
        <v>39</v>
      </c>
      <c r="C3" s="23" t="s">
        <v>40</v>
      </c>
      <c r="D3" s="24" t="s">
        <v>85</v>
      </c>
      <c r="E3" s="25" t="s">
        <v>85</v>
      </c>
      <c r="F3" s="24" t="s">
        <v>85</v>
      </c>
      <c r="G3" s="26" t="s">
        <v>10</v>
      </c>
      <c r="H3" s="24" t="s">
        <v>41</v>
      </c>
      <c r="I3" s="27" t="s">
        <v>42</v>
      </c>
      <c r="J3" s="28" t="s">
        <v>85</v>
      </c>
      <c r="K3" s="29" t="s">
        <v>89</v>
      </c>
      <c r="L3" s="28" t="s">
        <v>88</v>
      </c>
      <c r="M3" s="30" t="s">
        <v>85</v>
      </c>
      <c r="N3" s="28" t="s">
        <v>85</v>
      </c>
    </row>
    <row r="4" spans="1:14" ht="33" customHeight="1">
      <c r="A4" t="s" s="0">
        <v>11</v>
      </c>
      <c r="B4" s="11" t="s">
        <v>35</v>
      </c>
      <c r="C4" s="11" t="s">
        <v>39</v>
      </c>
      <c r="D4" s="31" t="s">
        <v>85</v>
      </c>
      <c r="E4" s="32" t="s">
        <v>85</v>
      </c>
      <c r="F4" s="15" t="s">
        <v>85</v>
      </c>
      <c r="G4" s="33" t="s">
        <v>10</v>
      </c>
      <c r="H4" s="15" t="s">
        <v>44</v>
      </c>
      <c r="I4" s="14" t="s">
        <v>45</v>
      </c>
      <c r="J4" s="18" t="s">
        <v>85</v>
      </c>
      <c r="K4" s="34" t="s">
        <v>90</v>
      </c>
      <c r="L4" s="18" t="s">
        <v>88</v>
      </c>
      <c r="M4" s="20" t="s">
        <v>85</v>
      </c>
      <c r="N4" s="18" t="s">
        <v>85</v>
      </c>
    </row>
    <row r="5" spans="1:14" ht="33" customHeight="1">
      <c r="A5" s="21" t="s">
        <v>11</v>
      </c>
      <c r="B5" s="0" t="s">
        <v>39</v>
      </c>
      <c r="C5" s="35" t="s">
        <v>47</v>
      </c>
      <c r="D5" s="13" t="s">
        <v>48</v>
      </c>
      <c r="E5" s="36" t="s">
        <v>49</v>
      </c>
      <c r="F5" s="15" t="s">
        <v>85</v>
      </c>
      <c r="G5" s="16" t="s">
        <v>10</v>
      </c>
      <c r="H5" s="15" t="s">
        <v>85</v>
      </c>
      <c r="I5" s="14" t="s">
        <v>85</v>
      </c>
      <c r="J5" s="18" t="s">
        <v>85</v>
      </c>
      <c r="K5" s="34" t="s">
        <v>85</v>
      </c>
      <c r="L5" s="18" t="s">
        <v>88</v>
      </c>
      <c r="M5" s="20" t="s">
        <v>85</v>
      </c>
      <c r="N5" s="18" t="s">
        <v>85</v>
      </c>
    </row>
    <row r="6" spans="1:14" ht="33" customHeight="1">
      <c r="A6" t="s" s="0">
        <v>13</v>
      </c>
      <c r="B6" s="35" t="s">
        <v>35</v>
      </c>
      <c r="C6" s="37" t="s">
        <v>50</v>
      </c>
      <c r="D6" s="13" t="s">
        <v>51</v>
      </c>
      <c r="E6" s="36" t="s">
        <v>52</v>
      </c>
      <c r="F6" s="15" t="s">
        <v>85</v>
      </c>
      <c r="G6" s="16" t="s">
        <v>10</v>
      </c>
      <c r="H6" s="15" t="s">
        <v>85</v>
      </c>
      <c r="I6" s="14" t="s">
        <v>85</v>
      </c>
      <c r="J6" s="18" t="s">
        <v>85</v>
      </c>
      <c r="K6" s="34" t="s">
        <v>85</v>
      </c>
      <c r="L6" s="18" t="s">
        <v>88</v>
      </c>
      <c r="M6" s="20" t="s">
        <v>85</v>
      </c>
      <c r="N6" s="18" t="s">
        <v>85</v>
      </c>
    </row>
    <row r="7" spans="1:14" ht="51.75" customHeight="1">
      <c r="A7" s="21" t="s">
        <v>13</v>
      </c>
      <c r="B7" s="0" t="s">
        <v>39</v>
      </c>
      <c r="C7" s="37" t="s">
        <v>53</v>
      </c>
      <c r="D7" s="13" t="s">
        <v>51</v>
      </c>
      <c r="E7" s="36" t="s">
        <v>54</v>
      </c>
      <c r="F7" s="15" t="s">
        <v>85</v>
      </c>
      <c r="G7" s="16" t="s">
        <v>10</v>
      </c>
      <c r="H7" s="15" t="s">
        <v>44</v>
      </c>
      <c r="I7" s="14" t="s">
        <v>55</v>
      </c>
      <c r="J7" s="18" t="s">
        <v>85</v>
      </c>
      <c r="K7" s="34" t="s">
        <v>92</v>
      </c>
      <c r="L7" s="18" t="s">
        <v>88</v>
      </c>
      <c r="M7" s="20" t="s">
        <v>85</v>
      </c>
      <c r="N7" s="18" t="s">
        <v>85</v>
      </c>
    </row>
    <row r="8" spans="1:14" ht="39" customHeight="1">
      <c r="A8" s="21" t="s">
        <v>13</v>
      </c>
      <c r="B8" s="35" t="s">
        <v>47</v>
      </c>
      <c r="C8" s="0" t="s">
        <v>57</v>
      </c>
      <c r="D8" s="13" t="s">
        <v>85</v>
      </c>
      <c r="E8" s="36" t="s">
        <v>85</v>
      </c>
      <c r="F8" s="15" t="s">
        <v>85</v>
      </c>
      <c r="G8" s="16" t="s">
        <v>10</v>
      </c>
      <c r="H8" s="15" t="s">
        <v>41</v>
      </c>
      <c r="I8" s="14" t="s">
        <v>42</v>
      </c>
      <c r="J8" s="18" t="s">
        <v>85</v>
      </c>
      <c r="K8" s="34" t="s">
        <v>94</v>
      </c>
      <c r="L8" s="18" t="s">
        <v>88</v>
      </c>
      <c r="M8" s="20" t="s">
        <v>85</v>
      </c>
      <c r="N8" s="18" t="s">
        <v>85</v>
      </c>
    </row>
    <row r="9" spans="1:14" ht="33" customHeight="1">
      <c r="A9" s="21" t="s">
        <v>13</v>
      </c>
      <c r="B9" s="35" t="s">
        <v>59</v>
      </c>
      <c r="C9" s="37" t="s">
        <v>60</v>
      </c>
      <c r="D9" s="0" t="s">
        <v>37</v>
      </c>
      <c r="E9" s="39" t="s">
        <v>61</v>
      </c>
      <c r="F9" s="15" t="s">
        <v>85</v>
      </c>
      <c r="G9" s="16" t="s">
        <v>10</v>
      </c>
      <c r="H9" s="15" t="s">
        <v>85</v>
      </c>
      <c r="I9" s="14" t="s">
        <v>85</v>
      </c>
      <c r="J9" s="18" t="s">
        <v>85</v>
      </c>
      <c r="K9" s="34" t="s">
        <v>85</v>
      </c>
      <c r="L9" s="18" t="s">
        <v>88</v>
      </c>
      <c r="M9" s="20" t="s">
        <v>85</v>
      </c>
      <c r="N9" s="18" t="s">
        <v>85</v>
      </c>
    </row>
    <row r="10" spans="1:14" ht="33" customHeight="1">
      <c r="A10" s="21" t="s">
        <v>13</v>
      </c>
      <c r="B10" s="35" t="s">
        <v>62</v>
      </c>
      <c r="C10" s="37" t="s">
        <v>63</v>
      </c>
      <c r="D10" s="13" t="s">
        <v>64</v>
      </c>
      <c r="E10" s="0" t="s">
        <v>65</v>
      </c>
      <c r="F10" s="15" t="s">
        <v>85</v>
      </c>
      <c r="G10" s="16" t="s">
        <v>10</v>
      </c>
      <c r="H10" s="15" t="s">
        <v>85</v>
      </c>
      <c r="I10" s="14" t="s">
        <v>85</v>
      </c>
      <c r="J10" s="18" t="s">
        <v>85</v>
      </c>
      <c r="K10" s="34" t="s">
        <v>85</v>
      </c>
      <c r="L10" s="18" t="s">
        <v>88</v>
      </c>
      <c r="M10" s="20" t="s">
        <v>85</v>
      </c>
      <c r="N10" s="18" t="s">
        <v>85</v>
      </c>
    </row>
    <row r="11" spans="1:14" ht="36" customHeight="1">
      <c r="A11" t="s" s="0">
        <v>86</v>
      </c>
      <c r="B11" s="41" t="s">
        <v>35</v>
      </c>
      <c r="C11" s="37" t="s">
        <v>50</v>
      </c>
      <c r="D11" s="42" t="s">
        <v>51</v>
      </c>
      <c r="E11" s="14" t="s">
        <v>52</v>
      </c>
      <c r="F11" s="15" t="s">
        <v>85</v>
      </c>
      <c r="G11" s="16" t="s">
        <v>10</v>
      </c>
      <c r="H11" s="15" t="s">
        <v>85</v>
      </c>
      <c r="I11" s="14" t="s">
        <v>85</v>
      </c>
      <c r="J11" s="15" t="s">
        <v>85</v>
      </c>
      <c r="K11" s="43" t="s">
        <v>85</v>
      </c>
      <c r="L11" s="15" t="s">
        <v>88</v>
      </c>
      <c r="M11" s="15" t="s">
        <v>85</v>
      </c>
      <c r="N11" s="15" t="s">
        <v>85</v>
      </c>
    </row>
    <row r="12" spans="1:14" ht="63" customHeight="1">
      <c r="A12" s="10" t="s">
        <v>86</v>
      </c>
      <c r="B12" s="0" t="s">
        <v>39</v>
      </c>
      <c r="C12" s="37" t="s">
        <v>53</v>
      </c>
      <c r="D12" s="15" t="s">
        <v>51</v>
      </c>
      <c r="E12" s="17" t="s">
        <v>54</v>
      </c>
      <c r="F12" s="15" t="s">
        <v>85</v>
      </c>
      <c r="G12" s="16" t="s">
        <v>10</v>
      </c>
      <c r="H12" s="15" t="s">
        <v>44</v>
      </c>
      <c r="I12" s="14" t="s">
        <v>55</v>
      </c>
      <c r="J12" s="15" t="s">
        <v>85</v>
      </c>
      <c r="K12" s="29" t="s">
        <v>90</v>
      </c>
      <c r="L12" s="15" t="s">
        <v>88</v>
      </c>
      <c r="M12" s="15" t="s">
        <v>85</v>
      </c>
      <c r="N12" s="15" t="s">
        <v>85</v>
      </c>
    </row>
    <row r="13" spans="1:14" ht="61.5" customHeight="1">
      <c r="A13" s="10" t="s">
        <v>86</v>
      </c>
      <c r="B13" s="35" t="s">
        <v>47</v>
      </c>
      <c r="C13" s="0" t="s">
        <v>57</v>
      </c>
      <c r="D13" s="15" t="s">
        <v>85</v>
      </c>
      <c r="E13" s="17" t="s">
        <v>85</v>
      </c>
      <c r="F13" s="15" t="s">
        <v>85</v>
      </c>
      <c r="G13" s="16" t="s">
        <v>10</v>
      </c>
      <c r="H13" s="15" t="s">
        <v>41</v>
      </c>
      <c r="I13" s="14" t="s">
        <v>42</v>
      </c>
      <c r="J13" s="15" t="s">
        <v>85</v>
      </c>
      <c r="K13" s="34" t="s">
        <v>89</v>
      </c>
      <c r="L13" s="15" t="s">
        <v>88</v>
      </c>
      <c r="M13" s="15" t="s">
        <v>85</v>
      </c>
      <c r="N13" s="15" t="s">
        <v>85</v>
      </c>
    </row>
    <row r="14" spans="1:14" ht="33" customHeight="1">
      <c r="A14" s="21" t="s">
        <v>86</v>
      </c>
      <c r="B14" s="35" t="s">
        <v>59</v>
      </c>
      <c r="C14" s="37" t="s">
        <v>60</v>
      </c>
      <c r="D14" s="0" t="s">
        <v>37</v>
      </c>
      <c r="E14" s="36" t="s">
        <v>61</v>
      </c>
      <c r="F14" s="15" t="s">
        <v>85</v>
      </c>
      <c r="G14" s="16" t="s">
        <v>10</v>
      </c>
      <c r="H14" s="15" t="s">
        <v>85</v>
      </c>
      <c r="I14" s="14" t="s">
        <v>85</v>
      </c>
      <c r="J14" s="18" t="s">
        <v>85</v>
      </c>
      <c r="K14" s="34" t="s">
        <v>85</v>
      </c>
      <c r="L14" s="18" t="s">
        <v>88</v>
      </c>
      <c r="M14" s="20" t="s">
        <v>85</v>
      </c>
      <c r="N14" s="18" t="s">
        <v>85</v>
      </c>
    </row>
    <row r="15" spans="1:14" ht="33" customHeight="1">
      <c r="A15" s="21" t="s">
        <v>86</v>
      </c>
      <c r="B15" s="35" t="s">
        <v>62</v>
      </c>
      <c r="C15" s="37" t="s">
        <v>63</v>
      </c>
      <c r="D15" s="13" t="s">
        <v>64</v>
      </c>
      <c r="E15" s="0" t="s">
        <v>65</v>
      </c>
      <c r="F15" s="15" t="s">
        <v>85</v>
      </c>
      <c r="G15" s="16" t="s">
        <v>10</v>
      </c>
      <c r="H15" s="15" t="s">
        <v>85</v>
      </c>
      <c r="I15" s="14" t="s">
        <v>85</v>
      </c>
      <c r="J15" s="18" t="s">
        <v>85</v>
      </c>
      <c r="K15" s="34" t="s">
        <v>85</v>
      </c>
      <c r="L15" s="18" t="s">
        <v>88</v>
      </c>
      <c r="M15" s="20" t="s">
        <v>85</v>
      </c>
      <c r="N15" s="18" t="s">
        <v>85</v>
      </c>
    </row>
    <row r="16" spans="1:14" ht="47.25" customHeight="1">
      <c r="A16" t="s" s="0">
        <v>16</v>
      </c>
      <c r="B16" s="35" t="s">
        <v>35</v>
      </c>
      <c r="C16" s="37" t="s">
        <v>66</v>
      </c>
      <c r="D16" s="13" t="s">
        <v>67</v>
      </c>
      <c r="E16" s="36" t="s">
        <v>68</v>
      </c>
      <c r="F16" s="15" t="s">
        <v>85</v>
      </c>
      <c r="G16" s="16" t="s">
        <v>10</v>
      </c>
      <c r="H16" s="15" t="s">
        <v>85</v>
      </c>
      <c r="I16" s="14" t="s">
        <v>85</v>
      </c>
      <c r="J16" s="18" t="s">
        <v>85</v>
      </c>
      <c r="K16" s="44" t="s">
        <v>85</v>
      </c>
      <c r="L16" s="18" t="s">
        <v>88</v>
      </c>
      <c r="M16" s="20" t="s">
        <v>85</v>
      </c>
      <c r="N16" s="18" t="s">
        <v>85</v>
      </c>
    </row>
    <row r="17" spans="1:14" ht="40.5" customHeight="1">
      <c r="A17" s="21" t="s">
        <v>16</v>
      </c>
      <c r="B17" s="0" t="s">
        <v>39</v>
      </c>
      <c r="C17" s="37" t="s">
        <v>69</v>
      </c>
      <c r="D17" s="13" t="s">
        <v>85</v>
      </c>
      <c r="E17" s="36" t="s">
        <v>85</v>
      </c>
      <c r="F17" s="15" t="s">
        <v>85</v>
      </c>
      <c r="G17" s="16" t="s">
        <v>10</v>
      </c>
      <c r="H17" s="15" t="s">
        <v>41</v>
      </c>
      <c r="I17" s="14" t="s">
        <v>42</v>
      </c>
      <c r="J17" s="18" t="s">
        <v>85</v>
      </c>
      <c r="K17" s="34" t="s">
        <v>97</v>
      </c>
      <c r="L17" s="18" t="s">
        <v>88</v>
      </c>
      <c r="M17" s="20" t="s">
        <v>85</v>
      </c>
      <c r="N17" s="18" t="s">
        <v>85</v>
      </c>
    </row>
    <row r="18" spans="1:14" ht="33" customHeight="1">
      <c r="A18" t="s" s="0">
        <v>18</v>
      </c>
      <c r="B18" s="35" t="s">
        <v>35</v>
      </c>
      <c r="C18" s="37" t="s">
        <v>71</v>
      </c>
      <c r="D18" s="38" t="s">
        <v>85</v>
      </c>
      <c r="E18" s="39" t="s">
        <v>85</v>
      </c>
      <c r="F18" s="15" t="s">
        <v>85</v>
      </c>
      <c r="G18" s="16" t="s">
        <v>10</v>
      </c>
      <c r="H18" s="15" t="s">
        <v>44</v>
      </c>
      <c r="I18" s="14" t="s">
        <v>55</v>
      </c>
      <c r="J18" s="18" t="s">
        <v>85</v>
      </c>
      <c r="K18" s="34" t="s">
        <v>98</v>
      </c>
      <c r="L18" s="18" t="s">
        <v>88</v>
      </c>
      <c r="M18" s="20" t="s">
        <v>85</v>
      </c>
      <c r="N18" s="18" t="s">
        <v>85</v>
      </c>
    </row>
    <row r="19" spans="1:14" ht="33" customHeight="1">
      <c r="A19" s="21" t="s">
        <v>18</v>
      </c>
      <c r="B19" s="0" t="s">
        <v>39</v>
      </c>
      <c r="C19" s="37" t="s">
        <v>73</v>
      </c>
      <c r="D19" s="13" t="s">
        <v>48</v>
      </c>
      <c r="E19" s="40" t="s">
        <v>49</v>
      </c>
      <c r="F19" s="15" t="s">
        <v>85</v>
      </c>
      <c r="G19" s="16" t="s">
        <v>10</v>
      </c>
      <c r="H19" s="15" t="s">
        <v>85</v>
      </c>
      <c r="I19" s="14" t="s">
        <v>85</v>
      </c>
      <c r="J19" s="18" t="s">
        <v>85</v>
      </c>
      <c r="K19" s="34" t="s">
        <v>85</v>
      </c>
      <c r="L19" s="18" t="s">
        <v>88</v>
      </c>
      <c r="M19" s="20" t="s">
        <v>85</v>
      </c>
      <c r="N19" s="18" t="s">
        <v>85</v>
      </c>
    </row>
    <row r="20">
      <c r="A20" t="s" s="0">
        <v>20</v>
      </c>
      <c r="B20" t="s" s="0">
        <v>35</v>
      </c>
      <c r="C20" t="s" s="0">
        <v>50</v>
      </c>
      <c r="D20" t="s" s="0">
        <v>51</v>
      </c>
      <c r="E20" t="s" s="0">
        <v>52</v>
      </c>
      <c r="F20" t="s" s="0">
        <v>85</v>
      </c>
      <c r="G20" t="s" s="0">
        <v>10</v>
      </c>
      <c r="H20" t="s" s="0">
        <v>85</v>
      </c>
      <c r="I20" t="s" s="0">
        <v>85</v>
      </c>
      <c r="J20" t="s" s="0">
        <v>85</v>
      </c>
      <c r="K20" t="s" s="0">
        <v>85</v>
      </c>
      <c r="L20" t="s" s="0">
        <v>88</v>
      </c>
      <c r="M20" t="s" s="0">
        <v>85</v>
      </c>
      <c r="N20" t="s" s="0">
        <v>85</v>
      </c>
    </row>
    <row r="21">
      <c r="A21" t="s" s="0">
        <v>20</v>
      </c>
      <c r="B21" t="s" s="0">
        <v>39</v>
      </c>
      <c r="C21" t="s" s="0">
        <v>53</v>
      </c>
      <c r="D21" t="s" s="0">
        <v>51</v>
      </c>
      <c r="E21" t="s" s="0">
        <v>54</v>
      </c>
      <c r="F21" t="s" s="0">
        <v>85</v>
      </c>
      <c r="G21" t="s" s="0">
        <v>10</v>
      </c>
      <c r="H21" t="s" s="0">
        <v>44</v>
      </c>
      <c r="I21" t="s" s="0">
        <v>55</v>
      </c>
      <c r="J21" t="s" s="0">
        <v>85</v>
      </c>
      <c r="K21" t="s" s="0">
        <v>100</v>
      </c>
      <c r="L21" t="s" s="0">
        <v>88</v>
      </c>
      <c r="M21" t="s" s="0">
        <v>85</v>
      </c>
      <c r="N21" t="s" s="0">
        <v>85</v>
      </c>
    </row>
    <row r="22">
      <c r="A22" t="s" s="0">
        <v>20</v>
      </c>
      <c r="B22" t="s" s="0">
        <v>47</v>
      </c>
      <c r="C22" t="s" s="0">
        <v>57</v>
      </c>
      <c r="D22" t="s" s="0">
        <v>85</v>
      </c>
      <c r="E22" t="s" s="0">
        <v>85</v>
      </c>
      <c r="F22" t="s" s="0">
        <v>85</v>
      </c>
      <c r="G22" t="s" s="0">
        <v>10</v>
      </c>
      <c r="H22" t="s" s="0">
        <v>41</v>
      </c>
      <c r="I22" t="s" s="0">
        <v>42</v>
      </c>
      <c r="J22" t="s" s="0">
        <v>85</v>
      </c>
      <c r="K22" t="s" s="0">
        <v>102</v>
      </c>
      <c r="L22" t="s" s="0">
        <v>88</v>
      </c>
      <c r="M22" t="s" s="0">
        <v>85</v>
      </c>
      <c r="N22" t="s" s="0">
        <v>85</v>
      </c>
    </row>
    <row r="23">
      <c r="A23" t="s" s="0">
        <v>20</v>
      </c>
      <c r="B23" t="s" s="0">
        <v>59</v>
      </c>
      <c r="C23" t="s" s="0">
        <v>60</v>
      </c>
      <c r="D23" t="s" s="0">
        <v>37</v>
      </c>
      <c r="E23" t="s" s="0">
        <v>61</v>
      </c>
      <c r="F23" t="s" s="0">
        <v>85</v>
      </c>
      <c r="G23" t="s" s="0">
        <v>10</v>
      </c>
      <c r="H23" t="s" s="0">
        <v>85</v>
      </c>
      <c r="I23" t="s" s="0">
        <v>85</v>
      </c>
      <c r="J23" t="s" s="0">
        <v>85</v>
      </c>
      <c r="K23" t="s" s="0">
        <v>85</v>
      </c>
      <c r="L23" t="s" s="0">
        <v>88</v>
      </c>
      <c r="M23" t="s" s="0">
        <v>85</v>
      </c>
      <c r="N23" t="s" s="0">
        <v>85</v>
      </c>
    </row>
    <row r="24">
      <c r="A24" t="s" s="0">
        <v>20</v>
      </c>
      <c r="B24" t="s" s="0">
        <v>62</v>
      </c>
      <c r="C24" t="s" s="0">
        <v>63</v>
      </c>
      <c r="D24" t="s" s="0">
        <v>64</v>
      </c>
      <c r="E24" t="s" s="0">
        <v>65</v>
      </c>
      <c r="F24" t="s" s="0">
        <v>85</v>
      </c>
      <c r="G24" t="s" s="0">
        <v>10</v>
      </c>
      <c r="H24" t="s" s="0">
        <v>85</v>
      </c>
      <c r="I24" t="s" s="0">
        <v>85</v>
      </c>
      <c r="J24" t="s" s="0">
        <v>85</v>
      </c>
      <c r="K24" t="s" s="0">
        <v>85</v>
      </c>
      <c r="L24" t="s" s="0">
        <v>88</v>
      </c>
      <c r="M24" t="s" s="0">
        <v>85</v>
      </c>
      <c r="N24" t="s" s="0">
        <v>85</v>
      </c>
    </row>
    <row r="25">
      <c r="A25" t="s" s="0">
        <v>87</v>
      </c>
      <c r="B25" t="s" s="0">
        <v>35</v>
      </c>
      <c r="C25" t="s" s="0">
        <v>50</v>
      </c>
      <c r="D25" t="s" s="0">
        <v>51</v>
      </c>
      <c r="E25" t="s" s="0">
        <v>52</v>
      </c>
      <c r="F25" t="s" s="0">
        <v>85</v>
      </c>
      <c r="G25" t="s" s="0">
        <v>10</v>
      </c>
      <c r="H25" t="s" s="0">
        <v>85</v>
      </c>
      <c r="I25" t="s" s="0">
        <v>85</v>
      </c>
      <c r="J25" t="s" s="0">
        <v>85</v>
      </c>
      <c r="K25" t="s" s="0">
        <v>85</v>
      </c>
      <c r="L25" t="s" s="0">
        <v>88</v>
      </c>
      <c r="M25" t="s" s="0">
        <v>85</v>
      </c>
      <c r="N25" t="s" s="0">
        <v>85</v>
      </c>
    </row>
    <row r="26">
      <c r="A26" t="s" s="0">
        <v>87</v>
      </c>
      <c r="B26" t="s" s="0">
        <v>39</v>
      </c>
      <c r="C26" t="s" s="0">
        <v>53</v>
      </c>
      <c r="D26" t="s" s="0">
        <v>51</v>
      </c>
      <c r="E26" t="s" s="0">
        <v>54</v>
      </c>
      <c r="F26" t="s" s="0">
        <v>85</v>
      </c>
      <c r="G26" t="s" s="0">
        <v>10</v>
      </c>
      <c r="H26" t="s" s="0">
        <v>44</v>
      </c>
      <c r="I26" t="s" s="0">
        <v>55</v>
      </c>
      <c r="J26" t="s" s="0">
        <v>85</v>
      </c>
      <c r="K26" t="s" s="0">
        <v>98</v>
      </c>
      <c r="L26" t="s" s="0">
        <v>88</v>
      </c>
      <c r="M26" t="s" s="0">
        <v>85</v>
      </c>
      <c r="N26" t="s" s="0">
        <v>85</v>
      </c>
    </row>
    <row r="27">
      <c r="A27" t="s" s="0">
        <v>87</v>
      </c>
      <c r="B27" t="s" s="0">
        <v>47</v>
      </c>
      <c r="C27" t="s" s="0">
        <v>57</v>
      </c>
      <c r="D27" t="s" s="0">
        <v>85</v>
      </c>
      <c r="E27" t="s" s="0">
        <v>85</v>
      </c>
      <c r="F27" t="s" s="0">
        <v>85</v>
      </c>
      <c r="G27" t="s" s="0">
        <v>10</v>
      </c>
      <c r="H27" t="s" s="0">
        <v>41</v>
      </c>
      <c r="I27" t="s" s="0">
        <v>42</v>
      </c>
      <c r="J27" t="s" s="0">
        <v>85</v>
      </c>
      <c r="K27" t="s" s="0">
        <v>97</v>
      </c>
      <c r="L27" t="s" s="0">
        <v>88</v>
      </c>
      <c r="M27" t="s" s="0">
        <v>85</v>
      </c>
      <c r="N27" t="s" s="0">
        <v>85</v>
      </c>
    </row>
    <row r="28">
      <c r="A28" t="s" s="0">
        <v>87</v>
      </c>
      <c r="B28" t="s" s="0">
        <v>59</v>
      </c>
      <c r="C28" t="s" s="0">
        <v>60</v>
      </c>
      <c r="D28" t="s" s="0">
        <v>37</v>
      </c>
      <c r="E28" t="s" s="0">
        <v>61</v>
      </c>
      <c r="F28" t="s" s="0">
        <v>85</v>
      </c>
      <c r="G28" t="s" s="0">
        <v>10</v>
      </c>
      <c r="H28" t="s" s="0">
        <v>85</v>
      </c>
      <c r="I28" t="s" s="0">
        <v>85</v>
      </c>
      <c r="J28" t="s" s="0">
        <v>85</v>
      </c>
      <c r="K28" t="s" s="0">
        <v>85</v>
      </c>
      <c r="L28" t="s" s="0">
        <v>88</v>
      </c>
      <c r="M28" t="s" s="0">
        <v>85</v>
      </c>
      <c r="N28" t="s" s="0">
        <v>85</v>
      </c>
    </row>
    <row r="29">
      <c r="A29" t="s" s="0">
        <v>87</v>
      </c>
      <c r="B29" t="s" s="0">
        <v>62</v>
      </c>
      <c r="C29" t="s" s="0">
        <v>63</v>
      </c>
      <c r="D29" t="s" s="0">
        <v>64</v>
      </c>
      <c r="E29" t="s" s="0">
        <v>65</v>
      </c>
      <c r="F29" t="s" s="0">
        <v>85</v>
      </c>
      <c r="G29" t="s" s="0">
        <v>10</v>
      </c>
      <c r="H29" t="s" s="0">
        <v>85</v>
      </c>
      <c r="I29" t="s" s="0">
        <v>85</v>
      </c>
      <c r="J29" t="s" s="0">
        <v>85</v>
      </c>
      <c r="K29" t="s" s="0">
        <v>85</v>
      </c>
      <c r="L29" t="s" s="0">
        <v>88</v>
      </c>
      <c r="M29" t="s" s="0">
        <v>85</v>
      </c>
      <c r="N29" t="s" s="0">
        <v>85</v>
      </c>
    </row>
    <row r="30">
      <c r="A30" t="s" s="0">
        <v>23</v>
      </c>
      <c r="B30" t="s" s="0">
        <v>35</v>
      </c>
      <c r="C30" t="s" s="0">
        <v>24</v>
      </c>
      <c r="D30" t="s" s="0">
        <v>76</v>
      </c>
      <c r="E30" t="s" s="0">
        <v>77</v>
      </c>
      <c r="F30" t="s" s="0">
        <v>85</v>
      </c>
      <c r="G30" t="s" s="0">
        <v>10</v>
      </c>
      <c r="H30" t="s" s="0">
        <v>85</v>
      </c>
      <c r="I30" t="s" s="0">
        <v>85</v>
      </c>
      <c r="J30" t="s" s="0">
        <v>85</v>
      </c>
      <c r="K30" t="s" s="0">
        <v>85</v>
      </c>
      <c r="L30" t="s" s="0">
        <v>88</v>
      </c>
      <c r="M30" t="s" s="0">
        <v>85</v>
      </c>
      <c r="N30" t="s" s="0">
        <v>85</v>
      </c>
    </row>
    <row r="31" spans="1:14" ht="33" customHeight="1">
      <c r="A31" s="21" t="s">
        <v>23</v>
      </c>
      <c r="B31" s="35" t="s">
        <v>35</v>
      </c>
      <c r="C31" s="37" t="s">
        <v>24</v>
      </c>
      <c r="D31" s="13" t="s">
        <v>76</v>
      </c>
      <c r="E31" s="14" t="s">
        <v>77</v>
      </c>
      <c r="F31" s="15"/>
      <c r="G31" s="16" t="s">
        <v>10</v>
      </c>
      <c r="H31" s="15"/>
      <c r="I31" s="14"/>
      <c r="J31" s="18"/>
      <c r="K31" s="34"/>
      <c r="L31" s="18" t="s">
        <v>88</v>
      </c>
      <c r="M31" s="20" t="s">
        <v>85</v>
      </c>
      <c r="N31" s="18" t="s">
        <v>85</v>
      </c>
    </row>
  </sheetData>
  <conditionalFormatting sqref="L1:L31 M1:N1">
    <cfRule type="cellIs" priority="1" dxfId="0" operator="equal">
      <formula>"PASS"</formula>
    </cfRule>
  </conditionalFormatting>
  <conditionalFormatting sqref="L1:L31 M1:N1">
    <cfRule type="cellIs" priority="2" dxfId="3" operator="equal">
      <formula>"FAIL"</formula>
    </cfRule>
  </conditionalFormatting>
  <conditionalFormatting sqref="L1:L31 M1:N1">
    <cfRule type="cellIs" priority="3" dxfId="4" operator="equal">
      <formula>"SKIP"</formula>
    </cfRule>
  </conditionalFormatting>
  <dataValidations count="14">
    <dataValidation type="list" allowBlank="1" showErrorMessage="1" sqref="H5:H6">
      <formula1>Keywords!$A$2:$A167</formula1>
    </dataValidation>
    <dataValidation type="list" allowBlank="1" showErrorMessage="1" sqref="D4">
      <formula1>Keywords!$A$2:$A35</formula1>
    </dataValidation>
    <dataValidation type="list" allowBlank="1" showErrorMessage="1" sqref="A1:A20">
      <formula1>TestCase!$A:$A</formula1>
    </dataValidation>
    <dataValidation type="list" allowBlank="1" showErrorMessage="1" sqref="H7 H14:H15">
      <formula1>Keywords!$A$2:$A168</formula1>
    </dataValidation>
    <dataValidation type="list" allowBlank="1" showErrorMessage="1" sqref="H10 H18">
      <formula1>Keywords!$A$2:$A169</formula1>
    </dataValidation>
    <dataValidation type="list" allowBlank="1" showErrorMessage="1" sqref="D5:D10 D12:D20">
      <formula1>Keywords!$A$2:$A20</formula1>
    </dataValidation>
    <dataValidation type="list" allowBlank="1" showErrorMessage="1" sqref="D2:D3">
      <formula1>Keywords!$A$2:$A34</formula1>
    </dataValidation>
    <dataValidation type="list" allowBlank="1" showErrorMessage="1" sqref="H11 H13">
      <formula1>Keywords!$A$2:$A168</formula1>
    </dataValidation>
    <dataValidation type="list" allowBlank="1" showErrorMessage="1" sqref="D11">
      <formula1>Keywords!$A$2:$A46</formula1>
    </dataValidation>
    <dataValidation type="list" allowBlank="1" showErrorMessage="1" sqref="H2:H3">
      <formula1>Keywords!$A$2:$A166</formula1>
    </dataValidation>
    <dataValidation type="list" allowBlank="1" showErrorMessage="1" sqref="G2:G20">
      <formula1>"Y,N"</formula1>
    </dataValidation>
    <dataValidation type="list" allowBlank="1" showErrorMessage="1" sqref="H9 H16">
      <formula1>Keywords!$A$2:$A169</formula1>
    </dataValidation>
    <dataValidation type="list" allowBlank="1" showErrorMessage="1" sqref="H4">
      <formula1>Keywords!$A$2:$A167</formula1>
    </dataValidation>
    <dataValidation type="list" allowBlank="1" showErrorMessage="1" sqref="H8 H12 H17 H19:H20">
      <formula1>Keywords!$A$2:$A166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b77964fe-28be-429f-a8c6-fb851d2f5b90}">
  <sheetPr>
    <outlinePr summaryBelow="0" summaryRight="0"/>
  </sheetPr>
  <dimension ref="A1:AC3"/>
  <sheetViews>
    <sheetView workbookViewId="0" topLeftCell="A1"/>
  </sheetViews>
  <sheetFormatPr defaultColWidth="12.634285714285713" defaultRowHeight="15" customHeight="1"/>
  <cols>
    <col min="2" max="2" customWidth="true" width="89.14285714285714"/>
    <col min="3" max="3" customWidth="true" width="9.142857142857142"/>
    <col min="4" max="4" customWidth="true" width="16.428571428571427"/>
    <col min="5" max="5" customWidth="true" width="24.571428571428573"/>
  </cols>
  <sheetData>
    <row r="1" spans="1:29" ht="15">
      <c r="A1" s="45" t="s">
        <v>5</v>
      </c>
      <c r="B1" s="46" t="s">
        <v>78</v>
      </c>
      <c r="C1" s="46" t="s">
        <v>79</v>
      </c>
      <c r="D1" s="47" t="s">
        <v>80</v>
      </c>
      <c r="E1" s="45" t="s">
        <v>1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</row>
    <row r="2" spans="1:29" ht="37.5" customHeight="1">
      <c r="A2" s="49" t="s">
        <v>15</v>
      </c>
      <c r="B2" s="50" t="s">
        <v>81</v>
      </c>
      <c r="C2" s="49">
        <v>1.0</v>
      </c>
      <c r="D2" s="49" t="s">
        <v>84</v>
      </c>
      <c r="E2" s="51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</row>
    <row r="3" spans="1:29" ht="37.5" customHeight="1">
      <c r="A3" s="49" t="s">
        <v>22</v>
      </c>
      <c r="B3" s="50" t="s">
        <v>82</v>
      </c>
      <c r="C3" s="49">
        <v>1.0</v>
      </c>
      <c r="D3" s="49" t="s">
        <v>84</v>
      </c>
      <c r="E3" s="51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7bdf383f-63ad-4020-aec3-9509e1713b00}">
  <sheetPr>
    <tabColor rgb="FFFF0000"/>
    <outlinePr summaryBelow="0" summaryRight="0"/>
  </sheetPr>
  <dimension ref="A1:Z1000"/>
  <sheetViews>
    <sheetView workbookViewId="0" topLeftCell="A1"/>
  </sheetViews>
  <sheetFormatPr defaultColWidth="12.634285714285713" defaultRowHeight="15" customHeight="1"/>
  <cols>
    <col min="1" max="1" customWidth="true" width="40.42857142857143"/>
    <col min="2" max="2" customWidth="true" width="33.714285714285715"/>
    <col min="3" max="3" customWidth="true" width="19.285714285714285"/>
    <col min="4" max="4" customWidth="true" width="11.142857142857142"/>
    <col min="5" max="5" customWidth="true" width="29.285714285714285"/>
    <col min="6" max="6" customWidth="true" width="49.42857142857143"/>
  </cols>
  <sheetData>
    <row r="1" spans="1:26" ht="15.75" customHeight="1">
      <c r="A1" s="52" t="str">
        <f>IFERROR(__xludf.DUMMYFUNCTION("IMPORTRANGE(""https://docs.google.com/spreadsheets/d/1LdgyhxYW9Lh1fGd5s0S1oxhFlAL2nJXQp7mHAPUsHfU/edit#gid=0"",""Sheet1!A:F"")"),"Keyword")</f>
        <v>Keyword</v>
      </c>
      <c r="B1" s="53" t="str">
        <f>IFERROR(__xludf.DUMMYFUNCTION("""COMPUTED_VALUE"""),"Param")</f>
        <v>Param</v>
      </c>
      <c r="C1" s="53" t="str">
        <f>IFERROR(__xludf.DUMMYFUNCTION("""COMPUTED_VALUE"""),"Return type")</f>
        <v>Return type</v>
      </c>
      <c r="D1" s="53" t="str">
        <f>IFERROR(__xludf.DUMMYFUNCTION("""COMPUTED_VALUE"""),"value[Ex]")</f>
        <v>value[Ex]</v>
      </c>
      <c r="E1" s="54" t="str">
        <f>IFERROR(__xludf.DUMMYFUNCTION("""COMPUTED_VALUE"""),"Return")</f>
        <v>Return</v>
      </c>
      <c r="F1" s="54" t="str">
        <f>IFERROR(__xludf.DUMMYFUNCTION("""COMPUTED_VALUE"""),"Note")</f>
        <v>Note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spans="1:26" ht="15.75" customHeight="1">
      <c r="A2" s="55" t="str">
        <f>IFERROR(__xludf.DUMMYFUNCTION("""COMPUTED_VALUE"""),"openApp")</f>
        <v>openApp</v>
      </c>
      <c r="B2" s="56"/>
      <c r="C2" s="56" t="str">
        <f>IFERROR(__xludf.DUMMYFUNCTION("""COMPUTED_VALUE"""),"void")</f>
        <v>void</v>
      </c>
      <c r="D2" s="56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spans="1:26" ht="15.75" customHeight="1">
      <c r="A3" s="55" t="str">
        <f>IFERROR(__xludf.DUMMYFUNCTION("""COMPUTED_VALUE"""),"waitingForCourseListDisplay")</f>
        <v>waitingForCourseListDisplay</v>
      </c>
      <c r="B3" s="56"/>
      <c r="C3" s="56" t="str">
        <f>IFERROR(__xludf.DUMMYFUNCTION("""COMPUTED_VALUE"""),"void")</f>
        <v>void</v>
      </c>
      <c r="D3" s="56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spans="1:26" ht="15.75" customHeight="1">
      <c r="A4" s="55" t="str">
        <f>IFERROR(__xludf.DUMMYFUNCTION("""COMPUTED_VALUE"""),"click")</f>
        <v>click</v>
      </c>
      <c r="B4" s="56" t="str">
        <f>IFERROR(__xludf.DUMMYFUNCTION("""COMPUTED_VALUE"""),"element,component,property[,index]")</f>
        <v>element,component,property[,index]</v>
      </c>
      <c r="C4" s="56" t="str">
        <f>IFERROR(__xludf.DUMMYFUNCTION("""COMPUTED_VALUE"""),"void")</f>
        <v>void</v>
      </c>
      <c r="D4" s="56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spans="1:26" ht="15.75" customHeight="1">
      <c r="A5" s="55" t="str">
        <f>IFERROR(__xludf.DUMMYFUNCTION("""COMPUTED_VALUE"""),"clickLocatorByVarFile")</f>
        <v>clickLocatorByVarFile</v>
      </c>
      <c r="B5" s="56" t="str">
        <f>IFERROR(__xludf.DUMMYFUNCTION("""COMPUTED_VALUE"""),"generate,element,component,property,key")</f>
        <v>generate,element,component,property,key</v>
      </c>
      <c r="C5" s="56" t="str">
        <f>IFERROR(__xludf.DUMMYFUNCTION("""COMPUTED_VALUE"""),"void")</f>
        <v>void</v>
      </c>
      <c r="D5" s="56"/>
      <c r="E5" s="55"/>
      <c r="F5" s="57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spans="1:26" ht="15.75" customHeight="1">
      <c r="A6" s="55" t="str">
        <f>IFERROR(__xludf.DUMMYFUNCTION("""COMPUTED_VALUE"""),"pressLocatorByVarFile")</f>
        <v>pressLocatorByVarFile</v>
      </c>
      <c r="B6" s="56" t="str">
        <f>IFERROR(__xludf.DUMMYFUNCTION("""COMPUTED_VALUE"""),"element,component,property,key")</f>
        <v>element,component,property,key</v>
      </c>
      <c r="C6" s="56" t="str">
        <f>IFERROR(__xludf.DUMMYFUNCTION("""COMPUTED_VALUE"""),"void")</f>
        <v>void</v>
      </c>
      <c r="D6" s="56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spans="1:26" ht="15.75" customHeight="1">
      <c r="A7" s="55" t="str">
        <f>IFERROR(__xludf.DUMMYFUNCTION("""COMPUTED_VALUE"""),"clickWhichObjectEnable")</f>
        <v>clickWhichObjectEnable</v>
      </c>
      <c r="B7" s="56" t="str">
        <f>IFERROR(__xludf.DUMMYFUNCTION("""COMPUTED_VALUE"""),"element[,index],component,property")</f>
        <v>element[,index],component,property</v>
      </c>
      <c r="C7" s="56" t="str">
        <f>IFERROR(__xludf.DUMMYFUNCTION("""COMPUTED_VALUE"""),"void")</f>
        <v>void</v>
      </c>
      <c r="D7" s="56"/>
      <c r="E7" s="55"/>
      <c r="F7" s="57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spans="1:26" ht="15.75" customHeight="1">
      <c r="A8" s="55" t="str">
        <f>IFERROR(__xludf.DUMMYFUNCTION("""COMPUTED_VALUE"""),"getCurrentScene")</f>
        <v>getCurrentScene</v>
      </c>
      <c r="B8" s="56" t="str">
        <f>IFERROR(__xludf.DUMMYFUNCTION("""COMPUTED_VALUE"""),"element")</f>
        <v>element</v>
      </c>
      <c r="C8" s="56" t="str">
        <f>IFERROR(__xludf.DUMMYFUNCTION("""COMPUTED_VALUE"""),"String")</f>
        <v>String</v>
      </c>
      <c r="D8" s="56"/>
      <c r="E8" s="55"/>
      <c r="F8" s="57" t="str">
        <f>IFERROR(__xludf.DUMMYFUNCTION("""COMPUTED_VALUE"""),"element not present")</f>
        <v>element not present</v>
      </c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 spans="1:26" ht="15.75" customHeight="1">
      <c r="A9" s="55" t="str">
        <f>IFERROR(__xludf.DUMMYFUNCTION("""COMPUTED_VALUE"""),"elementDisplay")</f>
        <v>elementDisplay</v>
      </c>
      <c r="B9" s="56" t="str">
        <f>IFERROR(__xludf.DUMMYFUNCTION("""COMPUTED_VALUE"""),"element[,index]")</f>
        <v>element[,index]</v>
      </c>
      <c r="C9" s="56" t="str">
        <f>IFERROR(__xludf.DUMMYFUNCTION("""COMPUTED_VALUE"""),"String")</f>
        <v>String</v>
      </c>
      <c r="D9" s="56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spans="1:26" ht="15.75" customHeight="1">
      <c r="A10" s="55" t="str">
        <f>IFERROR(__xludf.DUMMYFUNCTION("""COMPUTED_VALUE"""),"clickDownAndUp")</f>
        <v>clickDownAndUp</v>
      </c>
      <c r="B10" s="56" t="str">
        <f>IFERROR(__xludf.DUMMYFUNCTION("""COMPUTED_VALUE"""),"element[,index]")</f>
        <v>element[,index]</v>
      </c>
      <c r="C10" s="56" t="str">
        <f>IFERROR(__xludf.DUMMYFUNCTION("""COMPUTED_VALUE"""),"void")</f>
        <v>void</v>
      </c>
      <c r="D10" s="56"/>
      <c r="E10" s="55"/>
      <c r="F10" s="57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 spans="1:26" ht="15.75" customHeight="1">
      <c r="A11" s="55" t="str">
        <f>IFERROR(__xludf.DUMMYFUNCTION("""COMPUTED_VALUE"""),"swipeToLeft")</f>
        <v>swipeToLeft</v>
      </c>
      <c r="B11" s="56" t="str">
        <f>IFERROR(__xludf.DUMMYFUNCTION("""COMPUTED_VALUE"""),"number")</f>
        <v>number</v>
      </c>
      <c r="C11" s="56" t="str">
        <f>IFERROR(__xludf.DUMMYFUNCTION("""COMPUTED_VALUE"""),"void")</f>
        <v>void</v>
      </c>
      <c r="D11" s="56"/>
      <c r="E11" s="55"/>
      <c r="F11" s="57" t="str">
        <f>IFERROR(__xludf.DUMMYFUNCTION("""COMPUTED_VALUE"""),"Scroll sang trái")</f>
        <v>Scroll sang trái</v>
      </c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spans="1:26" ht="15.75" customHeight="1">
      <c r="A12" s="55" t="str">
        <f>IFERROR(__xludf.DUMMYFUNCTION("""COMPUTED_VALUE"""),"swipeToLeft")</f>
        <v>swipeToLeft</v>
      </c>
      <c r="B12" s="56" t="str">
        <f>IFERROR(__xludf.DUMMYFUNCTION("""COMPUTED_VALUE"""),"x1,x2,y")</f>
        <v>x1,x2,y</v>
      </c>
      <c r="C12" s="56" t="str">
        <f>IFERROR(__xludf.DUMMYFUNCTION("""COMPUTED_VALUE"""),"void")</f>
        <v>void</v>
      </c>
      <c r="D12" s="58"/>
      <c r="E12" s="55"/>
      <c r="F12" s="57" t="str">
        <f>IFERROR(__xludf.DUMMYFUNCTION("""COMPUTED_VALUE"""),"Scroll sang trái, tọa độ là số nguyên")</f>
        <v>Scroll sang trái, tọa độ là số nguyên</v>
      </c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spans="1:26" ht="15.75" customHeight="1">
      <c r="A13" s="55" t="str">
        <f>IFERROR(__xludf.DUMMYFUNCTION("""COMPUTED_VALUE"""),"swipe")</f>
        <v>swipe</v>
      </c>
      <c r="B13" s="56" t="str">
        <f>IFERROR(__xludf.DUMMYFUNCTION("""COMPUTED_VALUE"""),"x1,x2,y")</f>
        <v>x1,x2,y</v>
      </c>
      <c r="C13" s="56" t="str">
        <f>IFERROR(__xludf.DUMMYFUNCTION("""COMPUTED_VALUE"""),"void")</f>
        <v>void</v>
      </c>
      <c r="D13" s="56"/>
      <c r="E13" s="55"/>
      <c r="F13" s="57" t="str">
        <f>IFERROR(__xludf.DUMMYFUNCTION("""COMPUTED_VALUE"""),"- scroll ngang
- Tọa độ là int
- x1 (start) tới x2 (end)")</f>
        <v>- scroll ngang
- Tọa độ là int
- x1 (start) tới x2 (end)</v>
      </c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spans="1:26" ht="15.75" customHeight="1">
      <c r="A14" s="55" t="str">
        <f>IFERROR(__xludf.DUMMYFUNCTION("""COMPUTED_VALUE"""),"waitForObject")</f>
        <v>waitForObject</v>
      </c>
      <c r="B14" s="56" t="str">
        <f>IFERROR(__xludf.DUMMYFUNCTION("""COMPUTED_VALUE"""),"element[,timeout(s)]")</f>
        <v>element[,timeout(s)]</v>
      </c>
      <c r="C14" s="56" t="str">
        <f>IFERROR(__xludf.DUMMYFUNCTION("""COMPUTED_VALUE"""),"void")</f>
        <v>void</v>
      </c>
      <c r="D14" s="56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spans="1:26" ht="15.75" customHeight="1">
      <c r="A15" s="55" t="str">
        <f>IFERROR(__xludf.DUMMYFUNCTION("""COMPUTED_VALUE"""),"waitForObject")</f>
        <v>waitForObject</v>
      </c>
      <c r="B15" s="56" t="str">
        <f>IFERROR(__xludf.DUMMYFUNCTION("""COMPUTED_VALUE"""),"strSpli,second, element")</f>
        <v>strSpli,second, element</v>
      </c>
      <c r="C15" s="56" t="str">
        <f>IFERROR(__xludf.DUMMYFUNCTION("""COMPUTED_VALUE"""),"void")</f>
        <v>void</v>
      </c>
      <c r="D15" s="56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spans="1:26" ht="15.75" customHeight="1">
      <c r="A16" s="55" t="str">
        <f>IFERROR(__xludf.DUMMYFUNCTION("""COMPUTED_VALUE"""),"waitForObjectNoReturn")</f>
        <v>waitForObjectNoReturn</v>
      </c>
      <c r="B16" s="56" t="str">
        <f>IFERROR(__xludf.DUMMYFUNCTION("""COMPUTED_VALUE"""),"element,timeout(s)")</f>
        <v>element,timeout(s)</v>
      </c>
      <c r="C16" s="56" t="str">
        <f>IFERROR(__xludf.DUMMYFUNCTION("""COMPUTED_VALUE"""),"void")</f>
        <v>void</v>
      </c>
      <c r="D16" s="58"/>
      <c r="E16" s="55"/>
      <c r="F16" s="57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:26" ht="15.75" customHeight="1">
      <c r="A17" s="55" t="str">
        <f>IFERROR(__xludf.DUMMYFUNCTION("""COMPUTED_VALUE"""),"waitForObjectContain")</f>
        <v>waitForObjectContain</v>
      </c>
      <c r="B17" s="56" t="str">
        <f>IFERROR(__xludf.DUMMYFUNCTION("""COMPUTED_VALUE"""),"element,component,property,content")</f>
        <v>element,component,property,content</v>
      </c>
      <c r="C17" s="56" t="str">
        <f>IFERROR(__xludf.DUMMYFUNCTION("""COMPUTED_VALUE"""),"void")</f>
        <v>void</v>
      </c>
      <c r="D17" s="58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:26" ht="15.75" customHeight="1">
      <c r="A18" s="55" t="str">
        <f>IFERROR(__xludf.DUMMYFUNCTION("""COMPUTED_VALUE"""),"waitForObjectContain")</f>
        <v>waitForObjectContain</v>
      </c>
      <c r="B18" s="56" t="str">
        <f>IFERROR(__xludf.DUMMYFUNCTION("""COMPUTED_VALUE"""),"element,key,content")</f>
        <v>element,key,content</v>
      </c>
      <c r="C18" s="56" t="str">
        <f>IFERROR(__xludf.DUMMYFUNCTION("""COMPUTED_VALUE"""),"void")</f>
        <v>void</v>
      </c>
      <c r="D18" s="58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:26" ht="15.75" customHeight="1">
      <c r="A19" s="55"/>
      <c r="B19" s="56" t="str">
        <f>IFERROR(__xludf.DUMMYFUNCTION("""COMPUTED_VALUE"""),"locator,key,strAdd,second,content")</f>
        <v>locator,key,strAdd,second,content</v>
      </c>
      <c r="C19" s="56"/>
      <c r="D19" s="58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 ht="15.75" customHeight="1">
      <c r="A20" s="55" t="str">
        <f>IFERROR(__xludf.DUMMYFUNCTION("""COMPUTED_VALUE"""),"waitForObjectInScreen")</f>
        <v>waitForObjectInScreen</v>
      </c>
      <c r="B20" s="56" t="str">
        <f>IFERROR(__xludf.DUMMYFUNCTION("""COMPUTED_VALUE"""),"element[,timeout(s)]")</f>
        <v>element[,timeout(s)]</v>
      </c>
      <c r="C20" s="56" t="str">
        <f>IFERROR(__xludf.DUMMYFUNCTION("""COMPUTED_VALUE"""),"void")</f>
        <v>void</v>
      </c>
      <c r="D20" s="58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:26" ht="15.75" customHeight="1">
      <c r="A21" s="55" t="str">
        <f>IFERROR(__xludf.DUMMYFUNCTION("""COMPUTED_VALUE"""),"simulateClick")</f>
        <v>simulateClick</v>
      </c>
      <c r="B21" s="56" t="str">
        <f>IFERROR(__xludf.DUMMYFUNCTION("""COMPUTED_VALUE"""),"element,property[,index]")</f>
        <v>element,property[,index]</v>
      </c>
      <c r="C21" s="56" t="str">
        <f>IFERROR(__xludf.DUMMYFUNCTION("""COMPUTED_VALUE"""),"void")</f>
        <v>void</v>
      </c>
      <c r="D21" s="58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:26" ht="15.75" customHeight="1">
      <c r="A22" s="55" t="str">
        <f>IFERROR(__xludf.DUMMYFUNCTION("""COMPUTED_VALUE"""),"press")</f>
        <v>press</v>
      </c>
      <c r="B22" s="56" t="str">
        <f>IFERROR(__xludf.DUMMYFUNCTION("""COMPUTED_VALUE"""),"element[,index]")</f>
        <v>element[,index]</v>
      </c>
      <c r="C22" s="56" t="str">
        <f>IFERROR(__xludf.DUMMYFUNCTION("""COMPUTED_VALUE"""),"void")</f>
        <v>void</v>
      </c>
      <c r="D22" s="58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spans="1:26" ht="15.75" customHeight="1">
      <c r="A23" s="55" t="str">
        <f>IFERROR(__xludf.DUMMYFUNCTION("""COMPUTED_VALUE"""),"pressWithTag")</f>
        <v>pressWithTag</v>
      </c>
      <c r="B23" s="57" t="str">
        <f>IFERROR(__xludf.DUMMYFUNCTION("""COMPUTED_VALUE"""),"tagNew,tagOld")</f>
        <v>tagNew,tagOld</v>
      </c>
      <c r="C23" s="57" t="str">
        <f>IFERROR(__xludf.DUMMYFUNCTION("""COMPUTED_VALUE"""),"void")</f>
        <v>void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spans="1:26" ht="15.75" customHeight="1">
      <c r="A24" s="55" t="str">
        <f>IFERROR(__xludf.DUMMYFUNCTION("""COMPUTED_VALUE"""),"swipeToRight")</f>
        <v>swipeToRight</v>
      </c>
      <c r="B24" s="55" t="str">
        <f>IFERROR(__xludf.DUMMYFUNCTION("""COMPUTED_VALUE"""),"number")</f>
        <v>number</v>
      </c>
      <c r="C24" s="55" t="str">
        <f>IFERROR(__xludf.DUMMYFUNCTION("""COMPUTED_VALUE"""),"void")</f>
        <v>void</v>
      </c>
      <c r="D24" s="55"/>
      <c r="E24" s="55"/>
      <c r="F24" s="55" t="str">
        <f>IFERROR(__xludf.DUMMYFUNCTION("""COMPUTED_VALUE"""),"Scroll sang phải")</f>
        <v>Scroll sang phải</v>
      </c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 ht="15.75" customHeight="1">
      <c r="A25" s="55" t="str">
        <f>IFERROR(__xludf.DUMMYFUNCTION("""COMPUTED_VALUE"""),"swipeToRight")</f>
        <v>swipeToRight</v>
      </c>
      <c r="B25" s="55" t="str">
        <f>IFERROR(__xludf.DUMMYFUNCTION("""COMPUTED_VALUE"""),"x1,x2,y")</f>
        <v>x1,x2,y</v>
      </c>
      <c r="C25" s="55" t="str">
        <f>IFERROR(__xludf.DUMMYFUNCTION("""COMPUTED_VALUE"""),"void")</f>
        <v>void</v>
      </c>
      <c r="D25" s="55"/>
      <c r="E25" s="55"/>
      <c r="F25" s="55" t="str">
        <f>IFERROR(__xludf.DUMMYFUNCTION("""COMPUTED_VALUE"""),"Scroll sang phải")</f>
        <v>Scroll sang phải</v>
      </c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spans="1:26" ht="15.75" customHeight="1">
      <c r="A26" s="55" t="str">
        <f>IFERROR(__xludf.DUMMYFUNCTION("""COMPUTED_VALUE"""),"getPropertyValue")</f>
        <v>getPropertyValue</v>
      </c>
      <c r="B26" s="55" t="str">
        <f>IFERROR(__xludf.DUMMYFUNCTION("""COMPUTED_VALUE"""),"element,component,property")</f>
        <v>element,component,property</v>
      </c>
      <c r="C26" s="55" t="str">
        <f>IFERROR(__xludf.DUMMYFUNCTION("""COMPUTED_VALUE"""),"String")</f>
        <v>String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spans="1:26" ht="15.75" customHeight="1">
      <c r="A27" s="55" t="str">
        <f>IFERROR(__xludf.DUMMYFUNCTION("""COMPUTED_VALUE"""),"getImageName")</f>
        <v>getImageName</v>
      </c>
      <c r="B27" s="55" t="str">
        <f>IFERROR(__xludf.DUMMYFUNCTION("""COMPUTED_VALUE"""),"element[,component]")</f>
        <v>element[,component]</v>
      </c>
      <c r="C27" s="55" t="str">
        <f>IFERROR(__xludf.DUMMYFUNCTION("""COMPUTED_VALUE"""),"String")</f>
        <v>String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spans="1:26" ht="15.75" customHeight="1">
      <c r="A28" s="55" t="str">
        <f>IFERROR(__xludf.DUMMYFUNCTION("""COMPUTED_VALUE"""),"getImageNameVariable")</f>
        <v>getImageNameVariable</v>
      </c>
      <c r="B28" s="55" t="str">
        <f>IFERROR(__xludf.DUMMYFUNCTION("""COMPUTED_VALUE"""),"generate,element[,component],key")</f>
        <v>generate,element[,component],key</v>
      </c>
      <c r="C28" s="55" t="str">
        <f>IFERROR(__xludf.DUMMYFUNCTION("""COMPUTED_VALUE"""),"String")</f>
        <v>String</v>
      </c>
      <c r="D28" s="55"/>
      <c r="E28" s="55"/>
      <c r="F28" s="57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spans="1:26" ht="15.75" customHeight="1">
      <c r="A29" s="55" t="str">
        <f>IFERROR(__xludf.DUMMYFUNCTION("""COMPUTED_VALUE"""),"getImageColor")</f>
        <v>getImageColor</v>
      </c>
      <c r="B29" s="55" t="str">
        <f>IFERROR(__xludf.DUMMYFUNCTION("""COMPUTED_VALUE"""),"element")</f>
        <v>element</v>
      </c>
      <c r="C29" s="55" t="str">
        <f>IFERROR(__xludf.DUMMYFUNCTION("""COMPUTED_VALUE"""),"String")</f>
        <v>String</v>
      </c>
      <c r="D29" s="55"/>
      <c r="E29" s="55"/>
      <c r="F29" s="57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 ht="15.75" customHeight="1">
      <c r="A30" s="55" t="str">
        <f>IFERROR(__xludf.DUMMYFUNCTION("""COMPUTED_VALUE"""),"getPropertyValues")</f>
        <v>getPropertyValues</v>
      </c>
      <c r="B30" s="55" t="str">
        <f>IFERROR(__xludf.DUMMYFUNCTION("""COMPUTED_VALUE"""),"element,component,property,second")</f>
        <v>element,component,property,second</v>
      </c>
      <c r="C30" s="55" t="str">
        <f>IFERROR(__xludf.DUMMYFUNCTION("""COMPUTED_VALUE"""),"String")</f>
        <v>String</v>
      </c>
      <c r="D30" s="55"/>
      <c r="E30" s="55"/>
      <c r="F30" s="57" t="str">
        <f>IFERROR(__xludf.DUMMYFUNCTION("""COMPUTED_VALUE"""),"param number là số lượng value cần check")</f>
        <v>param number là số lượng value cần check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spans="1:26" ht="15.75" customHeight="1">
      <c r="A31" s="55" t="str">
        <f>IFERROR(__xludf.DUMMYFUNCTION("""COMPUTED_VALUE"""),"getText")</f>
        <v>getText</v>
      </c>
      <c r="B31" s="55" t="str">
        <f>IFERROR(__xludf.DUMMYFUNCTION("""COMPUTED_VALUE"""),"element,component")</f>
        <v>element,component</v>
      </c>
      <c r="C31" s="55" t="str">
        <f>IFERROR(__xludf.DUMMYFUNCTION("""COMPUTED_VALUE"""),"String")</f>
        <v>String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spans="1:26" ht="15.75" customHeight="1">
      <c r="A32" s="55" t="str">
        <f>IFERROR(__xludf.DUMMYFUNCTION("""COMPUTED_VALUE"""),"getTexts")</f>
        <v>getTexts</v>
      </c>
      <c r="B32" s="55" t="str">
        <f>IFERROR(__xludf.DUMMYFUNCTION("""COMPUTED_VALUE"""),"element,component,expect")</f>
        <v>element,component,expect</v>
      </c>
      <c r="C32" s="55" t="str">
        <f>IFERROR(__xludf.DUMMYFUNCTION("""COMPUTED_VALUE"""),"String")</f>
        <v>String</v>
      </c>
      <c r="D32" s="55"/>
      <c r="E32" s="55"/>
      <c r="F32" s="55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spans="1:26" ht="15.75" customHeight="1">
      <c r="A33" s="55" t="str">
        <f>IFERROR(__xludf.DUMMYFUNCTION("""COMPUTED_VALUE"""),"getTextsByTime")</f>
        <v>getTextsByTime</v>
      </c>
      <c r="B33" s="55" t="str">
        <f>IFERROR(__xludf.DUMMYFUNCTION("""COMPUTED_VALUE"""),"element,component,second,expect")</f>
        <v>element,component,second,expect</v>
      </c>
      <c r="C33" s="55" t="str">
        <f>IFERROR(__xludf.DUMMYFUNCTION("""COMPUTED_VALUE"""),"String")</f>
        <v>String</v>
      </c>
      <c r="D33" s="55"/>
      <c r="E33" s="55"/>
      <c r="F33" s="55" t="str">
        <f>IFERROR(__xludf.DUMMYFUNCTION("""COMPUTED_VALUE"""),"Stop khi actual contain expect or time = second")</f>
        <v>Stop khi actual contain expect or time = second</v>
      </c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spans="1:26" ht="15.75" customHeight="1">
      <c r="A34" s="55" t="str">
        <f>IFERROR(__xludf.DUMMYFUNCTION("""COMPUTED_VALUE"""),"getTextsByLocator")</f>
        <v>getTextsByLocator</v>
      </c>
      <c r="B34" s="55" t="str">
        <f>IFERROR(__xludf.DUMMYFUNCTION("""COMPUTED_VALUE"""),"element1,component1,element2,expect")</f>
        <v>element1,component1,element2,expect</v>
      </c>
      <c r="C34" s="55" t="str">
        <f>IFERROR(__xludf.DUMMYFUNCTION("""COMPUTED_VALUE"""),"String")</f>
        <v>String</v>
      </c>
      <c r="D34" s="55"/>
      <c r="E34" s="55"/>
      <c r="F34" s="55" t="str">
        <f>IFERROR(__xludf.DUMMYFUNCTION("""COMPUTED_VALUE"""),"Stop khi actual contain expect or element 2 display")</f>
        <v>Stop khi actual contain expect or element 2 display</v>
      </c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spans="1:26" ht="15.75" customHeight="1">
      <c r="A35" s="55" t="str">
        <f>IFERROR(__xludf.DUMMYFUNCTION("""COMPUTED_VALUE"""),"getTextNoColor")</f>
        <v>getTextNoColor</v>
      </c>
      <c r="B35" s="55" t="str">
        <f>IFERROR(__xludf.DUMMYFUNCTION("""COMPUTED_VALUE"""),"element,component,...string split")</f>
        <v>element,component,...string split</v>
      </c>
      <c r="C35" s="55" t="str">
        <f>IFERROR(__xludf.DUMMYFUNCTION("""COMPUTED_VALUE"""),"String")</f>
        <v>String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spans="1:26" ht="15.75" customHeight="1">
      <c r="A36" s="55" t="str">
        <f>IFERROR(__xludf.DUMMYFUNCTION("""COMPUTED_VALUE"""),"getTextAlphabet")</f>
        <v>getTextAlphabet</v>
      </c>
      <c r="B36" s="55" t="str">
        <f>IFERROR(__xludf.DUMMYFUNCTION("""COMPUTED_VALUE"""),"element,component")</f>
        <v>element,component</v>
      </c>
      <c r="C36" s="55" t="str">
        <f>IFERROR(__xludf.DUMMYFUNCTION("""COMPUTED_VALUE"""),"void")</f>
        <v>void</v>
      </c>
      <c r="D36" s="55"/>
      <c r="E36" s="55"/>
      <c r="F36" s="55" t="str">
        <f>IFERROR(__xludf.DUMMYFUNCTION("""COMPUTED_VALUE"""),"return string only alphabet and space")</f>
        <v>return string only alphabet and space</v>
      </c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spans="1:26" ht="15.75" customHeight="1">
      <c r="A37" s="55" t="str">
        <f>IFERROR(__xludf.DUMMYFUNCTION("""COMPUTED_VALUE"""),"getTextLocatorChild")</f>
        <v>getTextLocatorChild</v>
      </c>
      <c r="B37" s="55" t="str">
        <f>IFERROR(__xludf.DUMMYFUNCTION("""COMPUTED_VALUE"""),"element,component,key,...string split")</f>
        <v>element,component,key,...string split</v>
      </c>
      <c r="C37" s="55" t="str">
        <f>IFERROR(__xludf.DUMMYFUNCTION("""COMPUTED_VALUE"""),"String")</f>
        <v>String</v>
      </c>
      <c r="D37" s="55"/>
      <c r="E37" s="55"/>
      <c r="F37" s="57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spans="1:26" ht="15.75" customHeight="1">
      <c r="A38" s="55" t="str">
        <f>IFERROR(__xludf.DUMMYFUNCTION("""COMPUTED_VALUE"""),"waitForObject")</f>
        <v>waitForObject</v>
      </c>
      <c r="B38" s="55" t="str">
        <f>IFERROR(__xludf.DUMMYFUNCTION("""COMPUTED_VALUE"""),"element, second")</f>
        <v>element, second</v>
      </c>
      <c r="C38" s="55" t="str">
        <f>IFERROR(__xludf.DUMMYFUNCTION("""COMPUTED_VALUE"""),"void")</f>
        <v>void</v>
      </c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spans="1:26" ht="15.75" customHeight="1">
      <c r="A39" s="55" t="str">
        <f>IFERROR(__xludf.DUMMYFUNCTION("""COMPUTED_VALUE"""),"swipeToDown")</f>
        <v>swipeToDown</v>
      </c>
      <c r="B39" s="55" t="str">
        <f>IFERROR(__xludf.DUMMYFUNCTION("""COMPUTED_VALUE"""),"number")</f>
        <v>number</v>
      </c>
      <c r="C39" s="55" t="str">
        <f>IFERROR(__xludf.DUMMYFUNCTION("""COMPUTED_VALUE"""),"void")</f>
        <v>void</v>
      </c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spans="1:26" ht="15.75" customHeight="1">
      <c r="A40" s="55" t="str">
        <f>IFERROR(__xludf.DUMMYFUNCTION("""COMPUTED_VALUE"""),"getElements")</f>
        <v>getElements</v>
      </c>
      <c r="B40" s="55" t="str">
        <f>IFERROR(__xludf.DUMMYFUNCTION("""COMPUTED_VALUE"""),"element")</f>
        <v>element</v>
      </c>
      <c r="C40" s="55" t="str">
        <f>IFERROR(__xludf.DUMMYFUNCTION("""COMPUTED_VALUE"""),"String")</f>
        <v>String</v>
      </c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spans="1:26" ht="15.75" customHeight="1">
      <c r="A41" s="55" t="str">
        <f>IFERROR(__xludf.DUMMYFUNCTION("""COMPUTED_VALUE"""),"sleep")</f>
        <v>sleep</v>
      </c>
      <c r="B41" s="55" t="str">
        <f>IFERROR(__xludf.DUMMYFUNCTION("""COMPUTED_VALUE"""),"second")</f>
        <v>second</v>
      </c>
      <c r="C41" s="55" t="str">
        <f>IFERROR(__xludf.DUMMYFUNCTION("""COMPUTED_VALUE"""),"void")</f>
        <v>void</v>
      </c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spans="1:26" ht="15.75" customHeight="1">
      <c r="A42" s="55" t="str">
        <f>IFERROR(__xludf.DUMMYFUNCTION("""COMPUTED_VALUE"""),"getSpineState")</f>
        <v>getSpineState</v>
      </c>
      <c r="B42" s="55" t="str">
        <f>IFERROR(__xludf.DUMMYFUNCTION("""COMPUTED_VALUE"""),"element")</f>
        <v>element</v>
      </c>
      <c r="C42" s="55" t="str">
        <f>IFERROR(__xludf.DUMMYFUNCTION("""COMPUTED_VALUE"""),"String")</f>
        <v>String</v>
      </c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spans="1:26" ht="15.75" customHeight="1">
      <c r="A43" s="55" t="str">
        <f>IFERROR(__xludf.DUMMYFUNCTION("""COMPUTED_VALUE"""),"getSpineStates")</f>
        <v>getSpineStates</v>
      </c>
      <c r="B43" s="55" t="str">
        <f>IFERROR(__xludf.DUMMYFUNCTION("""COMPUTED_VALUE"""),"element,second,count")</f>
        <v>element,second,count</v>
      </c>
      <c r="C43" s="55" t="str">
        <f>IFERROR(__xludf.DUMMYFUNCTION("""COMPUTED_VALUE"""),"String")</f>
        <v>String</v>
      </c>
      <c r="D43" s="55"/>
      <c r="E43" s="55" t="str">
        <f>IFERROR(__xludf.DUMMYFUNCTION("""COMPUTED_VALUE"""),"state1,state2")</f>
        <v>state1,state2</v>
      </c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spans="1:26" ht="15.75" customHeight="1">
      <c r="A44" s="55" t="str">
        <f>IFERROR(__xludf.DUMMYFUNCTION("""COMPUTED_VALUE"""),"getAudioSource")</f>
        <v>getAudioSource</v>
      </c>
      <c r="B44" s="55" t="str">
        <f>IFERROR(__xludf.DUMMYFUNCTION("""COMPUTED_VALUE"""),"element")</f>
        <v>element</v>
      </c>
      <c r="C44" s="55" t="str">
        <f>IFERROR(__xludf.DUMMYFUNCTION("""COMPUTED_VALUE"""),"String")</f>
        <v>String</v>
      </c>
      <c r="D44" s="55"/>
      <c r="E44" s="55"/>
      <c r="F44" s="55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spans="1:26" ht="15.75" customHeight="1">
      <c r="A45" s="55" t="str">
        <f>IFERROR(__xludf.DUMMYFUNCTION("""COMPUTED_VALUE"""),"getPointScreen")</f>
        <v>getPointScreen</v>
      </c>
      <c r="B45" s="55" t="str">
        <f>IFERROR(__xludf.DUMMYFUNCTION("""COMPUTED_VALUE"""),"element,""x/y""")</f>
        <v>element,"x/y"</v>
      </c>
      <c r="C45" s="55" t="str">
        <f>IFERROR(__xludf.DUMMYFUNCTION("""COMPUTED_VALUE"""),"String")</f>
        <v>String</v>
      </c>
      <c r="D45" s="55"/>
      <c r="E45" s="55"/>
      <c r="F45" s="55" t="str">
        <f>IFERROR(__xludf.DUMMYFUNCTION("""COMPUTED_VALUE"""),"get coordinates of element of X or Y")</f>
        <v>get coordinates of element of X or Y</v>
      </c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spans="1:26" ht="15.75" customHeight="1">
      <c r="A46" s="55" t="str">
        <f>IFERROR(__xludf.DUMMYFUNCTION("""COMPUTED_VALUE"""),"getSizeScreen")</f>
        <v>getSizeScreen</v>
      </c>
      <c r="B46" s="55" t="str">
        <f>IFERROR(__xludf.DUMMYFUNCTION("""COMPUTED_VALUE"""),"""w/h""")</f>
        <v>"w/h"</v>
      </c>
      <c r="C46" s="55" t="str">
        <f>IFERROR(__xludf.DUMMYFUNCTION("""COMPUTED_VALUE"""),"String")</f>
        <v>String</v>
      </c>
      <c r="D46" s="55"/>
      <c r="E46" s="55"/>
      <c r="F46" s="55" t="str">
        <f>IFERROR(__xludf.DUMMYFUNCTION("""COMPUTED_VALUE"""),"get size of device of  with (w) or height (h)")</f>
        <v>get size of device of  with (w) or height (h)</v>
      </c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spans="1:26" ht="15.75" customHeight="1">
      <c r="A47" s="55" t="str">
        <f>IFERROR(__xludf.DUMMYFUNCTION("""COMPUTED_VALUE"""),"isBoolean")</f>
        <v>isBoolean</v>
      </c>
      <c r="B47" s="55" t="str">
        <f>IFERROR(__xludf.DUMMYFUNCTION("""COMPUTED_VALUE"""),"value1, vaule 2, operator")</f>
        <v>value1, vaule 2, operator</v>
      </c>
      <c r="C47" s="55" t="str">
        <f>IFERROR(__xludf.DUMMYFUNCTION("""COMPUTED_VALUE"""),"String")</f>
        <v>String</v>
      </c>
      <c r="D47" s="55"/>
      <c r="E47" s="55"/>
      <c r="F47" s="55" t="str">
        <f>IFERROR(__xludf.DUMMYFUNCTION("""COMPUTED_VALUE"""),"Hiện tại:[&lt;],[&gt;]")</f>
        <v>Hiện tại:[&lt;],[&gt;]</v>
      </c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spans="1:26" ht="15.75" customHeight="1">
      <c r="A48" s="55" t="str">
        <f>IFERROR(__xludf.DUMMYFUNCTION("""COMPUTED_VALUE"""),"isPointInScreen")</f>
        <v>isPointInScreen</v>
      </c>
      <c r="B48" s="55" t="str">
        <f>IFERROR(__xludf.DUMMYFUNCTION("""COMPUTED_VALUE"""),"element")</f>
        <v>element</v>
      </c>
      <c r="C48" s="55" t="str">
        <f>IFERROR(__xludf.DUMMYFUNCTION("""COMPUTED_VALUE"""),"String")</f>
        <v>String</v>
      </c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spans="1:26" ht="15.75" customHeight="1">
      <c r="A49" s="55" t="str">
        <f>IFERROR(__xludf.DUMMYFUNCTION("""COMPUTED_VALUE"""),"isMoveLeft")</f>
        <v>isMoveLeft</v>
      </c>
      <c r="B49" s="55" t="str">
        <f>IFERROR(__xludf.DUMMYFUNCTION("""COMPUTED_VALUE"""),"element[,second]")</f>
        <v>element[,second]</v>
      </c>
      <c r="C49" s="55" t="str">
        <f>IFERROR(__xludf.DUMMYFUNCTION("""COMPUTED_VALUE"""),"String")</f>
        <v>String</v>
      </c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spans="1:26" ht="15.75" customHeight="1">
      <c r="A50" s="55" t="str">
        <f>IFERROR(__xludf.DUMMYFUNCTION("""COMPUTED_VALUE"""),"isMoveDown")</f>
        <v>isMoveDown</v>
      </c>
      <c r="B50" s="55" t="str">
        <f>IFERROR(__xludf.DUMMYFUNCTION("""COMPUTED_VALUE"""),"element,second")</f>
        <v>element,second</v>
      </c>
      <c r="C50" s="55" t="str">
        <f>IFERROR(__xludf.DUMMYFUNCTION("""COMPUTED_VALUE"""),"String")</f>
        <v>String</v>
      </c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spans="1:26" ht="15.75" customHeight="1">
      <c r="A51" s="55" t="str">
        <f>IFERROR(__xludf.DUMMYFUNCTION("""COMPUTED_VALUE"""),"isLocationCompare")</f>
        <v>isLocationCompare</v>
      </c>
      <c r="B51" s="55" t="str">
        <f>IFERROR(__xludf.DUMMYFUNCTION("""COMPUTED_VALUE"""),"element1,element2,coordinate")</f>
        <v>element1,element2,coordinate</v>
      </c>
      <c r="C51" s="55" t="str">
        <f>IFERROR(__xludf.DUMMYFUNCTION("""COMPUTED_VALUE"""),"String")</f>
        <v>String</v>
      </c>
      <c r="D51" s="55"/>
      <c r="E51" s="55"/>
      <c r="F51" s="55" t="str">
        <f>IFERROR(__xludf.DUMMYFUNCTION("""COMPUTED_VALUE"""),"coordinate = x/y")</f>
        <v>coordinate = x/y</v>
      </c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spans="1:26" ht="15.75" customHeight="1">
      <c r="A52" s="55" t="str">
        <f>IFERROR(__xludf.DUMMYFUNCTION("""COMPUTED_VALUE"""),"move")</f>
        <v>move</v>
      </c>
      <c r="B52" s="55" t="str">
        <f>IFERROR(__xludf.DUMMYFUNCTION("""COMPUTED_VALUE"""),"element1,element2")</f>
        <v>element1,element2</v>
      </c>
      <c r="C52" s="55" t="str">
        <f>IFERROR(__xludf.DUMMYFUNCTION("""COMPUTED_VALUE"""),"void")</f>
        <v>void</v>
      </c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spans="1:26" ht="15.75" customHeight="1">
      <c r="A53" s="55" t="str">
        <f>IFERROR(__xludf.DUMMYFUNCTION("""COMPUTED_VALUE"""),"elementNotDisplay")</f>
        <v>elementNotDisplay</v>
      </c>
      <c r="B53" s="55" t="str">
        <f>IFERROR(__xludf.DUMMYFUNCTION("""COMPUTED_VALUE"""),"element")</f>
        <v>element</v>
      </c>
      <c r="C53" s="55" t="str">
        <f>IFERROR(__xludf.DUMMYFUNCTION("""COMPUTED_VALUE"""),"String")</f>
        <v>String</v>
      </c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spans="1:26" ht="15.75" customHeight="1">
      <c r="A54" s="55" t="str">
        <f>IFERROR(__xludf.DUMMYFUNCTION("""COMPUTED_VALUE"""),"waitForObjectNotPresent")</f>
        <v>waitForObjectNotPresent</v>
      </c>
      <c r="B54" s="55" t="str">
        <f>IFERROR(__xludf.DUMMYFUNCTION("""COMPUTED_VALUE"""),"element")</f>
        <v>element</v>
      </c>
      <c r="C54" s="55" t="str">
        <f>IFERROR(__xludf.DUMMYFUNCTION("""COMPUTED_VALUE"""),"String")</f>
        <v>String</v>
      </c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spans="1:26" ht="15.75" customHeight="1">
      <c r="A55" s="55" t="str">
        <f>IFERROR(__xludf.DUMMYFUNCTION("""COMPUTED_VALUE"""),"waitForObjectNotPresent")</f>
        <v>waitForObjectNotPresent</v>
      </c>
      <c r="B55" s="55" t="str">
        <f>IFERROR(__xludf.DUMMYFUNCTION("""COMPUTED_VALUE"""),"element,second")</f>
        <v>element,second</v>
      </c>
      <c r="C55" s="55" t="str">
        <f>IFERROR(__xludf.DUMMYFUNCTION("""COMPUTED_VALUE"""),"String")</f>
        <v>String</v>
      </c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spans="1:26" ht="15.75" customHeight="1">
      <c r="A56" s="55" t="str">
        <f>IFERROR(__xludf.DUMMYFUNCTION("""COMPUTED_VALUE"""),"moveByCoordinates")</f>
        <v>moveByCoordinates</v>
      </c>
      <c r="B56" s="55" t="str">
        <f>IFERROR(__xludf.DUMMYFUNCTION("""COMPUTED_VALUE"""),"element,number")</f>
        <v>element,number</v>
      </c>
      <c r="C56" s="55" t="str">
        <f>IFERROR(__xludf.DUMMYFUNCTION("""COMPUTED_VALUE"""),"void")</f>
        <v>void</v>
      </c>
      <c r="D56" s="55"/>
      <c r="E56" s="55"/>
      <c r="F56" s="55" t="str">
        <f>IFERROR(__xludf.DUMMYFUNCTION("""COMPUTED_VALUE"""),"number là dịch chuyển khoảng bn (thường để 1)")</f>
        <v>number là dịch chuyển khoảng bn (thường để 1)</v>
      </c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spans="1:26" ht="15.75" customHeight="1">
      <c r="A57" s="55" t="str">
        <f>IFERROR(__xludf.DUMMYFUNCTION("""COMPUTED_VALUE"""),"waitForObjectNotInScreen")</f>
        <v>waitForObjectNotInScreen</v>
      </c>
      <c r="B57" s="55" t="str">
        <f>IFERROR(__xludf.DUMMYFUNCTION("""COMPUTED_VALUE"""),"element,second,size,coordinate")</f>
        <v>element,second,size,coordinate</v>
      </c>
      <c r="C57" s="55" t="str">
        <f>IFERROR(__xludf.DUMMYFUNCTION("""COMPUTED_VALUE"""),"void")</f>
        <v>void</v>
      </c>
      <c r="D57" s="55" t="str">
        <f>IFERROR(__xludf.DUMMYFUNCTION("""COMPUTED_VALUE"""),"size: w/h
coordinate = x/y")</f>
        <v>size: w/h
coordinate = x/y</v>
      </c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spans="1:26" ht="15.75" customHeight="1">
      <c r="A58" s="55" t="str">
        <f>IFERROR(__xludf.DUMMYFUNCTION("""COMPUTED_VALUE"""),"waitForObjectContainNotAble")</f>
        <v>waitForObjectContainNotAble</v>
      </c>
      <c r="B58" s="55" t="str">
        <f>IFERROR(__xludf.DUMMYFUNCTION("""COMPUTED_VALUE"""),"element,component,property,content")</f>
        <v>element,component,property,content</v>
      </c>
      <c r="C58" s="55" t="str">
        <f>IFERROR(__xludf.DUMMYFUNCTION("""COMPUTED_VALUE"""),"void")</f>
        <v>void</v>
      </c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spans="1:26" ht="15.75" customHeight="1">
      <c r="A59" s="55" t="str">
        <f>IFERROR(__xludf.DUMMYFUNCTION("""COMPUTED_VALUE"""),"isRotation")</f>
        <v>isRotation</v>
      </c>
      <c r="B59" s="55" t="str">
        <f>IFERROR(__xludf.DUMMYFUNCTION("""COMPUTED_VALUE"""),"element,coordinate")</f>
        <v>element,coordinate</v>
      </c>
      <c r="C59" s="55" t="str">
        <f>IFERROR(__xludf.DUMMYFUNCTION("""COMPUTED_VALUE"""),"String")</f>
        <v>String</v>
      </c>
      <c r="D59" s="55" t="str">
        <f>IFERROR(__xludf.DUMMYFUNCTION("""COMPUTED_VALUE"""),"coordinate = x/y/z/w")</f>
        <v>coordinate = x/y/z/w</v>
      </c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spans="1:26" ht="15.75" customHeight="1">
      <c r="A60" s="55" t="str">
        <f>IFERROR(__xludf.DUMMYFUNCTION("""COMPUTED_VALUE"""),"getListAudioSource")</f>
        <v>getListAudioSource</v>
      </c>
      <c r="B60" s="55" t="str">
        <f>IFERROR(__xludf.DUMMYFUNCTION("""COMPUTED_VALUE"""),"element,count")</f>
        <v>element,count</v>
      </c>
      <c r="C60" s="55" t="str">
        <f>IFERROR(__xludf.DUMMYFUNCTION("""COMPUTED_VALUE"""),"String")</f>
        <v>String</v>
      </c>
      <c r="D60" s="55"/>
      <c r="E60" s="55"/>
      <c r="F60" s="55" t="str">
        <f>IFERROR(__xludf.DUMMYFUNCTION("""COMPUTED_VALUE"""),"1 element phát bao nhiêu audio trong khoảng 25 giay")</f>
        <v>1 element phát bao nhiêu audio trong khoảng 25 giay</v>
      </c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spans="1:26" ht="15.75" customHeight="1">
      <c r="A61" s="55" t="str">
        <f>IFERROR(__xludf.DUMMYFUNCTION("""COMPUTED_VALUE"""),"getListAudioSource")</f>
        <v>getListAudioSource</v>
      </c>
      <c r="B61" s="55" t="str">
        <f>IFERROR(__xludf.DUMMYFUNCTION("""COMPUTED_VALUE"""),"element,count,expects")</f>
        <v>element,count,expects</v>
      </c>
      <c r="C61" s="55" t="str">
        <f>IFERROR(__xludf.DUMMYFUNCTION("""COMPUTED_VALUE"""),"String")</f>
        <v>String</v>
      </c>
      <c r="D61" s="55" t="str">
        <f>IFERROR(__xludf.DUMMYFUNCTION("""COMPUTED_VALUE"""),"expects = [value1;value2;..]")</f>
        <v>expects = [value1;value2;..]</v>
      </c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spans="1:26" ht="15.75" customHeight="1">
      <c r="A62" s="55" t="str">
        <f>IFERROR(__xludf.DUMMYFUNCTION("""COMPUTED_VALUE"""),"getImageNameAndColor")</f>
        <v>getImageNameAndColor</v>
      </c>
      <c r="B62" s="55" t="str">
        <f>IFERROR(__xludf.DUMMYFUNCTION("""COMPUTED_VALUE"""),"element")</f>
        <v>element</v>
      </c>
      <c r="C62" s="55" t="str">
        <f>IFERROR(__xludf.DUMMYFUNCTION("""COMPUTED_VALUE"""),"String")</f>
        <v>String</v>
      </c>
      <c r="D62" s="55"/>
      <c r="E62" s="55" t="str">
        <f>IFERROR(__xludf.DUMMYFUNCTION("""COMPUTED_VALUE"""),"image + "",""+ color")</f>
        <v>image + ","+ color</v>
      </c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spans="1:26" ht="15.75" customHeight="1">
      <c r="A63" s="55" t="str">
        <f>IFERROR(__xludf.DUMMYFUNCTION("""COMPUTED_VALUE"""),"getTextContain")</f>
        <v>getTextContain</v>
      </c>
      <c r="B63" s="55" t="str">
        <f>IFERROR(__xludf.DUMMYFUNCTION("""COMPUTED_VALUE"""),"element,component,containt")</f>
        <v>element,component,containt</v>
      </c>
      <c r="C63" s="55" t="str">
        <f>IFERROR(__xludf.DUMMYFUNCTION("""COMPUTED_VALUE"""),"String")</f>
        <v>String</v>
      </c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spans="1:26" ht="15.75" customHeight="1">
      <c r="A64" s="55" t="str">
        <f>IFERROR(__xludf.DUMMYFUNCTION("""COMPUTED_VALUE"""),"isScale")</f>
        <v>isScale</v>
      </c>
      <c r="B64" s="55" t="str">
        <f>IFERROR(__xludf.DUMMYFUNCTION("""COMPUTED_VALUE"""),"element,second,expect")</f>
        <v>element,second,expect</v>
      </c>
      <c r="C64" s="55" t="str">
        <f>IFERROR(__xludf.DUMMYFUNCTION("""COMPUTED_VALUE"""),"String")</f>
        <v>String</v>
      </c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spans="1:26" ht="15.75" customHeight="1">
      <c r="A65" s="55" t="str">
        <f>IFERROR(__xludf.DUMMYFUNCTION("""COMPUTED_VALUE"""),"isScale")</f>
        <v>isScale</v>
      </c>
      <c r="B65" s="55" t="str">
        <f>IFERROR(__xludf.DUMMYFUNCTION("""COMPUTED_VALUE"""),"element,component,property,second,expect")</f>
        <v>element,component,property,second,expect</v>
      </c>
      <c r="C65" s="55" t="str">
        <f>IFERROR(__xludf.DUMMYFUNCTION("""COMPUTED_VALUE"""),"String")</f>
        <v>String</v>
      </c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spans="1:26" ht="15.75" customHeight="1">
      <c r="A66" s="55" t="str">
        <f>IFERROR(__xludf.DUMMYFUNCTION("""COMPUTED_VALUE"""),"swipeRightToLeftEx")</f>
        <v>swipeRightToLeftEx</v>
      </c>
      <c r="B66" s="55" t="str">
        <f>IFERROR(__xludf.DUMMYFUNCTION("""COMPUTED_VALUE"""),"number")</f>
        <v>number</v>
      </c>
      <c r="C66" s="55" t="str">
        <f>IFERROR(__xludf.DUMMYFUNCTION("""COMPUTED_VALUE"""),"void")</f>
        <v>void</v>
      </c>
      <c r="D66" s="55" t="str">
        <f>IFERROR(__xludf.DUMMYFUNCTION("""COMPUTED_VALUE"""),"bài bao nhiêu")</f>
        <v>bài bao nhiêu</v>
      </c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spans="1:26" ht="15.75" customHeight="1">
      <c r="A67" s="55" t="str">
        <f>IFERROR(__xludf.DUMMYFUNCTION("""COMPUTED_VALUE"""),"getVideoName")</f>
        <v>getVideoName</v>
      </c>
      <c r="B67" s="55" t="str">
        <f>IFERROR(__xludf.DUMMYFUNCTION("""COMPUTED_VALUE"""),"element[,strSplit,indexSplit]")</f>
        <v>element[,strSplit,indexSplit]</v>
      </c>
      <c r="C67" s="55" t="str">
        <f>IFERROR(__xludf.DUMMYFUNCTION("""COMPUTED_VALUE"""),"String")</f>
        <v>String</v>
      </c>
      <c r="D67" s="55"/>
      <c r="E67" s="55"/>
      <c r="F67" s="55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spans="1:26" ht="15.75" customHeight="1">
      <c r="A68" s="55" t="str">
        <f>IFERROR(__xludf.DUMMYFUNCTION("""COMPUTED_VALUE"""),"getVideoUrl")</f>
        <v>getVideoUrl</v>
      </c>
      <c r="B68" s="55" t="str">
        <f>IFERROR(__xludf.DUMMYFUNCTION("""COMPUTED_VALUE"""),"element[,strSplit,indexSplit]")</f>
        <v>element[,strSplit,indexSplit]</v>
      </c>
      <c r="C68" s="55" t="str">
        <f>IFERROR(__xludf.DUMMYFUNCTION("""COMPUTED_VALUE"""),"String")</f>
        <v>String</v>
      </c>
      <c r="D68" s="55"/>
      <c r="E68" s="55"/>
      <c r="F68" s="55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spans="1:26" ht="15.75" customHeight="1">
      <c r="A69" s="55" t="str">
        <f>IFERROR(__xludf.DUMMYFUNCTION("""COMPUTED_VALUE"""),"getVideoUrl")</f>
        <v>getVideoUrl</v>
      </c>
      <c r="B69" s="55" t="str">
        <f>IFERROR(__xludf.DUMMYFUNCTION("""COMPUTED_VALUE"""),"element,component,key,expected")</f>
        <v>element,component,key,expected</v>
      </c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spans="1:26" ht="15.75" customHeight="1">
      <c r="A70" s="55" t="str">
        <f>IFERROR(__xludf.DUMMYFUNCTION("""COMPUTED_VALUE"""),"sendKey")</f>
        <v>sendKey</v>
      </c>
      <c r="B70" s="55" t="str">
        <f>IFERROR(__xludf.DUMMYFUNCTION("""COMPUTED_VALUE"""),"element,component[,property],expect")</f>
        <v>element,component[,property],expect</v>
      </c>
      <c r="C70" s="55" t="str">
        <f>IFERROR(__xludf.DUMMYFUNCTION("""COMPUTED_VALUE"""),"void")</f>
        <v>void</v>
      </c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spans="1:26" ht="15.75" customHeight="1">
      <c r="A71" s="55" t="str">
        <f>IFERROR(__xludf.DUMMYFUNCTION("""COMPUTED_VALUE"""),"getResultByKey")</f>
        <v>getResultByKey</v>
      </c>
      <c r="B71" s="55" t="str">
        <f>IFERROR(__xludf.DUMMYFUNCTION("""COMPUTED_VALUE"""),"element,component,key")</f>
        <v>element,component,key</v>
      </c>
      <c r="C71" s="55" t="str">
        <f>IFERROR(__xludf.DUMMYFUNCTION("""COMPUTED_VALUE"""),"String")</f>
        <v>String</v>
      </c>
      <c r="D71" s="55" t="str">
        <f>IFERROR(__xludf.DUMMYFUNCTION("""COMPUTED_VALUE"""),"key = //$.Page[0].Id")</f>
        <v>key = //$.Page[0].Id</v>
      </c>
      <c r="E71" s="55"/>
      <c r="F71" s="55" t="str">
        <f>IFERROR(__xludf.DUMMYFUNCTION("""COMPUTED_VALUE"""),"return value by key in json array object")</f>
        <v>return value by key in json array object</v>
      </c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spans="1:26" ht="15.75" customHeight="1">
      <c r="A72" s="55" t="str">
        <f>IFERROR(__xludf.DUMMYFUNCTION("""COMPUTED_VALUE"""),"returnPath")</f>
        <v>returnPath</v>
      </c>
      <c r="B72" s="55" t="str">
        <f>IFERROR(__xludf.DUMMYFUNCTION("""COMPUTED_VALUE"""),"element,component,key,expect")</f>
        <v>element,component,key,expect</v>
      </c>
      <c r="C72" s="55" t="str">
        <f>IFERROR(__xludf.DUMMYFUNCTION("""COMPUTED_VALUE"""),"void")</f>
        <v>void</v>
      </c>
      <c r="D72" s="55"/>
      <c r="E72" s="55"/>
      <c r="F72" s="5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</v>
      </c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spans="1:26" ht="15.75" customHeight="1">
      <c r="A73" s="55" t="str">
        <f>IFERROR(__xludf.DUMMYFUNCTION("""COMPUTED_VALUE"""),"returnPathReplaceVariable")</f>
        <v>returnPathReplaceVariable</v>
      </c>
      <c r="B73" s="55" t="str">
        <f>IFERROR(__xludf.DUMMYFUNCTION("""COMPUTED_VALUE"""),"string, replaceStr")</f>
        <v>string, replaceStr</v>
      </c>
      <c r="C73" s="55" t="str">
        <f>IFERROR(__xludf.DUMMYFUNCTION("""COMPUTED_VALUE"""),"void")</f>
        <v>void</v>
      </c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spans="1:26" ht="15.75" customHeight="1">
      <c r="A74" s="55" t="str">
        <f>IFERROR(__xludf.DUMMYFUNCTION("""COMPUTED_VALUE"""),"returnPathFullName")</f>
        <v>returnPathFullName</v>
      </c>
      <c r="B74" s="55" t="str">
        <f>IFERROR(__xludf.DUMMYFUNCTION("""COMPUTED_VALUE"""),"element")</f>
        <v>element</v>
      </c>
      <c r="C74" s="55" t="str">
        <f>IFERROR(__xludf.DUMMYFUNCTION("""COMPUTED_VALUE"""),"void")</f>
        <v>void</v>
      </c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spans="1:26" ht="15.75" customHeight="1">
      <c r="A75" s="55" t="str">
        <f>IFERROR(__xludf.DUMMYFUNCTION("""COMPUTED_VALUE"""),"returnPathFullPath")</f>
        <v>returnPathFullPath</v>
      </c>
      <c r="B75" s="55" t="str">
        <f>IFERROR(__xludf.DUMMYFUNCTION("""COMPUTED_VALUE"""),"element")</f>
        <v>element</v>
      </c>
      <c r="C75" s="55" t="str">
        <f>IFERROR(__xludf.DUMMYFUNCTION("""COMPUTED_VALUE"""),"void")</f>
        <v>void</v>
      </c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spans="1:26" ht="15.75" customHeight="1">
      <c r="A76" s="55" t="str">
        <f>IFERROR(__xludf.DUMMYFUNCTION("""COMPUTED_VALUE"""),"returnPathContain")</f>
        <v>returnPathContain</v>
      </c>
      <c r="B76" s="55" t="str">
        <f>IFERROR(__xludf.DUMMYFUNCTION("""COMPUTED_VALUE"""),"element,component,key,expect")</f>
        <v>element,component,key,expect</v>
      </c>
      <c r="C76" s="55" t="str">
        <f>IFERROR(__xludf.DUMMYFUNCTION("""COMPUTED_VALUE"""),"void")</f>
        <v>void</v>
      </c>
      <c r="D76" s="55"/>
      <c r="E76" s="55"/>
      <c r="F76" s="5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</v>
      </c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spans="1:26" ht="15.75" customHeight="1">
      <c r="A77" s="55" t="str">
        <f>IFERROR(__xludf.DUMMYFUNCTION("""COMPUTED_VALUE"""),"returnIndex")</f>
        <v>returnIndex</v>
      </c>
      <c r="B77" s="55" t="str">
        <f>IFERROR(__xludf.DUMMYFUNCTION("""COMPUTED_VALUE"""),"element,component,key,expect")</f>
        <v>element,component,key,expect</v>
      </c>
      <c r="C77" s="55" t="str">
        <f>IFERROR(__xludf.DUMMYFUNCTION("""COMPUTED_VALUE"""),"void")</f>
        <v>void</v>
      </c>
      <c r="D77" s="55"/>
      <c r="E77" s="55"/>
      <c r="F77" s="55" t="str">
        <f>IFERROR(__xludf.DUMMYFUNCTION("""COMPUTED_VALUE"""),"""index"" in variable file")</f>
        <v>"index" in variable file</v>
      </c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spans="1:26" ht="15.75" customHeight="1">
      <c r="A78" s="55" t="str">
        <f>IFERROR(__xludf.DUMMYFUNCTION("""COMPUTED_VALUE"""),"getSentenceByText")</f>
        <v>getSentenceByText</v>
      </c>
      <c r="B78" s="55" t="str">
        <f>IFERROR(__xludf.DUMMYFUNCTION("""COMPUTED_VALUE"""),"element,component[,split string]")</f>
        <v>element,component[,split string]</v>
      </c>
      <c r="C78" s="55" t="str">
        <f>IFERROR(__xludf.DUMMYFUNCTION("""COMPUTED_VALUE"""),"String")</f>
        <v>String</v>
      </c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spans="1:26" ht="15.75" customHeight="1">
      <c r="A79" s="55" t="str">
        <f>IFERROR(__xludf.DUMMYFUNCTION("""COMPUTED_VALUE"""),"setTagGameObject")</f>
        <v>setTagGameObject</v>
      </c>
      <c r="B79" s="55" t="str">
        <f>IFERROR(__xludf.DUMMYFUNCTION("""COMPUTED_VALUE"""),"element,tagName")</f>
        <v>element,tagName</v>
      </c>
      <c r="C79" s="55" t="str">
        <f>IFERROR(__xludf.DUMMYFUNCTION("""COMPUTED_VALUE"""),"void")</f>
        <v>void</v>
      </c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spans="1:26" ht="15.75" customHeight="1">
      <c r="A80" s="55" t="str">
        <f>IFERROR(__xludf.DUMMYFUNCTION("""COMPUTED_VALUE"""),"drag")</f>
        <v>drag</v>
      </c>
      <c r="B80" s="55" t="str">
        <f>IFERROR(__xludf.DUMMYFUNCTION("""COMPUTED_VALUE"""),"element1,element2")</f>
        <v>element1,element2</v>
      </c>
      <c r="C80" s="55" t="str">
        <f>IFERROR(__xludf.DUMMYFUNCTION("""COMPUTED_VALUE"""),"void")</f>
        <v>void</v>
      </c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spans="1:26" ht="15.75" customHeight="1">
      <c r="A81" s="55" t="str">
        <f>IFERROR(__xludf.DUMMYFUNCTION("""COMPUTED_VALUE"""),"returnChooseTopic")</f>
        <v>returnChooseTopic</v>
      </c>
      <c r="B81" s="55" t="str">
        <f>IFERROR(__xludf.DUMMYFUNCTION("""COMPUTED_VALUE"""),"from,to,exception,part")</f>
        <v>from,to,exception,part</v>
      </c>
      <c r="C81" s="55" t="str">
        <f>IFERROR(__xludf.DUMMYFUNCTION("""COMPUTED_VALUE"""),"void")</f>
        <v>void</v>
      </c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spans="1:26" ht="15.75" customHeight="1">
      <c r="A82" s="55" t="str">
        <f>IFERROR(__xludf.DUMMYFUNCTION("""COMPUTED_VALUE"""),"returnChooseTopic")</f>
        <v>returnChooseTopic</v>
      </c>
      <c r="B82" s="55" t="str">
        <f>IFERROR(__xludf.DUMMYFUNCTION("""COMPUTED_VALUE"""),"part")</f>
        <v>part</v>
      </c>
      <c r="C82" s="55" t="str">
        <f>IFERROR(__xludf.DUMMYFUNCTION("""COMPUTED_VALUE"""),"void")</f>
        <v>void</v>
      </c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spans="1:26" ht="15.75" customHeight="1">
      <c r="A83" s="55" t="str">
        <f>IFERROR(__xludf.DUMMYFUNCTION("""COMPUTED_VALUE"""),"deFindModeRunTestCase")</f>
        <v>deFindModeRunTestCase</v>
      </c>
      <c r="B83" s="55" t="str">
        <f>IFERROR(__xludf.DUMMYFUNCTION("""COMPUTED_VALUE"""),"key,sheetName,from,to")</f>
        <v>key,sheetName,from,to</v>
      </c>
      <c r="C83" s="55" t="str">
        <f>IFERROR(__xludf.DUMMYFUNCTION("""COMPUTED_VALUE"""),"void")</f>
        <v>void</v>
      </c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spans="1:26" ht="15.75" customHeight="1">
      <c r="A84" s="55" t="str">
        <f>IFERROR(__xludf.DUMMYFUNCTION("""COMPUTED_VALUE"""),"returnModeTC")</f>
        <v>returnModeTC</v>
      </c>
      <c r="B84" s="55" t="str">
        <f>IFERROR(__xludf.DUMMYFUNCTION("""COMPUTED_VALUE"""),"sheetName,to,expected,contain")</f>
        <v>sheetName,to,expected,contain</v>
      </c>
      <c r="C84" s="55" t="str">
        <f>IFERROR(__xludf.DUMMYFUNCTION("""COMPUTED_VALUE"""),"void")</f>
        <v>void</v>
      </c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spans="1:26" ht="15.75" customHeight="1">
      <c r="A85" s="55" t="str">
        <f>IFERROR(__xludf.DUMMYFUNCTION("""COMPUTED_VALUE"""),"ignoreScript")</f>
        <v>ignoreScript</v>
      </c>
      <c r="B85" s="55" t="str">
        <f>IFERROR(__xludf.DUMMYFUNCTION("""COMPUTED_VALUE"""),"number,to,sheetName,text")</f>
        <v>number,to,sheetName,text</v>
      </c>
      <c r="C85" s="55" t="str">
        <f>IFERROR(__xludf.DUMMYFUNCTION("""COMPUTED_VALUE"""),"void")</f>
        <v>void</v>
      </c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spans="1:26" ht="15.75" customHeight="1">
      <c r="A86" s="55" t="str">
        <f>IFERROR(__xludf.DUMMYFUNCTION("""COMPUTED_VALUE"""),"setRunModeTC")</f>
        <v>setRunModeTC</v>
      </c>
      <c r="B86" s="55" t="str">
        <f>IFERROR(__xludf.DUMMYFUNCTION("""COMPUTED_VALUE"""),"from,to,exception")</f>
        <v>from,to,exception</v>
      </c>
      <c r="C86" s="55" t="str">
        <f>IFERROR(__xludf.DUMMYFUNCTION("""COMPUTED_VALUE"""),"void")</f>
        <v>void</v>
      </c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spans="1:26" ht="15.75" customHeight="1">
      <c r="A87" s="55" t="str">
        <f>IFERROR(__xludf.DUMMYFUNCTION("""COMPUTED_VALUE"""),"setIndexVariableFile")</f>
        <v>setIndexVariableFile</v>
      </c>
      <c r="B87" s="55" t="str">
        <f>IFERROR(__xludf.DUMMYFUNCTION("""COMPUTED_VALUE"""),"index")</f>
        <v>index</v>
      </c>
      <c r="C87" s="55" t="str">
        <f>IFERROR(__xludf.DUMMYFUNCTION("""COMPUTED_VALUE"""),"void")</f>
        <v>void</v>
      </c>
      <c r="D87" s="55"/>
      <c r="E87" s="55"/>
      <c r="F87" s="55" t="str">
        <f>IFERROR(__xludf.DUMMYFUNCTION("""COMPUTED_VALUE"""),"set value for ""index"" in variable field")</f>
        <v>set value for "index" in variable field</v>
      </c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spans="1:26" ht="15.75" customHeight="1">
      <c r="A88" s="55" t="str">
        <f>IFERROR(__xludf.DUMMYFUNCTION("""COMPUTED_VALUE"""),"setVariableFile")</f>
        <v>setVariableFile</v>
      </c>
      <c r="B88" s="55" t="str">
        <f>IFERROR(__xludf.DUMMYFUNCTION("""COMPUTED_VALUE"""),"key(exist),value")</f>
        <v>key(exist),value</v>
      </c>
      <c r="C88" s="55" t="str">
        <f>IFERROR(__xludf.DUMMYFUNCTION("""COMPUTED_VALUE"""),"void")</f>
        <v>void</v>
      </c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spans="1:26" ht="15.75" customHeight="1">
      <c r="A89" s="55" t="str">
        <f>IFERROR(__xludf.DUMMYFUNCTION("""COMPUTED_VALUE"""),"addIndexVariableFile")</f>
        <v>addIndexVariableFile</v>
      </c>
      <c r="B89" s="55" t="str">
        <f>IFERROR(__xludf.DUMMYFUNCTION("""COMPUTED_VALUE"""),"add")</f>
        <v>add</v>
      </c>
      <c r="C89" s="55" t="str">
        <f>IFERROR(__xludf.DUMMYFUNCTION("""COMPUTED_VALUE"""),"void")</f>
        <v>void</v>
      </c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spans="1:26" ht="15.75" customHeight="1">
      <c r="A90" s="55" t="str">
        <f>IFERROR(__xludf.DUMMYFUNCTION("""COMPUTED_VALUE"""),"changeModeTC")</f>
        <v>changeModeTC</v>
      </c>
      <c r="B90" s="55" t="str">
        <f>IFERROR(__xludf.DUMMYFUNCTION("""COMPUTED_VALUE"""),"keyWord,locator,component,tcRow,expected")</f>
        <v>keyWord,locator,component,tcRow,expected</v>
      </c>
      <c r="C90" s="55" t="str">
        <f>IFERROR(__xludf.DUMMYFUNCTION("""COMPUTED_VALUE"""),"void")</f>
        <v>void</v>
      </c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spans="1:26" ht="15.75" customHeight="1">
      <c r="A91" s="55" t="str">
        <f>IFERROR(__xludf.DUMMYFUNCTION("""COMPUTED_VALUE"""),"changeModeTC")</f>
        <v>changeModeTC</v>
      </c>
      <c r="B91" s="55" t="str">
        <f>IFERROR(__xludf.DUMMYFUNCTION("""COMPUTED_VALUE"""),"variableKey,runYes,runNo,expect")</f>
        <v>variableKey,runYes,runNo,expect</v>
      </c>
      <c r="C91" s="55" t="str">
        <f>IFERROR(__xludf.DUMMYFUNCTION("""COMPUTED_VALUE"""),"void")</f>
        <v>void</v>
      </c>
      <c r="D91" s="55"/>
      <c r="E91" s="55"/>
      <c r="F91" s="55" t="str">
        <f>IFERROR(__xludf.DUMMYFUNCTION("""COMPUTED_VALUE"""),"runYes: row tc modeyes")</f>
        <v>runYes: row tc modeyes</v>
      </c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spans="1:26" ht="15.75" customHeight="1">
      <c r="A92" s="55" t="str">
        <f>IFERROR(__xludf.DUMMYFUNCTION("""COMPUTED_VALUE"""),"changeModeTCSetTrue")</f>
        <v>changeModeTCSetTrue</v>
      </c>
      <c r="B92" s="55" t="str">
        <f>IFERROR(__xludf.DUMMYFUNCTION("""COMPUTED_VALUE"""),"(String actual,String tcRow,String expect)")</f>
        <v>(String actual,String tcRow,String expect)</v>
      </c>
      <c r="C92" s="55" t="str">
        <f>IFERROR(__xludf.DUMMYFUNCTION("""COMPUTED_VALUE"""),"void")</f>
        <v>void</v>
      </c>
      <c r="D92" s="55"/>
      <c r="E92" s="55"/>
      <c r="F92" s="55" t="str">
        <f>IFERROR(__xludf.DUMMYFUNCTION("""COMPUTED_VALUE"""),"actual check equal expect if true tcRow set mode run YES")</f>
        <v>actual check equal expect if true tcRow set mode run YES</v>
      </c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spans="1:26" ht="15.75" customHeight="1">
      <c r="A93" s="55" t="str">
        <f>IFERROR(__xludf.DUMMYFUNCTION("""COMPUTED_VALUE"""),"changeModeTCSetFail")</f>
        <v>changeModeTCSetFail</v>
      </c>
      <c r="B93" s="55" t="str">
        <f>IFERROR(__xludf.DUMMYFUNCTION("""COMPUTED_VALUE"""),"(String actual,String tcRow,String expect)")</f>
        <v>(String actual,String tcRow,String expect)</v>
      </c>
      <c r="C93" s="55" t="str">
        <f>IFERROR(__xludf.DUMMYFUNCTION("""COMPUTED_VALUE"""),"void")</f>
        <v>void</v>
      </c>
      <c r="D93" s="55"/>
      <c r="E93" s="55"/>
      <c r="F93" s="55" t="str">
        <f>IFERROR(__xludf.DUMMYFUNCTION("""COMPUTED_VALUE"""),"actual check equal expect if true tcRow set mode run NO")</f>
        <v>actual check equal expect if true tcRow set mode run NO</v>
      </c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spans="1:26" ht="15.75" customHeight="1">
      <c r="A94" s="55" t="str">
        <f>IFERROR(__xludf.DUMMYFUNCTION("""COMPUTED_VALUE"""),"isElementDisplay")</f>
        <v>isElementDisplay</v>
      </c>
      <c r="B94" s="55" t="str">
        <f>IFERROR(__xludf.DUMMYFUNCTION("""COMPUTED_VALUE"""),"element[,strSplit]")</f>
        <v>element[,strSplit]</v>
      </c>
      <c r="C94" s="55" t="str">
        <f>IFERROR(__xludf.DUMMYFUNCTION("""COMPUTED_VALUE"""),"void")</f>
        <v>void</v>
      </c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spans="1:26" ht="15.75" customHeight="1">
      <c r="A95" s="55" t="str">
        <f>IFERROR(__xludf.DUMMYFUNCTION("""COMPUTED_VALUE"""),"addTagForObject")</f>
        <v>addTagForObject</v>
      </c>
      <c r="B95" s="55" t="str">
        <f>IFERROR(__xludf.DUMMYFUNCTION("""COMPUTED_VALUE"""),"element,newTag")</f>
        <v>element,newTag</v>
      </c>
      <c r="C95" s="55" t="str">
        <f>IFERROR(__xludf.DUMMYFUNCTION("""COMPUTED_VALUE"""),"void")</f>
        <v>void</v>
      </c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spans="1:26" ht="15.75" customHeight="1">
      <c r="A96" s="55" t="str">
        <f>IFERROR(__xludf.DUMMYFUNCTION("""COMPUTED_VALUE"""),"pause")</f>
        <v>pause</v>
      </c>
      <c r="B96" s="55"/>
      <c r="C96" s="55" t="str">
        <f>IFERROR(__xludf.DUMMYFUNCTION("""COMPUTED_VALUE"""),"void")</f>
        <v>void</v>
      </c>
      <c r="D96" s="55"/>
      <c r="E96" s="55"/>
      <c r="F96" s="55" t="str">
        <f>IFERROR(__xludf.DUMMYFUNCTION("""COMPUTED_VALUE"""),"pause program")</f>
        <v>pause program</v>
      </c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spans="1:26" ht="15.75" customHeight="1">
      <c r="A97" s="55" t="str">
        <f>IFERROR(__xludf.DUMMYFUNCTION("""COMPUTED_VALUE"""),"resume")</f>
        <v>resume</v>
      </c>
      <c r="B97" s="55"/>
      <c r="C97" s="55" t="str">
        <f>IFERROR(__xludf.DUMMYFUNCTION("""COMPUTED_VALUE"""),"void")</f>
        <v>void</v>
      </c>
      <c r="D97" s="55"/>
      <c r="E97" s="55"/>
      <c r="F97" s="55" t="str">
        <f>IFERROR(__xludf.DUMMYFUNCTION("""COMPUTED_VALUE"""),"unpause program")</f>
        <v>unpause program</v>
      </c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spans="1:26" ht="15.75" customHeight="1">
      <c r="A98" s="55" t="str">
        <f>IFERROR(__xludf.DUMMYFUNCTION("""COMPUTED_VALUE"""),"getAudiosSource")</f>
        <v>getAudiosSource</v>
      </c>
      <c r="B98" s="55" t="str">
        <f>IFERROR(__xludf.DUMMYFUNCTION("""COMPUTED_VALUE"""),"element,expect")</f>
        <v>element,expect</v>
      </c>
      <c r="C98" s="55" t="str">
        <f>IFERROR(__xludf.DUMMYFUNCTION("""COMPUTED_VALUE"""),"String")</f>
        <v>String</v>
      </c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spans="1:26" ht="15.75" customHeight="1">
      <c r="A99" s="55" t="str">
        <f>IFERROR(__xludf.DUMMYFUNCTION("""COMPUTED_VALUE"""),"getAudiosSourceByTime")</f>
        <v>getAudiosSourceByTime</v>
      </c>
      <c r="B99" s="55" t="str">
        <f>IFERROR(__xludf.DUMMYFUNCTION("""COMPUTED_VALUE"""),"element,second,expect")</f>
        <v>element,second,expect</v>
      </c>
      <c r="C99" s="55" t="str">
        <f>IFERROR(__xludf.DUMMYFUNCTION("""COMPUTED_VALUE"""),"String")</f>
        <v>String</v>
      </c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spans="1:26" ht="15.75" customHeight="1">
      <c r="A100" s="55" t="str">
        <f>IFERROR(__xludf.DUMMYFUNCTION("""COMPUTED_VALUE"""),"getAudiosSourceByLocator")</f>
        <v>getAudiosSourceByLocator</v>
      </c>
      <c r="B100" s="55" t="str">
        <f>IFERROR(__xludf.DUMMYFUNCTION("""COMPUTED_VALUE"""),"element1,element2,expect")</f>
        <v>element1,element2,expect</v>
      </c>
      <c r="C100" s="55" t="str">
        <f>IFERROR(__xludf.DUMMYFUNCTION("""COMPUTED_VALUE"""),"String")</f>
        <v>String</v>
      </c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spans="1:26" ht="15.75" customHeight="1">
      <c r="A101" s="55" t="str">
        <f>IFERROR(__xludf.DUMMYFUNCTION("""COMPUTED_VALUE"""),"deFindAnswerDienThe")</f>
        <v>deFindAnswerDienThe</v>
      </c>
      <c r="B101" s="55" t="str">
        <f>IFERROR(__xludf.DUMMYFUNCTION("""COMPUTED_VALUE"""),"locator(ảnh),component,property[,strReplace,strAdd],locator1(text),expect")</f>
        <v>locator(ảnh),component,property[,strReplace,strAdd],locator1(text),expect</v>
      </c>
      <c r="C101" s="55" t="str">
        <f>IFERROR(__xludf.DUMMYFUNCTION("""COMPUTED_VALUE"""),"void")</f>
        <v>void</v>
      </c>
      <c r="D101" s="55"/>
      <c r="E101" s="55"/>
      <c r="F101" s="55" t="str">
        <f>IFERROR(__xludf.DUMMYFUNCTION("""COMPUTED_VALUE"""),"return value locator1 in $.path in variable file")</f>
        <v>return value locator1 in $.path in variable file</v>
      </c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spans="1:26" ht="15.75" customHeight="1">
      <c r="A102" s="55" t="str">
        <f>IFERROR(__xludf.DUMMYFUNCTION("""COMPUTED_VALUE"""),"getElementDisplayInScene")</f>
        <v>getElementDisplayInScene</v>
      </c>
      <c r="B102" s="55" t="str">
        <f>IFERROR(__xludf.DUMMYFUNCTION("""COMPUTED_VALUE"""),"strAdd,expect")</f>
        <v>strAdd,expect</v>
      </c>
      <c r="C102" s="55" t="str">
        <f>IFERROR(__xludf.DUMMYFUNCTION("""COMPUTED_VALUE"""),"void")</f>
        <v>void</v>
      </c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spans="1:26" ht="15.75" customHeight="1">
      <c r="A103" s="55" t="str">
        <f>IFERROR(__xludf.DUMMYFUNCTION("""COMPUTED_VALUE"""),"isElementsDisplay")</f>
        <v>isElementsDisplay</v>
      </c>
      <c r="B103" s="55" t="str">
        <f>IFERROR(__xludf.DUMMYFUNCTION("""COMPUTED_VALUE"""),"strSplit,locator")</f>
        <v>strSplit,locator</v>
      </c>
      <c r="C103" s="55" t="str">
        <f>IFERROR(__xludf.DUMMYFUNCTION("""COMPUTED_VALUE"""),"String")</f>
        <v>String</v>
      </c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spans="1:26" ht="15.75" customHeight="1">
      <c r="A104" s="55" t="str">
        <f>IFERROR(__xludf.DUMMYFUNCTION("""COMPUTED_VALUE"""),"swipeMap")</f>
        <v>swipeMap</v>
      </c>
      <c r="B104" s="55" t="str">
        <f>IFERROR(__xludf.DUMMYFUNCTION("""COMPUTED_VALUE"""),"locator,component,property,key,expect")</f>
        <v>locator,component,property,key,expect</v>
      </c>
      <c r="C104" s="55" t="str">
        <f>IFERROR(__xludf.DUMMYFUNCTION("""COMPUTED_VALUE"""),"void")</f>
        <v>void</v>
      </c>
      <c r="D104" s="55"/>
      <c r="E104" s="55"/>
      <c r="F104" s="55" t="str">
        <f>IFERROR(__xludf.DUMMYFUNCTION("""COMPUTED_VALUE"""),"key file data to get list leson")</f>
        <v>key file data to get list leson</v>
      </c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spans="1:26" ht="15.75" customHeight="1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spans="1:26" ht="15.75" customHeight="1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spans="1:26" ht="15.75" customHeight="1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spans="1:26" ht="15.75" customHeight="1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spans="1:26" ht="15.75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spans="1:26" ht="15.75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spans="1:26" ht="15.75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spans="1:26" ht="15.75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spans="1:26" ht="15.75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spans="1:26" ht="15.75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spans="1:26" ht="15.75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spans="1:26" ht="15.75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spans="1:26" ht="15.75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spans="1:26" ht="15.75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spans="1:26" ht="15.75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spans="1:26" ht="15.75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spans="1:26" ht="15.75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spans="1:26" ht="15.75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spans="1:26" ht="15.75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spans="1:26" ht="15.75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spans="1:26" ht="15.75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spans="1:26" ht="15.75" customHeigh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spans="1:26" ht="15.75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spans="1:26" ht="15.75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spans="1:26" ht="15.75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spans="1:26" ht="15.75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spans="1:26" ht="15.75" customHeight="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spans="1:26" ht="15.75" customHeight="1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spans="1:26" ht="15.75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spans="1:26" ht="15.75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spans="1:26" ht="15.75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spans="1:26" ht="15.75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spans="1:26" ht="15.75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spans="1:26" ht="15.75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spans="1:26" ht="15.75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spans="1:26" ht="15.75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spans="1:26" ht="15.75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spans="1:26" ht="15.75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spans="1:26" ht="15.7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spans="1:26" ht="15.7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spans="1:26" ht="15.7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spans="1:26" ht="15.7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spans="1:26" ht="15.7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spans="1:26" ht="15.7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spans="1:26" ht="15.7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spans="1:26" ht="15.7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spans="1:26" ht="15.7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spans="1:26" ht="15.7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spans="1:26" ht="15.7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spans="1:26" ht="15.7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spans="1:26" ht="15.7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spans="1:26" ht="15.7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spans="1:26" ht="15.7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spans="1:26" ht="15.7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spans="1:26" ht="15.7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spans="1:26" ht="15.7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spans="1:26" ht="15.7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spans="1:26" ht="15.7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spans="1:26" ht="15.7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spans="1:26" ht="15.7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spans="1:26" ht="15.7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spans="1:26" ht="15.7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spans="1:26" ht="15.7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spans="1:26" ht="15.7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spans="1:26" ht="15.7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spans="1:26" ht="15.7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spans="1:26" ht="15.7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spans="1:26" ht="15.7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spans="1:26" ht="15.7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spans="1:26" ht="15.7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spans="1:26" ht="15.7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spans="1:26" ht="15.7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spans="1:26" ht="15.7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spans="1:26" ht="15.7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spans="1:26" ht="15.7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spans="1:26" ht="15.7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spans="1:26" ht="15.7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spans="1:26" ht="15.7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spans="1:26" ht="15.7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spans="1:26" ht="15.7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spans="1:26" ht="15.7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spans="1:26" ht="15.7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spans="1:26" ht="15.7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spans="1:26" ht="15.7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spans="1:26" ht="15.7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spans="1:26" ht="15.7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spans="1:26" ht="15.7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spans="1:26" ht="15.7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spans="1:26" ht="15.7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spans="1:26" ht="15.7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spans="1:26" ht="15.7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 spans="1:26" ht="15.7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spans="1:26" ht="15.7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spans="1:26" ht="15.7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 spans="1:26" ht="15.7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spans="1:26" ht="15.7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spans="1:26" ht="15.7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spans="1:26" ht="15.7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spans="1:26" ht="15.7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spans="1:26" ht="15.7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spans="1:26" ht="15.7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spans="1:26" ht="15.7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spans="1:26" ht="15.7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spans="1:26" ht="15.7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spans="1:26" ht="15.7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spans="1:26" ht="15.7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spans="1:26" ht="15.7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spans="1:26" ht="15.7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spans="1:26" ht="15.7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spans="1:26" ht="15.7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spans="1:26" ht="15.7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spans="1:26" ht="15.7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spans="1:26" ht="15.7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spans="1:26" ht="15.7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spans="1:26" ht="15.7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spans="1:26" ht="15.7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spans="1:26" ht="15.7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 spans="1:26" ht="15.7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spans="1:26" ht="15.7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 spans="1:26" ht="15.7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 spans="1:26" ht="15.7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spans="1:26" ht="15.7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 spans="1:26" ht="15.7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 spans="1:26" ht="15.7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 spans="1:26" ht="15.7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 spans="1:26" ht="15.7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spans="1:26" ht="15.7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 spans="1:26" ht="15.7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 spans="1:26" ht="15.7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 spans="1:26" ht="15.7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 spans="1:26" ht="15.7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 spans="1:26" ht="15.7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 spans="1:26" ht="15.7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 spans="1:26" ht="15.7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 spans="1:26" ht="15.7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 spans="1:26" ht="15.7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 spans="1:26" ht="15.7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 spans="1:26" ht="15.7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 spans="1:26" ht="15.7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 spans="1:26" ht="15.7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 spans="1:26" ht="15.7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 spans="1:26" ht="15.7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 spans="1:26" ht="15.7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 spans="1:26" ht="15.7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 spans="1:26" ht="15.7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 spans="1:26" ht="15.7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 spans="1:26" ht="15.7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 spans="1:26" ht="15.7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 spans="1:26" ht="15.7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 spans="1:26" ht="15.7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 spans="1:26" ht="15.7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 spans="1:26" ht="15.7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 spans="1:26" ht="15.7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 spans="1:26" ht="15.7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 spans="1:26" ht="15.7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 spans="1:26" ht="15.75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 spans="1:26" ht="15.75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 spans="1:26" ht="15.75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 spans="1:26" ht="15.7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 spans="1:26" ht="15.7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 spans="1:26" ht="15.7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 spans="1:26" ht="15.75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 spans="1:26" ht="15.75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 spans="1:26" ht="15.75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 spans="1:26" ht="15.75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 spans="1:26" ht="15.75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 spans="1:26" ht="15.7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 spans="1:26" ht="15.75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 spans="1:26" ht="15.7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 spans="1:26" ht="15.75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 spans="1:26" ht="15.75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 spans="1:26" ht="15.75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 spans="1:26" ht="15.75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 spans="1:26" ht="15.75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 spans="1:26" ht="15.75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 spans="1:26" ht="15.75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 spans="1:26" ht="15.75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 spans="1:26" ht="15.75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 spans="1:26" ht="15.7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 spans="1:26" ht="15.75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 spans="1:26" ht="15.75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 spans="1:26" ht="15.75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 spans="1:26" ht="15.75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 spans="1:26" ht="15.75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 spans="1:26" ht="15.75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 spans="1:26" ht="15.75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 spans="1:26" ht="15.75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 spans="1:26" ht="15.75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 spans="1:26" ht="15.75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 spans="1:26" ht="15.7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 spans="1:26" ht="15.7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 spans="1:26" ht="15.7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 spans="1:26" ht="15.7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 spans="1:26" ht="15.7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 spans="1:26" ht="15.7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 spans="1:26" ht="15.7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 spans="1:26" ht="15.7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 spans="1:26" ht="15.75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 spans="1:26" ht="15.75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 spans="1:26" ht="15.75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spans="1:26" ht="15.75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 spans="1:26" ht="15.75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 spans="1:26" ht="15.75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 spans="1:26" ht="15.75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 spans="1:26" ht="15.75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 spans="1:26" ht="15.75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 spans="1:26" ht="15.75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 spans="1:26" ht="15.75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 spans="1:26" ht="15.75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 spans="1:26" ht="15.75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 spans="1:26" ht="15.75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 spans="1:26" ht="15.75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 spans="1:26" ht="15.75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 spans="1:26" ht="15.75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 spans="1:26" ht="15.75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 spans="1:26" ht="15.75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 spans="1:26" ht="15.75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 spans="1:26" ht="15.75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 spans="1:26" ht="15.75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 spans="1:26" ht="15.75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 spans="1:26" ht="15.75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 spans="1:26" ht="15.75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 spans="1:26" ht="15.75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 spans="1:26" ht="15.75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 spans="1:26" ht="15.75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 spans="1:26" ht="15.75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 spans="1:26" ht="15.75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 spans="1:26" ht="15.75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 spans="1:26" ht="15.75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 spans="1:26" ht="15.75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 spans="1:26" ht="15.75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 spans="1:26" ht="15.75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 spans="1:26" ht="15.75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 spans="1:26" ht="15.75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 spans="1:26" ht="15.75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 spans="1:26" ht="15.75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 spans="1:26" ht="15.75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 spans="1:26" ht="15.75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 spans="1:26" ht="15.7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 spans="1:26" ht="15.75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 spans="1:26" ht="15.75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 spans="1:26" ht="15.75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 spans="1:26" ht="15.75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 spans="1:26" ht="15.75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 spans="1:26" ht="15.75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 spans="1:26" ht="15.7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 spans="1:26" ht="15.7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 spans="1:26" ht="15.7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 spans="1:26" ht="15.7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 spans="1:26" ht="15.7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 spans="1:26" ht="15.7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 spans="1:26" ht="15.7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 spans="1:26" ht="15.7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 spans="1:26" ht="15.7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 spans="1:26" ht="15.7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 spans="1:26" ht="15.7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 spans="1:26" ht="15.7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 spans="1:26" ht="15.75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 spans="1:26" ht="15.75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 spans="1:26" ht="15.75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 spans="1:26" ht="15.75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 spans="1:26" ht="15.75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 spans="1:26" ht="15.75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 spans="1:26" ht="15.75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 spans="1:26" ht="15.75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 spans="1:26" ht="15.75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 spans="1:26" ht="15.75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 spans="1:26" ht="15.75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 spans="1:26" ht="15.75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 spans="1:26" ht="15.75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 spans="1:26" ht="15.75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 spans="1:26" ht="15.75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 spans="1:26" ht="15.75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 spans="1:26" ht="15.75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 spans="1:26" ht="15.75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 spans="1:26" ht="15.75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 spans="1:26" ht="15.75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 spans="1:26" ht="15.75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 spans="1:26" ht="15.75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 spans="1:26" ht="15.75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 spans="1:26" ht="15.75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 spans="1:26" ht="15.75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 spans="1:26" ht="15.75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 spans="1:26" ht="15.75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 spans="1:26" ht="15.75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 spans="1:26" ht="15.75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 spans="1:26" ht="15.75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 spans="1:26" ht="15.75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 spans="1:26" ht="15.75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 spans="1:26" ht="15.75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 spans="1:26" ht="15.75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 spans="1:26" ht="15.75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 spans="1:26" ht="15.75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 spans="1:26" ht="15.75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 spans="1:26" ht="15.75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 spans="1:26" ht="15.75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 spans="1:26" ht="15.75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 spans="1:26" ht="15.75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 spans="1:26" ht="15.75" customHeight="1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 spans="1:26" ht="15.75" customHeight="1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 spans="1:26" ht="15.75" customHeight="1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 spans="1:26" ht="15.75" customHeight="1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 spans="1:26" ht="15.75" customHeight="1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 spans="1:26" ht="15.75" customHeight="1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 spans="1:26" ht="15.75" customHeight="1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 spans="1:26" ht="15.75" customHeight="1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 spans="1:26" ht="15.75" customHeight="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 spans="1:26" ht="15.75" customHeight="1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 spans="1:26" ht="15.75" customHeight="1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 spans="1:26" ht="15.75" customHeight="1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 spans="1:26" ht="15.75" customHeight="1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 spans="1:26" ht="15.75" customHeight="1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 spans="1:26" ht="15.75" customHeight="1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 spans="1:26" ht="15.75" customHeight="1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 spans="1:26" ht="15.75" customHeight="1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 spans="1:26" ht="15.75" customHeight="1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 spans="1:26" ht="15.75" customHeight="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 spans="1:26" ht="15.75" customHeight="1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 spans="1:26" ht="15.75" customHeight="1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 spans="1:26" ht="15.75" customHeight="1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 spans="1:26" ht="15.75" customHeight="1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 spans="1:26" ht="15.75" customHeight="1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 spans="1:26" ht="15.75" customHeight="1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 spans="1:26" ht="15.75" customHeight="1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 spans="1:26" ht="15.75" customHeight="1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 spans="1:26" ht="15.75" customHeight="1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 spans="1:26" ht="15.75" customHeight="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 spans="1:26" ht="15.75" customHeight="1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 spans="1:26" ht="15.75" customHeight="1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 spans="1:26" ht="15.75" customHeight="1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 spans="1:26" ht="15.75" customHeight="1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 spans="1:26" ht="15.75" customHeight="1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 spans="1:26" ht="15.75" customHeight="1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 spans="1:26" ht="15.75" customHeight="1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 spans="1:26" ht="15.75" customHeight="1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 spans="1:26" ht="15.75" customHeight="1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 spans="1:26" ht="15.75" customHeight="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 spans="1:26" ht="15.75" customHeight="1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 spans="1:26" ht="15.75" customHeight="1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 spans="1:26" ht="15.75" customHeight="1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 spans="1:26" ht="15.75" customHeight="1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 spans="1:26" ht="15.75" customHeight="1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 spans="1:26" ht="15.75" customHeight="1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 spans="1:26" ht="15.75" customHeight="1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 spans="1:26" ht="15.75" customHeight="1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 spans="1:26" ht="15.75" customHeight="1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 spans="1:26" ht="15.75" customHeight="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 spans="1:26" ht="15.75" customHeight="1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 spans="1:26" ht="15.75" customHeight="1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 spans="1:26" ht="15.75" customHeight="1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 spans="1:26" ht="15.75" customHeight="1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 spans="1:26" ht="15.75" customHeight="1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 spans="1:26" ht="15.75" customHeight="1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 spans="1:26" ht="15.75" customHeight="1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 spans="1:26" ht="15.75" customHeight="1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 spans="1:26" ht="15.75" customHeight="1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 spans="1:26" ht="15.75" customHeight="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 spans="1:26" ht="15.75" customHeight="1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 spans="1:26" ht="15.75" customHeight="1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 spans="1:26" ht="15.75" customHeight="1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 spans="1:26" ht="15.75" customHeight="1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 spans="1:26" ht="15.75" customHeight="1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 spans="1:26" ht="15.75" customHeight="1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 spans="1:26" ht="15.75" customHeight="1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 spans="1:26" ht="15.75" customHeight="1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 spans="1:26" ht="15.75" customHeight="1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 spans="1:26" ht="15.75" customHeight="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 spans="1:26" ht="15.75" customHeight="1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 spans="1:26" ht="15.75" customHeight="1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 spans="1:26" ht="15.75" customHeight="1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 spans="1:26" ht="15.75" customHeight="1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 spans="1:26" ht="15.75" customHeight="1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 spans="1:26" ht="15.75" customHeight="1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 spans="1:26" ht="15.75" customHeight="1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 spans="1:26" ht="15.75" customHeight="1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 spans="1:26" ht="15.75" customHeight="1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 spans="1:26" ht="15.75" customHeight="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 spans="1:26" ht="15.75" customHeight="1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 spans="1:26" ht="15.75" customHeight="1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 spans="1:26" ht="15.75" customHeight="1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 spans="1:26" ht="15.75" customHeight="1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 spans="1:26" ht="15.75" customHeight="1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 spans="1:26" ht="15.75" customHeight="1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 spans="1:26" ht="15.75" customHeight="1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 spans="1:26" ht="15.75" customHeight="1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 spans="1:26" ht="15.75" customHeight="1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 spans="1:26" ht="15.75" customHeight="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 spans="1:26" ht="15.75" customHeight="1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 spans="1:26" ht="15.75" customHeight="1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 spans="1:26" ht="15.75" customHeight="1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 spans="1:26" ht="15.75" customHeight="1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 spans="1:26" ht="15.75" customHeight="1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 spans="1:26" ht="15.75" customHeight="1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 spans="1:26" ht="15.75" customHeight="1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 spans="1:26" ht="15.75" customHeight="1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 spans="1:26" ht="15.75" customHeight="1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 spans="1:26" ht="15.75" customHeight="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 spans="1:26" ht="15.75" customHeight="1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 spans="1:26" ht="15.75" customHeight="1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 spans="1:26" ht="15.75" customHeight="1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 spans="1:26" ht="15.75" customHeight="1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 spans="1:26" ht="15.75" customHeight="1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 spans="1:26" ht="15.75" customHeight="1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 spans="1:26" ht="15.75" customHeight="1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 spans="1:26" ht="15.75" customHeight="1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 spans="1:26" ht="15.75" customHeight="1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 spans="1:26" ht="15.75" customHeight="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 spans="1:26" ht="15.75" customHeight="1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 spans="1:26" ht="15.75" customHeight="1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 spans="1:26" ht="15.75" customHeight="1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 spans="1:26" ht="15.75" customHeight="1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 spans="1:26" ht="15.75" customHeight="1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 spans="1:26" ht="15.75" customHeight="1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 spans="1:26" ht="15.75" customHeight="1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 spans="1:26" ht="15.75" customHeight="1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 spans="1:26" ht="15.75" customHeight="1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 spans="1:26" ht="15.75" customHeight="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 spans="1:26" ht="15.75" customHeight="1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 spans="1:26" ht="15.75" customHeight="1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 spans="1:26" ht="15.75" customHeight="1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 spans="1:26" ht="15.75" customHeight="1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 spans="1:26" ht="15.75" customHeight="1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 spans="1:26" ht="15.75" customHeight="1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 spans="1:26" ht="15.75" customHeight="1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 spans="1:26" ht="15.75" customHeight="1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 spans="1:26" ht="15.75" customHeight="1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 spans="1:26" ht="15.75" customHeight="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 spans="1:26" ht="15.75" customHeight="1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 spans="1:26" ht="15.75" customHeight="1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 spans="1:26" ht="15.75" customHeight="1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 spans="1:26" ht="15.75" customHeight="1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 spans="1:26" ht="15.75" customHeight="1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 spans="1:26" ht="15.75" customHeight="1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 spans="1:26" ht="15.75" customHeight="1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 spans="1:26" ht="15.75" customHeight="1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 spans="1:26" ht="15.75" customHeight="1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 spans="1:26" ht="15.75" customHeight="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 spans="1:26" ht="15.75" customHeight="1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 spans="1:26" ht="15.75" customHeight="1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 spans="1:26" ht="15.75" customHeight="1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 spans="1:26" ht="15.75" customHeight="1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 spans="1:26" ht="15.75" customHeight="1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 spans="1:26" ht="15.75" customHeight="1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 spans="1:26" ht="15.75" customHeight="1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 spans="1:26" ht="15.75" customHeight="1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 spans="1:26" ht="15.75" customHeight="1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 spans="1:26" ht="15.75" customHeight="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 spans="1:26" ht="15.75" customHeight="1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 spans="1:26" ht="15.75" customHeight="1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 spans="1:26" ht="15.75" customHeight="1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 spans="1:26" ht="15.75" customHeight="1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 spans="1:26" ht="15.75" customHeight="1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 spans="1:26" ht="15.75" customHeight="1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 spans="1:26" ht="15.75" customHeight="1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 spans="1:26" ht="15.75" customHeight="1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 spans="1:26" ht="15.75" customHeight="1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 spans="1:26" ht="15.75" customHeight="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 spans="1:26" ht="15.75" customHeight="1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 spans="1:26" ht="15.75" customHeight="1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 spans="1:26" ht="15.75" customHeight="1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 spans="1:26" ht="15.75" customHeight="1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 spans="1:26" ht="15.75" customHeight="1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 spans="1:26" ht="15.75" customHeight="1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 spans="1:26" ht="15.75" customHeight="1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 spans="1:26" ht="15.75" customHeight="1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 spans="1:26" ht="15.75" customHeight="1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 spans="1:26" ht="15.75" customHeight="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 spans="1:26" ht="15.75" customHeight="1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 spans="1:26" ht="15.75" customHeight="1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 spans="1:26" ht="15.75" customHeight="1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 spans="1:26" ht="15.75" customHeight="1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 spans="1:26" ht="15.75" customHeight="1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 spans="1:26" ht="15.75" customHeight="1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 spans="1:26" ht="15.75" customHeight="1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 spans="1:26" ht="15.75" customHeight="1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 spans="1:26" ht="15.75" customHeight="1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 spans="1:26" ht="15.75" customHeight="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 spans="1:26" ht="15.75" customHeight="1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 spans="1:26" ht="15.75" customHeight="1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 spans="1:26" ht="15.75" customHeight="1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 spans="1:26" ht="15.75" customHeight="1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 spans="1:26" ht="15.75" customHeight="1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 spans="1:26" ht="15.75" customHeight="1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 spans="1:26" ht="15.75" customHeight="1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 spans="1:26" ht="15.75" customHeight="1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 spans="1:26" ht="15.75" customHeight="1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 spans="1:26" ht="15.75" customHeight="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 spans="1:26" ht="15.75" customHeight="1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 spans="1:26" ht="15.75" customHeight="1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 spans="1:26" ht="15.75" customHeight="1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 spans="1:26" ht="15.75" customHeight="1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 spans="1:26" ht="15.75" customHeight="1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 spans="1:26" ht="15.75" customHeight="1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 spans="1:26" ht="15.75" customHeight="1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 spans="1:26" ht="15.75" customHeight="1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 spans="1:26" ht="15.75" customHeight="1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 spans="1:26" ht="15.75" customHeight="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 spans="1:26" ht="15.75" customHeight="1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 spans="1:26" ht="15.75" customHeight="1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 spans="1:26" ht="15.75" customHeight="1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 spans="1:26" ht="15.75" customHeight="1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 spans="1:26" ht="15.75" customHeight="1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 spans="1:26" ht="15.75" customHeight="1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 spans="1:26" ht="15.75" customHeight="1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 spans="1:26" ht="15.75" customHeight="1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 spans="1:26" ht="15.75" customHeight="1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 spans="1:26" ht="15.75" customHeight="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 spans="1:26" ht="15.75" customHeight="1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 spans="1:26" ht="15.75" customHeight="1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 spans="1:26" ht="15.75" customHeight="1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 spans="1:26" ht="15.75" customHeight="1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 spans="1:26" ht="15.75" customHeight="1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 spans="1:26" ht="15.75" customHeight="1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 spans="1:26" ht="15.75" customHeight="1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 spans="1:26" ht="15.75" customHeight="1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 spans="1:26" ht="15.75" customHeight="1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 spans="1:26" ht="15.75" customHeight="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 spans="1:26" ht="15.75" customHeight="1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 spans="1:26" ht="15.75" customHeight="1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 spans="1:26" ht="15.75" customHeight="1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 spans="1:26" ht="15.75" customHeight="1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 spans="1:26" ht="15.75" customHeight="1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 spans="1:26" ht="15.75" customHeight="1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 spans="1:26" ht="15.75" customHeight="1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 spans="1:26" ht="15.75" customHeight="1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 spans="1:26" ht="15.75" customHeight="1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 spans="1:26" ht="15.75" customHeight="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 spans="1:26" ht="15.75" customHeight="1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 spans="1:26" ht="15.75" customHeight="1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 spans="1:26" ht="15.75" customHeight="1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 spans="1:26" ht="15.75" customHeight="1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 spans="1:26" ht="15.75" customHeight="1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 spans="1:26" ht="15.75" customHeight="1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 spans="1:26" ht="15.75" customHeight="1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 spans="1:26" ht="15.75" customHeight="1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 spans="1:26" ht="15.75" customHeight="1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 spans="1:26" ht="15.75" customHeight="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 spans="1:26" ht="15.75" customHeight="1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 spans="1:26" ht="15.75" customHeight="1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 spans="1:26" ht="15.75" customHeight="1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 spans="1:26" ht="15.75" customHeight="1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 spans="1:26" ht="15.75" customHeight="1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 spans="1:26" ht="15.75" customHeight="1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 spans="1:26" ht="15.75" customHeight="1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 spans="1:26" ht="15.75" customHeight="1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 spans="1:26" ht="15.75" customHeight="1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 spans="1:26" ht="15.75" customHeight="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 spans="1:26" ht="15.75" customHeight="1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 spans="1:26" ht="15.75" customHeight="1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 spans="1:26" ht="15.75" customHeight="1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 spans="1:26" ht="15.75" customHeight="1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 spans="1:26" ht="15.75" customHeight="1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 spans="1:26" ht="15.75" customHeight="1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 spans="1:26" ht="15.75" customHeight="1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 spans="1:26" ht="15.75" customHeight="1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 spans="1:26" ht="15.75" customHeight="1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 spans="1:26" ht="15.75" customHeight="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 spans="1:26" ht="15.75" customHeight="1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 spans="1:26" ht="15.75" customHeight="1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 spans="1:26" ht="15.75" customHeight="1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 spans="1:26" ht="15.75" customHeight="1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 spans="1:26" ht="15.75" customHeight="1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 spans="1:26" ht="15.75" customHeight="1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 spans="1:26" ht="15.75" customHeight="1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 spans="1:26" ht="15.75" customHeight="1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 spans="1:26" ht="15.75" customHeight="1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 spans="1:26" ht="15.75" customHeight="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 spans="1:26" ht="15.75" customHeight="1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 spans="1:26" ht="15.75" customHeight="1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 spans="1:26" ht="15.75" customHeight="1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 spans="1:26" ht="15.75" customHeight="1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 spans="1:26" ht="15.75" customHeight="1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 spans="1:26" ht="15.75" customHeight="1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 spans="1:26" ht="15.75" customHeight="1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 spans="1:26" ht="15.75" customHeight="1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 spans="1:26" ht="15.75" customHeight="1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 spans="1:26" ht="15.75" customHeight="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 spans="1:26" ht="15.75" customHeight="1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 spans="1:26" ht="15.75" customHeight="1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 spans="1:26" ht="15.75" customHeight="1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 spans="1:26" ht="15.75" customHeight="1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 spans="1:26" ht="15.75" customHeight="1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 spans="1:26" ht="15.75" customHeight="1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 spans="1:26" ht="15.75" customHeight="1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 spans="1:26" ht="15.75" customHeight="1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 spans="1:26" ht="15.75" customHeight="1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 spans="1:26" ht="15.75" customHeight="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 spans="1:26" ht="15.75" customHeight="1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 spans="1:26" ht="15.75" customHeight="1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 spans="1:26" ht="15.75" customHeight="1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 spans="1:26" ht="15.75" customHeight="1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 spans="1:26" ht="15.75" customHeight="1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 spans="1:26" ht="15.75" customHeight="1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 spans="1:26" ht="15.75" customHeight="1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 spans="1:26" ht="15.75" customHeight="1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 spans="1:26" ht="15.75" customHeight="1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 spans="1:26" ht="15.75" customHeight="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 spans="1:26" ht="15.75" customHeight="1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 spans="1:26" ht="15.75" customHeight="1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 spans="1:26" ht="15.75" customHeight="1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 spans="1:26" ht="15.75" customHeight="1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 spans="1:26" ht="15.75" customHeight="1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 spans="1:26" ht="15.75" customHeight="1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 spans="1:26" ht="15.75" customHeight="1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 spans="1:26" ht="15.75" customHeight="1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 spans="1:26" ht="15.75" customHeight="1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 spans="1:26" ht="15.75" customHeight="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 spans="1:26" ht="15.75" customHeight="1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 spans="1:26" ht="15.75" customHeight="1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 spans="1:26" ht="15.75" customHeight="1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 spans="1:26" ht="15.75" customHeight="1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 spans="1:26" ht="15.75" customHeight="1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 spans="1:26" ht="15.75" customHeight="1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 spans="1:26" ht="15.75" customHeight="1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 spans="1:26" ht="15.75" customHeight="1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 spans="1:26" ht="15.75" customHeight="1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 spans="1:26" ht="15.75" customHeight="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 spans="1:26" ht="15.75" customHeight="1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 spans="1:26" ht="15.75" customHeight="1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 spans="1:26" ht="15.75" customHeight="1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 spans="1:26" ht="15.75" customHeight="1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 spans="1:26" ht="15.75" customHeight="1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 spans="1:26" ht="15.75" customHeight="1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 spans="1:26" ht="15.75" customHeight="1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 spans="1:26" ht="15.75" customHeight="1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 spans="1:26" ht="15.75" customHeight="1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 spans="1:26" ht="15.75" customHeight="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 spans="1:26" ht="15.75" customHeight="1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 spans="1:26" ht="15.75" customHeight="1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 spans="1:26" ht="15.75" customHeight="1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 spans="1:26" ht="15.75" customHeight="1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 spans="1:26" ht="15.75" customHeight="1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 spans="1:26" ht="15.75" customHeight="1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 spans="1:26" ht="15.75" customHeight="1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 spans="1:26" ht="15.75" customHeight="1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 spans="1:26" ht="15.75" customHeight="1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 spans="1:26" ht="15.75" customHeight="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 spans="1:26" ht="15.75" customHeight="1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 spans="1:26" ht="15.75" customHeight="1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 spans="1:26" ht="15.75" customHeight="1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 spans="1:26" ht="15.75" customHeight="1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 spans="1:26" ht="15.75" customHeight="1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 spans="1:26" ht="15.75" customHeight="1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 spans="1:26" ht="15.75" customHeight="1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 spans="1:26" ht="15.75" customHeight="1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 spans="1:26" ht="15.75" customHeight="1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 spans="1:26" ht="15.75" customHeight="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 spans="1:26" ht="15.75" customHeight="1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 spans="1:26" ht="15.75" customHeight="1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 spans="1:26" ht="15.75" customHeight="1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 spans="1:26" ht="15.75" customHeight="1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 spans="1:26" ht="15.75" customHeight="1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 spans="1:26" ht="15.75" customHeight="1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 spans="1:26" ht="15.75" customHeight="1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 spans="1:26" ht="15.75" customHeight="1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 spans="1:26" ht="15.75" customHeight="1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 spans="1:26" ht="15.75" customHeight="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 spans="1:26" ht="15.75" customHeight="1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 spans="1:26" ht="15.75" customHeight="1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 spans="1:26" ht="15.75" customHeight="1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 spans="1:26" ht="15.75" customHeight="1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 spans="1:26" ht="15.75" customHeight="1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 spans="1:26" ht="15.75" customHeight="1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 spans="1:26" ht="15.75" customHeight="1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 spans="1:26" ht="15.75" customHeight="1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 spans="1:26" ht="15.75" customHeight="1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 spans="1:26" ht="15.75" customHeight="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 spans="1:26" ht="15.75" customHeight="1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 spans="1:26" ht="15.75" customHeight="1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 spans="1:26" ht="15.75" customHeight="1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 spans="1:26" ht="15.75" customHeight="1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 spans="1:26" ht="15.75" customHeight="1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 spans="1:26" ht="15.75" customHeight="1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 spans="1:26" ht="15.75" customHeight="1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 spans="1:26" ht="15.75" customHeight="1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 spans="1:26" ht="15.75" customHeight="1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 spans="1:26" ht="15.75" customHeight="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 spans="1:26" ht="15.75" customHeight="1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 spans="1:26" ht="15.75" customHeight="1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 spans="1:26" ht="15.75" customHeight="1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 spans="1:26" ht="15.75" customHeight="1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 spans="1:26" ht="15.75" customHeight="1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 spans="1:26" ht="15.75" customHeight="1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 spans="1:26" ht="15.75" customHeight="1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 spans="1:26" ht="15.75" customHeight="1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 spans="1:26" ht="15.75" customHeight="1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 spans="1:26" ht="15.75" customHeight="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 spans="1:26" ht="15.75" customHeight="1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 spans="1:26" ht="15.75" customHeight="1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 spans="1:26" ht="15.75" customHeight="1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 spans="1:26" ht="15.75" customHeight="1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 spans="1:26" ht="15.75" customHeight="1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 spans="1:26" ht="15.75" customHeight="1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 spans="1:26" ht="15.75" customHeight="1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 spans="1:26" ht="15.75" customHeight="1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 spans="1:26" ht="15.75" customHeight="1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 spans="1:26" ht="15.75" customHeight="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 spans="1:26" ht="15.75" customHeight="1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 spans="1:26" ht="15.75" customHeight="1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 spans="1:26" ht="15.75" customHeight="1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 spans="1:26" ht="15.75" customHeight="1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 spans="1:26" ht="15.75" customHeight="1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 spans="1:26" ht="15.75" customHeight="1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 spans="1:26" ht="15.75" customHeight="1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 spans="1:26" ht="15.75" customHeight="1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 spans="1:26" ht="15.75" customHeight="1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 spans="1:26" ht="15.75" customHeight="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 spans="1:26" ht="15.75" customHeight="1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 spans="1:26" ht="15.75" customHeight="1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 spans="1:26" ht="15.75" customHeight="1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 spans="1:26" ht="15.75" customHeight="1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 spans="1:26" ht="15.75" customHeight="1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 spans="1:26" ht="15.75" customHeight="1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 spans="1:26" ht="15.75" customHeight="1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 spans="1:26" ht="15.75" customHeight="1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 spans="1:26" ht="15.75" customHeight="1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 spans="1:26" ht="15.75" customHeight="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 spans="1:26" ht="15.75" customHeight="1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 spans="1:26" ht="15.75" customHeight="1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 spans="1:26" ht="15.75" customHeight="1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 spans="1:26" ht="15.75" customHeight="1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 spans="1:26" ht="15.75" customHeight="1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 spans="1:26" ht="15.75" customHeight="1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 spans="1:26" ht="15.75" customHeight="1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 spans="1:26" ht="15.75" customHeight="1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 spans="1:26" ht="15.75" customHeight="1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 spans="1:26" ht="15.75" customHeight="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 spans="1:26" ht="15.75" customHeight="1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 spans="1:26" ht="15.75" customHeight="1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 spans="1:26" ht="15.75" customHeight="1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 spans="1:26" ht="15.75" customHeight="1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 spans="1:26" ht="15.75" customHeight="1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 spans="1:26" ht="15.75" customHeight="1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 spans="1:26" ht="15.75" customHeight="1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 spans="1:26" ht="15.75" customHeight="1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 spans="1:26" ht="15.75" customHeight="1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 spans="1:26" ht="15.75" customHeight="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 spans="1:26" ht="15.75" customHeight="1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 spans="1:26" ht="15.75" customHeight="1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 spans="1:26" ht="15.75" customHeight="1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 spans="1:26" ht="15.75" customHeight="1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 spans="1:26" ht="15.75" customHeight="1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 spans="1:26" ht="15.75" customHeight="1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 spans="1:26" ht="15.75" customHeight="1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 spans="1:26" ht="15.75" customHeight="1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 spans="1:26" ht="15.75" customHeight="1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 spans="1:26" ht="15.75" customHeight="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 spans="1:26" ht="15.75" customHeight="1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 spans="1:26" ht="15.75" customHeight="1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 spans="1:26" ht="15.75" customHeight="1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 spans="1:26" ht="15.75" customHeight="1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 spans="1:26" ht="15.75" customHeight="1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 spans="1:26" ht="15.75" customHeight="1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 spans="1:26" ht="15.75" customHeight="1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 spans="1:26" ht="15.75" customHeight="1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 spans="1:26" ht="15.75" customHeight="1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 spans="1:26" ht="15.75" customHeight="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 spans="1:26" ht="15.75" customHeight="1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 spans="1:26" ht="15.75" customHeight="1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 spans="1:26" ht="15.75" customHeight="1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 spans="1:26" ht="15.75" customHeight="1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 spans="1:26" ht="15.75" customHeight="1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 spans="1:26" ht="15.75" customHeight="1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 spans="1:26" ht="15.75" customHeight="1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 spans="1:26" ht="15.75" customHeight="1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 spans="1:26" ht="15.75" customHeight="1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 spans="1:26" ht="15.75" customHeight="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 spans="1:26" ht="15.75" customHeight="1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 spans="1:26" ht="15.75" customHeight="1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 spans="1:26" ht="15.75" customHeight="1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 spans="1:26" ht="15.75" customHeight="1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 spans="1:26" ht="15.75" customHeight="1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 spans="1:26" ht="15.75" customHeight="1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 spans="1:26" ht="15.75" customHeight="1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 spans="1:26" ht="15.75" customHeight="1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 spans="1:26" ht="15.75" customHeight="1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 spans="1:26" ht="15.75" customHeight="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 spans="1:26" ht="15.75" customHeight="1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 spans="1:26" ht="15.75" customHeight="1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 spans="1:26" ht="15.75" customHeight="1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 spans="1:26" ht="15.75" customHeight="1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 spans="1:26" ht="15.75" customHeight="1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 spans="1:26" ht="15.75" customHeight="1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 spans="1:26" ht="15.75" customHeight="1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 spans="1:26" ht="15.75" customHeight="1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 spans="1:26" ht="15.75" customHeight="1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 spans="1:26" ht="15.75" customHeight="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 spans="1:26" ht="15.75" customHeight="1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 spans="1:26" ht="15.75" customHeight="1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 spans="1:26" ht="15.75" customHeight="1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 spans="1:26" ht="15.75" customHeight="1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 spans="1:26" ht="15.75" customHeight="1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 spans="1:26" ht="15.75" customHeight="1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 spans="1:26" ht="15.75" customHeight="1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 spans="1:26" ht="15.75" customHeight="1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 spans="1:26" ht="15.75" customHeight="1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 spans="1:26" ht="15.75" customHeight="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 spans="1:26" ht="15.75" customHeight="1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 spans="1:26" ht="15.75" customHeight="1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 spans="1:26" ht="15.75" customHeight="1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 spans="1:26" ht="15.75" customHeight="1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 spans="1:26" ht="15.75" customHeight="1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 spans="1:26" ht="15.75" customHeight="1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 spans="1:26" ht="15.75" customHeight="1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 spans="1:26" ht="15.75" customHeight="1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 spans="1:26" ht="15.75" customHeight="1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 spans="1:26" ht="15.75" customHeight="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 spans="1:26" ht="15.75" customHeight="1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 spans="1:26" ht="15.75" customHeight="1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 spans="1:26" ht="15.75" customHeight="1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 spans="1:26" ht="15.75" customHeight="1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 spans="1:26" ht="15.75" customHeight="1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 spans="1:26" ht="15.75" customHeight="1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 spans="1:26" ht="15.75" customHeight="1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 spans="1:26" ht="15.75" customHeight="1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 spans="1:26" ht="15.75" customHeight="1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 spans="1:26" ht="15.75" customHeight="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 spans="1:26" ht="15.75" customHeight="1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 spans="1:26" ht="15.75" customHeight="1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 spans="1:26" ht="15.75" customHeight="1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 spans="1:26" ht="15.75" customHeight="1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 spans="1:26" ht="15.75" customHeight="1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 spans="1:26" ht="15.75" customHeight="1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 spans="1:26" ht="15.75" customHeight="1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 spans="1:26" ht="15.75" customHeight="1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 spans="1:26" ht="15.75" customHeight="1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 spans="1:26" ht="15.75" customHeight="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 spans="1:26" ht="15.75" customHeight="1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 spans="1:26" ht="15.75" customHeight="1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 spans="1:26" ht="15.75" customHeight="1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 spans="1:26" ht="15.75" customHeight="1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 spans="1:26" ht="15.75" customHeight="1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 spans="1:26" ht="15.75" customHeight="1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 spans="1:26" ht="15.75" customHeight="1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 spans="1:26" ht="15.75" customHeight="1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 spans="1:26" ht="15.75" customHeight="1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 spans="1:26" ht="15.75" customHeight="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 spans="1:26" ht="15.75" customHeight="1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 spans="1:26" ht="15.75" customHeight="1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 spans="1:26" ht="15.75" customHeight="1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 spans="1:26" ht="15.75" customHeight="1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 spans="1:26" ht="15.75" customHeight="1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 spans="1:26" ht="15.75" customHeight="1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 spans="1:26" ht="15.75" customHeight="1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 spans="1:26" ht="15.75" customHeight="1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 spans="1:26" ht="15.75" customHeight="1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 spans="1:26" ht="15.75" customHeight="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 spans="1:26" ht="15.75" customHeight="1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 spans="1:26" ht="15.75" customHeight="1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 spans="1:26" ht="15.75" customHeight="1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 spans="1:26" ht="15.75" customHeight="1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 spans="1:26" ht="15.75" customHeight="1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 spans="1:26" ht="15.75" customHeight="1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 spans="1:26" ht="15.75" customHeight="1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 spans="1:26" ht="15.75" customHeight="1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 spans="1:26" ht="15.75" customHeight="1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 spans="1:26" ht="15.75" customHeight="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 spans="1:26" ht="15.75" customHeight="1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 spans="1:26" ht="15.75" customHeight="1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 spans="1:26" ht="15.75" customHeight="1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 spans="1:26" ht="15.75" customHeight="1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 spans="1:26" ht="15.75" customHeight="1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 spans="1:26" ht="15.75" customHeight="1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 spans="1:26" ht="15.75" customHeight="1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 spans="1:26" ht="15.75" customHeight="1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 spans="1:26" ht="15.75" customHeight="1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 spans="1:26" ht="15.75" customHeight="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 spans="1:26" ht="15.75" customHeight="1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 spans="1:26" ht="15.75" customHeight="1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 spans="1:26" ht="15.75" customHeight="1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 spans="1:26" ht="15.75" customHeight="1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 spans="1:26" ht="15.75" customHeight="1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 spans="1:26" ht="15.75" customHeight="1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 spans="1:26" ht="15.75" customHeight="1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 spans="1:26" ht="15.75" customHeight="1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 spans="1:26" ht="15.75" customHeight="1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 spans="1:26" ht="15.75" customHeight="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 spans="1:26" ht="15.75" customHeight="1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 spans="1:26" ht="15.75" customHeight="1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 spans="1:26" ht="15.75" customHeight="1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 spans="1:26" ht="15.75" customHeight="1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 spans="1:26" ht="15.75" customHeight="1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 spans="1:26" ht="15.75" customHeight="1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 spans="1:26" ht="15.75" customHeight="1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 spans="1:26" ht="15.75" customHeight="1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 spans="1:26" ht="15.75" customHeight="1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 spans="1:26" ht="15.75" customHeight="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 spans="1:26" ht="15.75" customHeight="1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 spans="1:26" ht="15.75" customHeight="1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 spans="1:26" ht="15.75" customHeight="1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 spans="1:26" ht="15.75" customHeight="1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 spans="1:26" ht="15.75" customHeight="1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 spans="1:26" ht="15.75" customHeight="1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 spans="1:26" ht="15.75" customHeight="1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 spans="1:26" ht="15.75" customHeight="1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 spans="1:26" ht="15.75" customHeight="1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</sheetData>
  <dataValidations count="1">
    <dataValidation type="list" allowBlank="1" showErrorMessage="1" sqref="C2:C1000">
      <formula1>"void,String"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18bf213-994a-4100-9238-7f88650bb98a}">
  <dimension ref="A5"/>
  <sheetViews>
    <sheetView tabSelected="1" workbookViewId="0" topLeftCell="A1"/>
  </sheetViews>
  <sheetFormatPr defaultRowHeight="12.75"/>
  <sheetData>
    <row r="5" spans="1:1" ht="23.25" customHeight="1">
      <c r="A5" s="59" t="s">
        <v>83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TestCase</vt:lpstr>
      <vt:lpstr>TestSteps</vt:lpstr>
      <vt:lpstr>Group-Turn</vt:lpstr>
      <vt:lpstr>Keywords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