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firstSheet="1" activeTab="6"/>
  </bookViews>
  <sheets>
    <sheet name="TestCase" sheetId="1" r:id="rId3"/>
    <sheet name="TestSteps" sheetId="2" r:id="rId4"/>
    <sheet name="Group-Turn" sheetId="3" r:id="rId5"/>
    <sheet name="Keywords" sheetId="4" r:id="rId6"/>
    <sheet name="TestCase(offical)" sheetId="5" r:id="rId7"/>
    <sheet name="TestSteps(offical)" sheetId="6" r:id="rId8"/>
    <sheet name="Evaluation Warning" sheetId="7" r:id="rId9"/>
  </sheets>
  <calcPr calcId="0"/>
  <extLst/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<sst xmlns="http://schemas.openxmlformats.org/spreadsheetml/2006/main" count="838" uniqueCount="131">
  <si>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</si>
  <si>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</si>
  <si>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</si>
  <si>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</si>
  <si>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</si>
  <si>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</si>
  <si>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</si>
  <si>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</si>
  <si>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</si>
  <si>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</si>
  <si>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</si>
  <si>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RUN</t>
  </si>
  <si>
    <t>SUM</t>
  </si>
  <si>
    <t>TC1</t>
  </si>
  <si>
    <t>Kiểm tra text câu hỏi 1</t>
  </si>
  <si>
    <t>Y</t>
  </si>
  <si>
    <t>G_turn</t>
  </si>
  <si>
    <t>TC2</t>
  </si>
  <si>
    <t>Kiểm tra audio câu hỏi 1</t>
  </si>
  <si>
    <t>TC3</t>
  </si>
  <si>
    <t>Kiểm tra audio trả lời 1</t>
  </si>
  <si>
    <t>TC4</t>
  </si>
  <si>
    <t>Kiểm tra text trả lời 1</t>
  </si>
  <si>
    <t>TC5</t>
  </si>
  <si>
    <t>Next turn game</t>
  </si>
  <si>
    <t>TC6</t>
  </si>
  <si>
    <t>Kiểm tra kết thúc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</si>
  <si>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</si>
  <si>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</si>
  <si>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</si>
  <si>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</si>
  <si>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</si>
  <si>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</si>
  <si>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</si>
  <si>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</si>
  <si>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</si>
  <si>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</si>
  <si>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</si>
  <si>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câu hỏi 1 xuất hiện</t>
  </si>
  <si>
    <t>waitForObject</t>
  </si>
  <si>
    <t>BoxChatQuestion(Clone)[$.index]</t>
  </si>
  <si>
    <t>TS2</t>
  </si>
  <si>
    <t>getText</t>
  </si>
  <si>
    <t>BoxChatQuestion(Clone)[$.index]/Image/Text (TMP),TextMeshProUGUI</t>
  </si>
  <si>
    <t>$.act[0].turn[$.index].word[?(@.type=='question')].text</t>
  </si>
  <si>
    <t>getAudioSource</t>
  </si>
  <si>
    <t>FxSource</t>
  </si>
  <si>
    <t>$.act[0].turn[$.index].word[?(@.type=='question')].audio[*].file_path</t>
  </si>
  <si>
    <t xml:space="preserve">Chờ câu trả lời 1 xuất hiện </t>
  </si>
  <si>
    <t>BoxChatAnswer(Clone)[$.index]</t>
  </si>
  <si>
    <t>Kiểm tra audio câu trả lời 1</t>
  </si>
  <si>
    <t>$.act[0].turn[$.index].word[?(@.type=='answer')].audio[*].file_path</t>
  </si>
  <si>
    <t xml:space="preserve">Kiểm tra text câu trả lời 1 xuất hiện </t>
  </si>
  <si>
    <t>BoxChatAnswer(Clone)[$.index]/image/Text (TMP),TextMeshProUGUI</t>
  </si>
  <si>
    <t>$.act[0].turn[$.index].word[?(@.type=='answer')].text</t>
  </si>
  <si>
    <t>Next turn</t>
  </si>
  <si>
    <t>addIndexVariableFile</t>
  </si>
  <si>
    <t>1</t>
  </si>
  <si>
    <t>Đợi next game button xuất hiện</t>
  </si>
  <si>
    <t>ButtonNextGame/ButtonNextGame</t>
  </si>
  <si>
    <t>Click next game</t>
  </si>
  <si>
    <t>click</t>
  </si>
  <si>
    <t>ButtonNextGame/ButtonNextGame,Button,onClick()</t>
  </si>
  <si>
    <t>Loop</t>
  </si>
  <si>
    <t>Level</t>
  </si>
  <si>
    <t>$.act[0].turn.length()</t>
  </si>
  <si>
    <t>Tổng số lần hỏi</t>
  </si>
  <si>
    <t>Kiểm tra audio câu hỏi 2</t>
  </si>
  <si>
    <t>Kiểm tra text câu hỏi 2</t>
  </si>
  <si>
    <t>TC7</t>
  </si>
  <si>
    <t>Kiểm tra audio trả lời 2</t>
  </si>
  <si>
    <t>TC8</t>
  </si>
  <si>
    <t>Kiểm tra text trả lời 2</t>
  </si>
  <si>
    <t>TC9</t>
  </si>
  <si>
    <t>Kiểm tra audio câu hỏi 3</t>
  </si>
  <si>
    <t>TC10</t>
  </si>
  <si>
    <t>Kiểm tra text câu hỏi 3</t>
  </si>
  <si>
    <t>TC11</t>
  </si>
  <si>
    <t>Kiểm tra audio trả lời 3</t>
  </si>
  <si>
    <t>TC12</t>
  </si>
  <si>
    <t>Kiểm tra text trả lời 3</t>
  </si>
  <si>
    <t>TC13</t>
  </si>
  <si>
    <t>Kiểm tra click next</t>
  </si>
  <si>
    <t>BoxChatQuestion(Clone)[0]</t>
  </si>
  <si>
    <t>BoxChatQuestion(Clone)[0]/Image/Text (TMP),TextMeshProUGUI</t>
  </si>
  <si>
    <t>Hello! What's your name?</t>
  </si>
  <si>
    <t>96c836f8-346a-41f4-b4a3-2029a5ea6d5d (UnityEngine.AudioClip)</t>
  </si>
  <si>
    <t>BoxChatAnswer(Clone)[0]</t>
  </si>
  <si>
    <t>c6cb741d-2549-4723-a709-9e67ecf32932 (UnityEngine.AudioClip)</t>
  </si>
  <si>
    <t>BoxChatAnswer(Clone)[0]/image/Text (TMP),TextMeshProUGUI</t>
  </si>
  <si>
    <t>I'm Ben.</t>
  </si>
  <si>
    <t>Chờ câu hỏi 2 xuất hiện</t>
  </si>
  <si>
    <t>BoxChatQuestion(Clone)[1]</t>
  </si>
  <si>
    <t>0347ccea-473a-413b-b9c0-3183383710c5 (UnityEngine.AudioClip)</t>
  </si>
  <si>
    <t>BoxChatQuestion(Clone)[1]/Image/Text (TMP),TextMeshProUGUI</t>
  </si>
  <si>
    <t>How old are you, Ben?</t>
  </si>
  <si>
    <t xml:space="preserve">Chờ câu trả lời 2 xuất hiện </t>
  </si>
  <si>
    <t>BoxChatAnswer(Clone)[1]</t>
  </si>
  <si>
    <t>Kiểm tra audio câu trả lời 2</t>
  </si>
  <si>
    <t>b4a91962-5736-41dd-afe9-fc0d7a6e7b51 (UnityEngine.AudioClip)</t>
  </si>
  <si>
    <t xml:space="preserve">Kiểm tra text câu trả lời 2 xuất hiện </t>
  </si>
  <si>
    <t>BoxChatAnswer(Clone)[1]/image/Text (TMP),TextMeshProUGUI</t>
  </si>
  <si>
    <t>I'm 4 years old.</t>
  </si>
  <si>
    <t>Chờ câu hỏi 3 xuất hiện</t>
  </si>
  <si>
    <t>BoxChatQuestion(Clone)[2]</t>
  </si>
  <si>
    <t>e7325249-bed4-4f07-baae-018b0631190e (UnityEngine.AudioClip)</t>
  </si>
  <si>
    <t>BoxChatQuestion(Clone)[2]/Image/Text (TMP),TextMeshProUGUI</t>
  </si>
  <si>
    <t>I'm 5. Nice to meet you!</t>
  </si>
  <si>
    <t xml:space="preserve">Chờ câu trả lời 3 xuất hiện </t>
  </si>
  <si>
    <t>BoxChatAnswer(Clone)[2]</t>
  </si>
  <si>
    <t>Kiểm tra audio câu trả lời 3</t>
  </si>
  <si>
    <t>1c9ecc5e-2b38-411e-8839-92ce5a3e10a6 (UnityEngine.AudioClip)</t>
  </si>
  <si>
    <t xml:space="preserve">Kiểm tra text câu trả lời 3 xuất hiện </t>
  </si>
  <si>
    <t>BoxChatAnswer(Clone)[2]/image/Text (TMP),TextMeshProUGUI</t>
  </si>
  <si>
    <t>Nice to meet you, too.</t>
  </si>
  <si>
    <t xml:space="preserve">Đợi nút next xuất hiện </t>
  </si>
  <si>
    <t>ButtonNextGame/ButtonNextGame,30</t>
  </si>
  <si>
    <t>Click nút next</t>
  </si>
  <si>
    <t>END</t>
  </si>
  <si>
    <t>Evaluation Only. Created with Aspose.Cells for Java.Copyright 2003 - 2021 Aspose Pty Ltd.</t>
  </si>
  <si>
    <t/>
  </si>
  <si>
    <t>TC1_1</t>
  </si>
  <si>
    <t>TC2_1</t>
  </si>
  <si>
    <t>TC3_1</t>
  </si>
  <si>
    <t>TC4_1</t>
  </si>
  <si>
    <t>TC5_1</t>
  </si>
  <si>
    <t>TC1_2</t>
  </si>
  <si>
    <t>TC2_2</t>
  </si>
  <si>
    <t>TC3_2</t>
  </si>
  <si>
    <t>TC4_2</t>
  </si>
  <si>
    <t>TC5_2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</si>
</sst>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9"/>
      <color rgb="FF000000"/>
      <name val="&quot;Google Sans Mono&quot;"/>
      <family val="2"/>
    </font>
    <font>
      <sz val="12"/>
      <color rgb="FF000000"/>
      <name val="&quot;Times New Roman&quot;"/>
      <family val="2"/>
    </font>
    <font>
      <b/>
      <sz val="12"/>
      <color theme="1"/>
      <name val="Times New Roman"/>
      <family val="2"/>
    </font>
    <font>
      <sz val="10"/>
      <color rgb="FF0B7500"/>
      <name val="Arial"/>
      <family val="2"/>
    </font>
    <font>
      <sz val="10"/>
      <color rgb="FF0B7500"/>
      <name val="Monospace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6">
    <xf numFmtId="0" fontId="0" fillId="0" borderId="0" xfId="0" applyFont="1" applyAlignment="1">
      <alignment/>
    </xf>
    <xf numFmtId="0" fontId="2" fillId="2" borderId="0" xfId="0" applyFont="1" applyFill="1" applyBorder="1"/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2" borderId="0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/>
    </xf>
    <xf numFmtId="0" fontId="1" fillId="0" borderId="0" xfId="0" applyFont="1" applyAlignment="1">
      <alignment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6" borderId="0" xfId="0" applyFont="1" applyFill="1" applyAlignment="1">
      <alignment horizontal="left"/>
    </xf>
    <xf numFmtId="0" fontId="4" fillId="6" borderId="0" xfId="0" applyFont="1" applyAlignment="1">
      <alignment horizontal="left"/>
    </xf>
    <xf numFmtId="0" fontId="5" fillId="7" borderId="0" xfId="0" applyFont="1" applyFill="1" applyBorder="1" applyAlignment="1">
      <alignment vertical="center" wrapText="1"/>
    </xf>
    <xf numFmtId="0" fontId="5" fillId="7" borderId="0" xfId="0" applyFont="1" applyBorder="1" applyAlignment="1">
      <alignment horizontal="left" vertical="center" wrapText="1"/>
    </xf>
    <xf numFmtId="49" fontId="5" fillId="7" borderId="0" xfId="0" applyNumberFormat="1" applyFont="1" applyBorder="1" applyAlignment="1">
      <alignment vertical="center" wrapText="1"/>
    </xf>
    <xf numFmtId="0" fontId="5" fillId="7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/>
    </xf>
    <xf numFmtId="0" fontId="6" fillId="6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/>
    </xf>
    <xf numFmtId="49" fontId="1" fillId="0" borderId="0" xfId="0" applyNumberFormat="1" applyFont="1" applyAlignment="1">
      <alignment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wrapText="1"/>
    </xf>
    <xf numFmtId="49" fontId="2" fillId="0" borderId="0" xfId="0" applyNumberFormat="1" applyFont="1" applyAlignment="1" quotePrefix="1">
      <alignment wrapText="1"/>
    </xf>
    <xf numFmtId="0" fontId="7" fillId="6" borderId="0" xfId="0" applyFont="1" applyAlignment="1">
      <alignment vertical="center" wrapText="1"/>
    </xf>
    <xf numFmtId="0" fontId="2" fillId="6" borderId="0" xfId="0" applyFont="1" applyAlignment="1">
      <alignment wrapText="1"/>
    </xf>
    <xf numFmtId="0" fontId="2" fillId="6" borderId="0" xfId="0" applyFont="1" applyAlignment="1">
      <alignment wrapText="1"/>
    </xf>
    <xf numFmtId="49" fontId="2" fillId="6" borderId="0" xfId="0" applyNumberFormat="1" applyFont="1" applyAlignment="1">
      <alignment wrapText="1"/>
    </xf>
    <xf numFmtId="0" fontId="1" fillId="6" borderId="0" xfId="0" applyFont="1" applyAlignment="1">
      <alignment/>
    </xf>
    <xf numFmtId="0" fontId="2" fillId="6" borderId="0" xfId="0" applyFont="1" applyAlignment="1">
      <alignment horizontal="center" wrapText="1"/>
    </xf>
    <xf numFmtId="49" fontId="1" fillId="6" borderId="0" xfId="0" applyNumberFormat="1" applyFont="1" applyAlignment="1">
      <alignment vertical="center" wrapText="1"/>
    </xf>
    <xf numFmtId="0" fontId="1" fillId="6" borderId="0" xfId="0" applyFont="1" applyAlignment="1">
      <alignment/>
    </xf>
    <xf numFmtId="0" fontId="2" fillId="2" borderId="0" xfId="0" applyFont="1"/>
    <xf numFmtId="0" fontId="2" fillId="6" borderId="0" xfId="0" applyFont="1" applyAlignment="1">
      <alignment/>
    </xf>
    <xf numFmtId="0" fontId="8" fillId="8" borderId="0" xfId="0" applyFont="1" applyFill="1" applyBorder="1" applyAlignment="1">
      <alignment wrapText="1"/>
    </xf>
    <xf numFmtId="49" fontId="8" fillId="8" borderId="0" xfId="0" applyNumberFormat="1" applyFont="1" applyBorder="1" applyAlignment="1">
      <alignment horizontal="left" wrapText="1"/>
    </xf>
    <xf numFmtId="49" fontId="8" fillId="8" borderId="0" xfId="0" applyNumberFormat="1" applyFont="1" applyBorder="1" applyAlignment="1">
      <alignment wrapText="1"/>
    </xf>
    <xf numFmtId="0" fontId="8" fillId="0" borderId="0" xfId="0" applyFont="1" applyAlignment="1">
      <alignment wrapText="1"/>
    </xf>
    <xf numFmtId="49" fontId="8" fillId="0" borderId="0" xfId="0" applyNumberFormat="1" applyFont="1" applyAlignment="1">
      <alignment horizontal="left" wrapText="1"/>
    </xf>
    <xf numFmtId="49" fontId="8" fillId="0" borderId="0" xfId="0" applyNumberFormat="1" applyFont="1" applyAlignment="1">
      <alignment wrapText="1"/>
    </xf>
    <xf numFmtId="0" fontId="8" fillId="0" borderId="0" xfId="0" applyFont="1" applyAlignment="1">
      <alignment horizontal="left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7" fillId="6" borderId="0" xfId="0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/>
    </xf>
    <xf numFmtId="0" fontId="1" fillId="0" borderId="0" xfId="0" applyFont="1" applyAlignment="1">
      <alignment wrapText="1"/>
    </xf>
    <xf numFmtId="0" fontId="9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0e43f407-5fd8-4ddb-8c18-44a8c4853e6f}">
  <sheetPr>
    <outlinePr summaryBelow="0" summaryRight="0"/>
  </sheetPr>
  <dimension ref="A1:AB18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.75" customHeight="1">
      <c r="A2" s="7" t="s">
        <v>13</v>
      </c>
      <c r="B2" s="7" t="s">
        <v>14</v>
      </c>
      <c r="C2" s="7" t="s">
        <v>15</v>
      </c>
      <c r="D2" s="8"/>
      <c r="E2" s="9"/>
      <c r="F2" s="7" t="s">
        <v>16</v>
      </c>
      <c r="G2" s="6"/>
      <c r="H2" s="6"/>
      <c r="I2" s="10" t="str">
        <f>TEXT(COUNTIF(D:D,"PASS"),"###")</f>
        <v/>
      </c>
      <c r="J2" s="10" t="str">
        <f>TEXT(COUNTIF(D:D,"FAIL"),"###")</f>
        <v/>
      </c>
      <c r="K2" s="11" t="str">
        <f>TEXT(COUNTIF(D:D,"SKIP"),"###")</f>
        <v/>
      </c>
      <c r="L2" s="6" t="str">
        <f>TEXT(SUM(I2:K2),"###")</f>
        <v/>
      </c>
      <c r="M2" s="6" t="str">
        <f>TEXT(SUM(I2:J2),"###")</f>
        <v/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.75" customHeight="1">
      <c r="A3" s="7" t="s">
        <v>17</v>
      </c>
      <c r="B3" s="12" t="s">
        <v>18</v>
      </c>
      <c r="C3" s="7" t="s">
        <v>15</v>
      </c>
      <c r="D3" s="9"/>
      <c r="E3" s="9"/>
      <c r="F3" s="7" t="s">
        <v>16</v>
      </c>
      <c r="G3" s="6"/>
      <c r="H3" s="6"/>
      <c r="I3" s="10"/>
      <c r="J3" s="10"/>
      <c r="K3" s="10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.75" customHeight="1">
      <c r="A4" s="7" t="s">
        <v>19</v>
      </c>
      <c r="B4" s="7" t="s">
        <v>20</v>
      </c>
      <c r="C4" s="7" t="s">
        <v>15</v>
      </c>
      <c r="D4" s="9"/>
      <c r="E4" s="9"/>
      <c r="F4" s="7" t="s">
        <v>16</v>
      </c>
      <c r="G4" s="6"/>
      <c r="H4" s="6"/>
      <c r="I4" s="10"/>
      <c r="J4" s="10"/>
      <c r="K4" s="10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.75" customHeight="1">
      <c r="A5" s="7" t="s">
        <v>21</v>
      </c>
      <c r="B5" s="7" t="s">
        <v>22</v>
      </c>
      <c r="C5" s="7" t="s">
        <v>15</v>
      </c>
      <c r="D5" s="9"/>
      <c r="E5" s="9"/>
      <c r="F5" s="7" t="s">
        <v>16</v>
      </c>
      <c r="G5" s="6"/>
      <c r="H5" s="6"/>
      <c r="I5" s="10"/>
      <c r="J5" s="10"/>
      <c r="K5" s="10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5.75" customHeight="1">
      <c r="A6" s="7" t="s">
        <v>23</v>
      </c>
      <c r="B6" s="7" t="s">
        <v>24</v>
      </c>
      <c r="C6" s="7" t="s">
        <v>15</v>
      </c>
      <c r="D6" s="9"/>
      <c r="E6" s="9"/>
      <c r="F6" s="7" t="s">
        <v>16</v>
      </c>
      <c r="G6" s="6"/>
      <c r="H6" s="6"/>
      <c r="I6" s="10"/>
      <c r="J6" s="10"/>
      <c r="K6" s="10"/>
      <c r="L6" s="10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t="s" s="0">
        <v>121</v>
      </c>
      <c r="B7" t="s" s="0">
        <v>14</v>
      </c>
      <c r="C7" t="s" s="0">
        <v>15</v>
      </c>
      <c r="D7" t="s" s="0">
        <v>120</v>
      </c>
      <c r="E7" t="s" s="0">
        <v>120</v>
      </c>
      <c r="F7" t="s" s="0">
        <v>16</v>
      </c>
      <c r="G7" t="s" s="0">
        <v>120</v>
      </c>
      <c r="H7" t="s" s="0">
        <v>120</v>
      </c>
      <c r="I7" t="s" s="0">
        <v>120</v>
      </c>
      <c r="J7" t="s" s="0">
        <v>120</v>
      </c>
      <c r="K7" t="s" s="0">
        <v>120</v>
      </c>
      <c r="L7" t="s" s="0">
        <v>120</v>
      </c>
      <c r="M7" t="s" s="0">
        <v>120</v>
      </c>
      <c r="N7" t="s" s="0">
        <v>120</v>
      </c>
      <c r="O7" t="s" s="0">
        <v>120</v>
      </c>
      <c r="P7" t="s" s="0">
        <v>120</v>
      </c>
      <c r="Q7" t="s" s="0">
        <v>120</v>
      </c>
      <c r="R7" t="s" s="0">
        <v>120</v>
      </c>
      <c r="S7" t="s" s="0">
        <v>120</v>
      </c>
      <c r="T7" t="s" s="0">
        <v>120</v>
      </c>
      <c r="U7" t="s" s="0">
        <v>120</v>
      </c>
      <c r="V7" t="s" s="0">
        <v>120</v>
      </c>
      <c r="W7" t="s" s="0">
        <v>120</v>
      </c>
      <c r="X7" t="s" s="0">
        <v>120</v>
      </c>
      <c r="Y7" t="s" s="0">
        <v>120</v>
      </c>
      <c r="Z7" t="s" s="0">
        <v>120</v>
      </c>
      <c r="AA7" t="s" s="0">
        <v>120</v>
      </c>
      <c r="AB7" t="s" s="0">
        <v>120</v>
      </c>
    </row>
    <row r="8">
      <c r="A8" t="s" s="0">
        <v>122</v>
      </c>
      <c r="B8" t="s" s="0">
        <v>18</v>
      </c>
      <c r="C8" t="s" s="0">
        <v>15</v>
      </c>
      <c r="D8" t="s" s="0">
        <v>120</v>
      </c>
      <c r="E8" t="s" s="0">
        <v>120</v>
      </c>
      <c r="F8" t="s" s="0">
        <v>16</v>
      </c>
      <c r="G8" t="s" s="0">
        <v>120</v>
      </c>
      <c r="H8" t="s" s="0">
        <v>120</v>
      </c>
      <c r="I8" t="s" s="0">
        <v>120</v>
      </c>
      <c r="J8" t="s" s="0">
        <v>120</v>
      </c>
      <c r="K8" t="s" s="0">
        <v>120</v>
      </c>
      <c r="L8" t="s" s="0">
        <v>120</v>
      </c>
      <c r="M8" t="s" s="0">
        <v>120</v>
      </c>
      <c r="N8" t="s" s="0">
        <v>120</v>
      </c>
      <c r="O8" t="s" s="0">
        <v>120</v>
      </c>
      <c r="P8" t="s" s="0">
        <v>120</v>
      </c>
      <c r="Q8" t="s" s="0">
        <v>120</v>
      </c>
      <c r="R8" t="s" s="0">
        <v>120</v>
      </c>
      <c r="S8" t="s" s="0">
        <v>120</v>
      </c>
      <c r="T8" t="s" s="0">
        <v>120</v>
      </c>
      <c r="U8" t="s" s="0">
        <v>120</v>
      </c>
      <c r="V8" t="s" s="0">
        <v>120</v>
      </c>
      <c r="W8" t="s" s="0">
        <v>120</v>
      </c>
      <c r="X8" t="s" s="0">
        <v>120</v>
      </c>
      <c r="Y8" t="s" s="0">
        <v>120</v>
      </c>
      <c r="Z8" t="s" s="0">
        <v>120</v>
      </c>
      <c r="AA8" t="s" s="0">
        <v>120</v>
      </c>
      <c r="AB8" t="s" s="0">
        <v>120</v>
      </c>
    </row>
    <row r="9">
      <c r="A9" t="s" s="0">
        <v>123</v>
      </c>
      <c r="B9" t="s" s="0">
        <v>20</v>
      </c>
      <c r="C9" t="s" s="0">
        <v>15</v>
      </c>
      <c r="D9" t="s" s="0">
        <v>120</v>
      </c>
      <c r="E9" t="s" s="0">
        <v>120</v>
      </c>
      <c r="F9" t="s" s="0">
        <v>16</v>
      </c>
      <c r="G9" t="s" s="0">
        <v>120</v>
      </c>
      <c r="H9" t="s" s="0">
        <v>120</v>
      </c>
      <c r="I9" t="s" s="0">
        <v>120</v>
      </c>
      <c r="J9" t="s" s="0">
        <v>120</v>
      </c>
      <c r="K9" t="s" s="0">
        <v>120</v>
      </c>
      <c r="L9" t="s" s="0">
        <v>120</v>
      </c>
      <c r="M9" t="s" s="0">
        <v>120</v>
      </c>
      <c r="N9" t="s" s="0">
        <v>120</v>
      </c>
      <c r="O9" t="s" s="0">
        <v>120</v>
      </c>
      <c r="P9" t="s" s="0">
        <v>120</v>
      </c>
      <c r="Q9" t="s" s="0">
        <v>120</v>
      </c>
      <c r="R9" t="s" s="0">
        <v>120</v>
      </c>
      <c r="S9" t="s" s="0">
        <v>120</v>
      </c>
      <c r="T9" t="s" s="0">
        <v>120</v>
      </c>
      <c r="U9" t="s" s="0">
        <v>120</v>
      </c>
      <c r="V9" t="s" s="0">
        <v>120</v>
      </c>
      <c r="W9" t="s" s="0">
        <v>120</v>
      </c>
      <c r="X9" t="s" s="0">
        <v>120</v>
      </c>
      <c r="Y9" t="s" s="0">
        <v>120</v>
      </c>
      <c r="Z9" t="s" s="0">
        <v>120</v>
      </c>
      <c r="AA9" t="s" s="0">
        <v>120</v>
      </c>
      <c r="AB9" t="s" s="0">
        <v>120</v>
      </c>
    </row>
    <row r="10">
      <c r="A10" t="s" s="0">
        <v>124</v>
      </c>
      <c r="B10" t="s" s="0">
        <v>22</v>
      </c>
      <c r="C10" t="s" s="0">
        <v>15</v>
      </c>
      <c r="D10" t="s" s="0">
        <v>120</v>
      </c>
      <c r="E10" t="s" s="0">
        <v>120</v>
      </c>
      <c r="F10" t="s" s="0">
        <v>16</v>
      </c>
      <c r="G10" t="s" s="0">
        <v>120</v>
      </c>
      <c r="H10" t="s" s="0">
        <v>120</v>
      </c>
      <c r="I10" t="s" s="0">
        <v>120</v>
      </c>
      <c r="J10" t="s" s="0">
        <v>120</v>
      </c>
      <c r="K10" t="s" s="0">
        <v>120</v>
      </c>
      <c r="L10" t="s" s="0">
        <v>120</v>
      </c>
      <c r="M10" t="s" s="0">
        <v>120</v>
      </c>
      <c r="N10" t="s" s="0">
        <v>120</v>
      </c>
      <c r="O10" t="s" s="0">
        <v>120</v>
      </c>
      <c r="P10" t="s" s="0">
        <v>120</v>
      </c>
      <c r="Q10" t="s" s="0">
        <v>120</v>
      </c>
      <c r="R10" t="s" s="0">
        <v>120</v>
      </c>
      <c r="S10" t="s" s="0">
        <v>120</v>
      </c>
      <c r="T10" t="s" s="0">
        <v>120</v>
      </c>
      <c r="U10" t="s" s="0">
        <v>120</v>
      </c>
      <c r="V10" t="s" s="0">
        <v>120</v>
      </c>
      <c r="W10" t="s" s="0">
        <v>120</v>
      </c>
      <c r="X10" t="s" s="0">
        <v>120</v>
      </c>
      <c r="Y10" t="s" s="0">
        <v>120</v>
      </c>
      <c r="Z10" t="s" s="0">
        <v>120</v>
      </c>
      <c r="AA10" t="s" s="0">
        <v>120</v>
      </c>
      <c r="AB10" t="s" s="0">
        <v>120</v>
      </c>
    </row>
    <row r="11">
      <c r="A11" t="s" s="0">
        <v>125</v>
      </c>
      <c r="B11" t="s" s="0">
        <v>24</v>
      </c>
      <c r="C11" t="s" s="0">
        <v>15</v>
      </c>
      <c r="D11" t="s" s="0">
        <v>120</v>
      </c>
      <c r="E11" t="s" s="0">
        <v>120</v>
      </c>
      <c r="F11" t="s" s="0">
        <v>16</v>
      </c>
      <c r="G11" t="s" s="0">
        <v>120</v>
      </c>
      <c r="H11" t="s" s="0">
        <v>120</v>
      </c>
      <c r="I11" t="s" s="0">
        <v>120</v>
      </c>
      <c r="J11" t="s" s="0">
        <v>120</v>
      </c>
      <c r="K11" t="s" s="0">
        <v>120</v>
      </c>
      <c r="L11" t="s" s="0">
        <v>120</v>
      </c>
      <c r="M11" t="s" s="0">
        <v>120</v>
      </c>
      <c r="N11" t="s" s="0">
        <v>120</v>
      </c>
      <c r="O11" t="s" s="0">
        <v>120</v>
      </c>
      <c r="P11" t="s" s="0">
        <v>120</v>
      </c>
      <c r="Q11" t="s" s="0">
        <v>120</v>
      </c>
      <c r="R11" t="s" s="0">
        <v>120</v>
      </c>
      <c r="S11" t="s" s="0">
        <v>120</v>
      </c>
      <c r="T11" t="s" s="0">
        <v>120</v>
      </c>
      <c r="U11" t="s" s="0">
        <v>120</v>
      </c>
      <c r="V11" t="s" s="0">
        <v>120</v>
      </c>
      <c r="W11" t="s" s="0">
        <v>120</v>
      </c>
      <c r="X11" t="s" s="0">
        <v>120</v>
      </c>
      <c r="Y11" t="s" s="0">
        <v>120</v>
      </c>
      <c r="Z11" t="s" s="0">
        <v>120</v>
      </c>
      <c r="AA11" t="s" s="0">
        <v>120</v>
      </c>
      <c r="AB11" t="s" s="0">
        <v>120</v>
      </c>
    </row>
    <row r="12">
      <c r="A12" t="s" s="0">
        <v>126</v>
      </c>
      <c r="B12" t="s" s="0">
        <v>14</v>
      </c>
      <c r="C12" t="s" s="0">
        <v>15</v>
      </c>
      <c r="D12" t="s" s="0">
        <v>120</v>
      </c>
      <c r="E12" t="s" s="0">
        <v>120</v>
      </c>
      <c r="F12" t="s" s="0">
        <v>16</v>
      </c>
      <c r="G12" t="s" s="0">
        <v>120</v>
      </c>
      <c r="H12" t="s" s="0">
        <v>120</v>
      </c>
      <c r="I12" t="s" s="0">
        <v>120</v>
      </c>
      <c r="J12" t="s" s="0">
        <v>120</v>
      </c>
      <c r="K12" t="s" s="0">
        <v>120</v>
      </c>
      <c r="L12" t="s" s="0">
        <v>120</v>
      </c>
      <c r="M12" t="s" s="0">
        <v>120</v>
      </c>
      <c r="N12" t="s" s="0">
        <v>120</v>
      </c>
      <c r="O12" t="s" s="0">
        <v>120</v>
      </c>
      <c r="P12" t="s" s="0">
        <v>120</v>
      </c>
      <c r="Q12" t="s" s="0">
        <v>120</v>
      </c>
      <c r="R12" t="s" s="0">
        <v>120</v>
      </c>
      <c r="S12" t="s" s="0">
        <v>120</v>
      </c>
      <c r="T12" t="s" s="0">
        <v>120</v>
      </c>
      <c r="U12" t="s" s="0">
        <v>120</v>
      </c>
      <c r="V12" t="s" s="0">
        <v>120</v>
      </c>
      <c r="W12" t="s" s="0">
        <v>120</v>
      </c>
      <c r="X12" t="s" s="0">
        <v>120</v>
      </c>
      <c r="Y12" t="s" s="0">
        <v>120</v>
      </c>
      <c r="Z12" t="s" s="0">
        <v>120</v>
      </c>
      <c r="AA12" t="s" s="0">
        <v>120</v>
      </c>
      <c r="AB12" t="s" s="0">
        <v>120</v>
      </c>
    </row>
    <row r="13">
      <c r="A13" t="s" s="0">
        <v>127</v>
      </c>
      <c r="B13" t="s" s="0">
        <v>18</v>
      </c>
      <c r="C13" t="s" s="0">
        <v>15</v>
      </c>
      <c r="D13" t="s" s="0">
        <v>120</v>
      </c>
      <c r="E13" t="s" s="0">
        <v>120</v>
      </c>
      <c r="F13" t="s" s="0">
        <v>16</v>
      </c>
      <c r="G13" t="s" s="0">
        <v>120</v>
      </c>
      <c r="H13" t="s" s="0">
        <v>120</v>
      </c>
      <c r="I13" t="s" s="0">
        <v>120</v>
      </c>
      <c r="J13" t="s" s="0">
        <v>120</v>
      </c>
      <c r="K13" t="s" s="0">
        <v>120</v>
      </c>
      <c r="L13" t="s" s="0">
        <v>120</v>
      </c>
      <c r="M13" t="s" s="0">
        <v>120</v>
      </c>
      <c r="N13" t="s" s="0">
        <v>120</v>
      </c>
      <c r="O13" t="s" s="0">
        <v>120</v>
      </c>
      <c r="P13" t="s" s="0">
        <v>120</v>
      </c>
      <c r="Q13" t="s" s="0">
        <v>120</v>
      </c>
      <c r="R13" t="s" s="0">
        <v>120</v>
      </c>
      <c r="S13" t="s" s="0">
        <v>120</v>
      </c>
      <c r="T13" t="s" s="0">
        <v>120</v>
      </c>
      <c r="U13" t="s" s="0">
        <v>120</v>
      </c>
      <c r="V13" t="s" s="0">
        <v>120</v>
      </c>
      <c r="W13" t="s" s="0">
        <v>120</v>
      </c>
      <c r="X13" t="s" s="0">
        <v>120</v>
      </c>
      <c r="Y13" t="s" s="0">
        <v>120</v>
      </c>
      <c r="Z13" t="s" s="0">
        <v>120</v>
      </c>
      <c r="AA13" t="s" s="0">
        <v>120</v>
      </c>
      <c r="AB13" t="s" s="0">
        <v>120</v>
      </c>
    </row>
    <row r="14">
      <c r="A14" t="s" s="0">
        <v>128</v>
      </c>
      <c r="B14" t="s" s="0">
        <v>20</v>
      </c>
      <c r="C14" t="s" s="0">
        <v>15</v>
      </c>
      <c r="D14" t="s" s="0">
        <v>120</v>
      </c>
      <c r="E14" t="s" s="0">
        <v>120</v>
      </c>
      <c r="F14" t="s" s="0">
        <v>16</v>
      </c>
      <c r="G14" t="s" s="0">
        <v>120</v>
      </c>
      <c r="H14" t="s" s="0">
        <v>120</v>
      </c>
      <c r="I14" t="s" s="0">
        <v>120</v>
      </c>
      <c r="J14" t="s" s="0">
        <v>120</v>
      </c>
      <c r="K14" t="s" s="0">
        <v>120</v>
      </c>
      <c r="L14" t="s" s="0">
        <v>120</v>
      </c>
      <c r="M14" t="s" s="0">
        <v>120</v>
      </c>
      <c r="N14" t="s" s="0">
        <v>120</v>
      </c>
      <c r="O14" t="s" s="0">
        <v>120</v>
      </c>
      <c r="P14" t="s" s="0">
        <v>120</v>
      </c>
      <c r="Q14" t="s" s="0">
        <v>120</v>
      </c>
      <c r="R14" t="s" s="0">
        <v>120</v>
      </c>
      <c r="S14" t="s" s="0">
        <v>120</v>
      </c>
      <c r="T14" t="s" s="0">
        <v>120</v>
      </c>
      <c r="U14" t="s" s="0">
        <v>120</v>
      </c>
      <c r="V14" t="s" s="0">
        <v>120</v>
      </c>
      <c r="W14" t="s" s="0">
        <v>120</v>
      </c>
      <c r="X14" t="s" s="0">
        <v>120</v>
      </c>
      <c r="Y14" t="s" s="0">
        <v>120</v>
      </c>
      <c r="Z14" t="s" s="0">
        <v>120</v>
      </c>
      <c r="AA14" t="s" s="0">
        <v>120</v>
      </c>
      <c r="AB14" t="s" s="0">
        <v>120</v>
      </c>
    </row>
    <row r="15">
      <c r="A15" t="s" s="0">
        <v>129</v>
      </c>
      <c r="B15" t="s" s="0">
        <v>22</v>
      </c>
      <c r="C15" t="s" s="0">
        <v>15</v>
      </c>
      <c r="D15" t="s" s="0">
        <v>120</v>
      </c>
      <c r="E15" t="s" s="0">
        <v>120</v>
      </c>
      <c r="F15" t="s" s="0">
        <v>16</v>
      </c>
      <c r="G15" t="s" s="0">
        <v>120</v>
      </c>
      <c r="H15" t="s" s="0">
        <v>120</v>
      </c>
      <c r="I15" t="s" s="0">
        <v>120</v>
      </c>
      <c r="J15" t="s" s="0">
        <v>120</v>
      </c>
      <c r="K15" t="s" s="0">
        <v>120</v>
      </c>
      <c r="L15" t="s" s="0">
        <v>120</v>
      </c>
      <c r="M15" t="s" s="0">
        <v>120</v>
      </c>
      <c r="N15" t="s" s="0">
        <v>120</v>
      </c>
      <c r="O15" t="s" s="0">
        <v>120</v>
      </c>
      <c r="P15" t="s" s="0">
        <v>120</v>
      </c>
      <c r="Q15" t="s" s="0">
        <v>120</v>
      </c>
      <c r="R15" t="s" s="0">
        <v>120</v>
      </c>
      <c r="S15" t="s" s="0">
        <v>120</v>
      </c>
      <c r="T15" t="s" s="0">
        <v>120</v>
      </c>
      <c r="U15" t="s" s="0">
        <v>120</v>
      </c>
      <c r="V15" t="s" s="0">
        <v>120</v>
      </c>
      <c r="W15" t="s" s="0">
        <v>120</v>
      </c>
      <c r="X15" t="s" s="0">
        <v>120</v>
      </c>
      <c r="Y15" t="s" s="0">
        <v>120</v>
      </c>
      <c r="Z15" t="s" s="0">
        <v>120</v>
      </c>
      <c r="AA15" t="s" s="0">
        <v>120</v>
      </c>
      <c r="AB15" t="s" s="0">
        <v>120</v>
      </c>
    </row>
    <row r="16">
      <c r="A16" t="s" s="0">
        <v>130</v>
      </c>
      <c r="B16" t="s" s="0">
        <v>24</v>
      </c>
      <c r="C16" t="s" s="0">
        <v>15</v>
      </c>
      <c r="D16" t="s" s="0">
        <v>120</v>
      </c>
      <c r="E16" t="s" s="0">
        <v>120</v>
      </c>
      <c r="F16" t="s" s="0">
        <v>16</v>
      </c>
      <c r="G16" t="s" s="0">
        <v>120</v>
      </c>
      <c r="H16" t="s" s="0">
        <v>120</v>
      </c>
      <c r="I16" t="s" s="0">
        <v>120</v>
      </c>
      <c r="J16" t="s" s="0">
        <v>120</v>
      </c>
      <c r="K16" t="s" s="0">
        <v>120</v>
      </c>
      <c r="L16" t="s" s="0">
        <v>120</v>
      </c>
      <c r="M16" t="s" s="0">
        <v>120</v>
      </c>
      <c r="N16" t="s" s="0">
        <v>120</v>
      </c>
      <c r="O16" t="s" s="0">
        <v>120</v>
      </c>
      <c r="P16" t="s" s="0">
        <v>120</v>
      </c>
      <c r="Q16" t="s" s="0">
        <v>120</v>
      </c>
      <c r="R16" t="s" s="0">
        <v>120</v>
      </c>
      <c r="S16" t="s" s="0">
        <v>120</v>
      </c>
      <c r="T16" t="s" s="0">
        <v>120</v>
      </c>
      <c r="U16" t="s" s="0">
        <v>120</v>
      </c>
      <c r="V16" t="s" s="0">
        <v>120</v>
      </c>
      <c r="W16" t="s" s="0">
        <v>120</v>
      </c>
      <c r="X16" t="s" s="0">
        <v>120</v>
      </c>
      <c r="Y16" t="s" s="0">
        <v>120</v>
      </c>
      <c r="Z16" t="s" s="0">
        <v>120</v>
      </c>
      <c r="AA16" t="s" s="0">
        <v>120</v>
      </c>
      <c r="AB16" t="s" s="0">
        <v>120</v>
      </c>
    </row>
    <row r="17" spans="1:28" ht="15.75" customHeight="1">
      <c r="A17" s="7" t="s">
        <v>25</v>
      </c>
      <c r="B17" s="7" t="s">
        <v>26</v>
      </c>
      <c r="C17" s="7" t="s">
        <v>15</v>
      </c>
      <c r="D17" s="9"/>
      <c r="E17" s="9"/>
      <c r="F17" s="7"/>
      <c r="G17" s="6"/>
      <c r="H17" s="6"/>
      <c r="I17" s="10"/>
      <c r="J17" s="10"/>
      <c r="K17" s="10"/>
      <c r="L17" s="10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5.75" customHeight="1">
      <c r="A18" s="7" t="s">
        <v>118</v>
      </c>
      <c r="B18" s="7"/>
      <c r="C18" s="7"/>
      <c r="D18" s="9"/>
      <c r="E18" s="9"/>
      <c r="F18" s="7"/>
      <c r="G18" s="6"/>
      <c r="H18" s="6"/>
      <c r="I18" s="10"/>
      <c r="J18" s="10"/>
      <c r="K18" s="10"/>
      <c r="L18" s="10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</sheetData>
  <conditionalFormatting sqref="D1:D18">
    <cfRule type="cellIs" priority="1" dxfId="0" operator="equal">
      <formula>"PASS"</formula>
    </cfRule>
  </conditionalFormatting>
  <conditionalFormatting sqref="D1:D18">
    <cfRule type="cellIs" priority="2" dxfId="1" operator="equal">
      <formula>"FAIL"</formula>
    </cfRule>
  </conditionalFormatting>
  <conditionalFormatting sqref="D1:D18">
    <cfRule type="cellIs" priority="3" dxfId="2" operator="equal">
      <formula>"SKIP"</formula>
    </cfRule>
  </conditionalFormatting>
  <dataValidations count="2"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ec701915-d837-4f91-b749-e20cc312df1d}">
  <sheetPr>
    <outlinePr summaryBelow="0" summaryRight="0"/>
  </sheetPr>
  <dimension ref="A1:N18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35.857142857142854"/>
    <col min="6" max="6" customWidth="true" width="20.714285714285715"/>
    <col min="7" max="7" customWidth="true" width="10.571428571428571"/>
    <col min="8" max="8" customWidth="true" width="18.285714285714285"/>
    <col min="9" max="9" customWidth="true" width="30.857142857142858"/>
    <col min="10" max="10" customWidth="true" hidden="true" width="25.571428571428573"/>
    <col min="11" max="11" customWidth="true" width="35.57142857142857"/>
    <col min="13" max="13" customWidth="true" width="24.571428571428573"/>
    <col min="14" max="14" customWidth="true" width="20.428571428571427"/>
  </cols>
  <sheetData>
    <row r="1" spans="1:14" ht="21.75" customHeight="1">
      <c r="A1" s="13" t="s">
        <v>0</v>
      </c>
      <c r="B1" s="13" t="s">
        <v>27</v>
      </c>
      <c r="C1" s="13" t="s">
        <v>1</v>
      </c>
      <c r="D1" s="14" t="s">
        <v>28</v>
      </c>
      <c r="E1" s="15" t="s">
        <v>29</v>
      </c>
      <c r="F1" s="13" t="s">
        <v>30</v>
      </c>
      <c r="G1" s="16" t="s">
        <v>31</v>
      </c>
      <c r="H1" s="13" t="s">
        <v>32</v>
      </c>
      <c r="I1" s="13" t="s">
        <v>33</v>
      </c>
      <c r="J1" s="14" t="s">
        <v>34</v>
      </c>
      <c r="K1" s="14" t="s">
        <v>6</v>
      </c>
      <c r="L1" s="13" t="s">
        <v>35</v>
      </c>
      <c r="M1" s="13" t="s">
        <v>4</v>
      </c>
      <c r="N1" s="13" t="s">
        <v>36</v>
      </c>
    </row>
    <row r="2" spans="1:14" ht="15.75" customHeight="1">
      <c r="A2" t="s" s="0">
        <v>13</v>
      </c>
      <c r="B2" s="18" t="s">
        <v>37</v>
      </c>
      <c r="C2" s="19" t="s">
        <v>38</v>
      </c>
      <c r="D2" s="20" t="s">
        <v>39</v>
      </c>
      <c r="E2" s="21" t="s">
        <v>40</v>
      </c>
      <c r="F2" t="s" s="0">
        <v>120</v>
      </c>
      <c r="G2" s="23" t="s">
        <v>15</v>
      </c>
      <c r="H2" t="s" s="0">
        <v>120</v>
      </c>
      <c r="I2" t="s" s="0">
        <v>120</v>
      </c>
      <c r="J2" t="s" s="0">
        <v>120</v>
      </c>
      <c r="K2" t="s" s="0">
        <v>120</v>
      </c>
      <c r="L2" t="s" s="0">
        <v>120</v>
      </c>
      <c r="M2" t="s" s="0">
        <v>120</v>
      </c>
      <c r="N2" t="s" s="0">
        <v>120</v>
      </c>
    </row>
    <row r="3" spans="1:14" ht="30" customHeight="1">
      <c r="A3" s="18" t="s">
        <v>13</v>
      </c>
      <c r="B3" t="s" s="0">
        <v>41</v>
      </c>
      <c r="C3" s="19" t="s">
        <v>14</v>
      </c>
      <c r="D3" t="s" s="0">
        <v>120</v>
      </c>
      <c r="E3" t="s" s="0">
        <v>120</v>
      </c>
      <c r="F3" t="s" s="0">
        <v>120</v>
      </c>
      <c r="G3" s="23" t="s">
        <v>15</v>
      </c>
      <c r="H3" s="22" t="s">
        <v>42</v>
      </c>
      <c r="I3" s="28" t="s">
        <v>43</v>
      </c>
      <c r="J3" t="s" s="0">
        <v>120</v>
      </c>
      <c r="K3" s="30" t="s">
        <v>44</v>
      </c>
      <c r="L3" t="s" s="0">
        <v>120</v>
      </c>
      <c r="M3" t="s" s="0">
        <v>120</v>
      </c>
      <c r="N3" t="s" s="0">
        <v>120</v>
      </c>
    </row>
    <row r="4" spans="1:14" ht="24.75" customHeight="1">
      <c r="A4" t="s" s="0">
        <v>17</v>
      </c>
      <c r="B4" s="31" t="s">
        <v>37</v>
      </c>
      <c r="C4" s="32" t="s">
        <v>18</v>
      </c>
      <c r="D4" t="s" s="0">
        <v>120</v>
      </c>
      <c r="E4" t="s" s="0">
        <v>120</v>
      </c>
      <c r="F4" t="s" s="0">
        <v>120</v>
      </c>
      <c r="G4" s="34" t="s">
        <v>15</v>
      </c>
      <c r="H4" s="29" t="s">
        <v>45</v>
      </c>
      <c r="I4" s="35" t="s">
        <v>46</v>
      </c>
      <c r="J4" t="s" s="0">
        <v>120</v>
      </c>
      <c r="K4" s="30" t="s">
        <v>47</v>
      </c>
      <c r="L4" t="s" s="0">
        <v>120</v>
      </c>
      <c r="M4" t="s" s="0">
        <v>120</v>
      </c>
      <c r="N4" t="s" s="0">
        <v>120</v>
      </c>
    </row>
    <row r="5" spans="1:14" ht="15.75" customHeight="1">
      <c r="A5" t="s" s="0">
        <v>19</v>
      </c>
      <c r="B5" s="19" t="s">
        <v>37</v>
      </c>
      <c r="C5" s="7" t="s">
        <v>48</v>
      </c>
      <c r="D5" s="31" t="s">
        <v>39</v>
      </c>
      <c r="E5" s="36" t="s">
        <v>49</v>
      </c>
      <c r="F5" t="s" s="0">
        <v>120</v>
      </c>
      <c r="G5" s="34" t="s">
        <v>15</v>
      </c>
      <c r="H5" t="s" s="0">
        <v>120</v>
      </c>
      <c r="I5" t="s" s="0">
        <v>120</v>
      </c>
      <c r="J5" t="s" s="0">
        <v>120</v>
      </c>
      <c r="K5" t="s" s="0">
        <v>120</v>
      </c>
      <c r="L5" t="s" s="0">
        <v>120</v>
      </c>
      <c r="M5" t="s" s="0">
        <v>120</v>
      </c>
      <c r="N5" t="s" s="0">
        <v>120</v>
      </c>
    </row>
    <row r="6" spans="1:14" ht="27" customHeight="1">
      <c r="A6" s="19" t="s">
        <v>19</v>
      </c>
      <c r="B6" t="s" s="0">
        <v>41</v>
      </c>
      <c r="C6" s="19" t="s">
        <v>50</v>
      </c>
      <c r="D6" t="s" s="0">
        <v>120</v>
      </c>
      <c r="E6" t="s" s="0">
        <v>120</v>
      </c>
      <c r="F6" t="s" s="0">
        <v>120</v>
      </c>
      <c r="G6" s="37" t="s">
        <v>15</v>
      </c>
      <c r="H6" s="38" t="s">
        <v>45</v>
      </c>
      <c r="I6" s="39" t="s">
        <v>46</v>
      </c>
      <c r="J6" t="s" s="0">
        <v>120</v>
      </c>
      <c r="K6" s="30" t="s">
        <v>51</v>
      </c>
      <c r="L6" t="s" s="0">
        <v>120</v>
      </c>
      <c r="M6" t="s" s="0">
        <v>120</v>
      </c>
      <c r="N6" t="s" s="0">
        <v>120</v>
      </c>
    </row>
    <row r="7" spans="1:14" ht="35.25" customHeight="1">
      <c r="A7" t="s" s="0">
        <v>21</v>
      </c>
      <c r="B7" s="19" t="s">
        <v>37</v>
      </c>
      <c r="C7" s="31" t="s">
        <v>52</v>
      </c>
      <c r="D7" t="s" s="0">
        <v>120</v>
      </c>
      <c r="E7" t="s" s="0">
        <v>120</v>
      </c>
      <c r="F7" t="s" s="0">
        <v>120</v>
      </c>
      <c r="G7" s="34" t="s">
        <v>15</v>
      </c>
      <c r="H7" s="38" t="s">
        <v>42</v>
      </c>
      <c r="I7" s="28" t="s">
        <v>53</v>
      </c>
      <c r="J7" t="s" s="0">
        <v>120</v>
      </c>
      <c r="K7" s="30" t="s">
        <v>54</v>
      </c>
      <c r="L7" t="s" s="0">
        <v>120</v>
      </c>
      <c r="M7" t="s" s="0">
        <v>120</v>
      </c>
      <c r="N7" t="s" s="0">
        <v>120</v>
      </c>
    </row>
    <row r="8" spans="1:14" ht="15.75" customHeight="1">
      <c r="A8" t="s" s="0">
        <v>23</v>
      </c>
      <c r="B8" s="19" t="s">
        <v>37</v>
      </c>
      <c r="C8" s="31" t="s">
        <v>55</v>
      </c>
      <c r="D8" s="31" t="s">
        <v>56</v>
      </c>
      <c r="E8" s="41" t="s">
        <v>57</v>
      </c>
      <c r="F8" t="s" s="0">
        <v>120</v>
      </c>
      <c r="G8" s="37" t="s">
        <v>15</v>
      </c>
      <c r="H8" t="s" s="0">
        <v>120</v>
      </c>
      <c r="I8" t="s" s="0">
        <v>120</v>
      </c>
      <c r="J8" t="s" s="0">
        <v>120</v>
      </c>
      <c r="K8" t="s" s="0">
        <v>120</v>
      </c>
      <c r="L8" t="s" s="0">
        <v>120</v>
      </c>
      <c r="M8" t="s" s="0">
        <v>120</v>
      </c>
      <c r="N8" t="s" s="0">
        <v>120</v>
      </c>
    </row>
    <row r="9" spans="1:14" ht="15.75" customHeight="1">
      <c r="A9" t="s" s="0">
        <v>121</v>
      </c>
      <c r="B9" s="43" t="s">
        <v>37</v>
      </c>
      <c r="C9" s="44" t="s">
        <v>38</v>
      </c>
      <c r="D9" s="31" t="s">
        <v>39</v>
      </c>
      <c r="E9" s="45" t="s">
        <v>40</v>
      </c>
      <c r="F9" t="s" s="0">
        <v>120</v>
      </c>
      <c r="G9" s="47" t="s">
        <v>15</v>
      </c>
      <c r="H9" t="s" s="0">
        <v>120</v>
      </c>
      <c r="I9" t="s" s="0">
        <v>120</v>
      </c>
      <c r="J9" t="s" s="0">
        <v>120</v>
      </c>
      <c r="K9" t="s" s="0">
        <v>120</v>
      </c>
      <c r="L9" t="s" s="0">
        <v>120</v>
      </c>
      <c r="M9" t="s" s="0">
        <v>120</v>
      </c>
      <c r="N9" t="s" s="0">
        <v>120</v>
      </c>
    </row>
    <row r="10" spans="1:14" ht="15.75" customHeight="1">
      <c r="A10" s="43" t="s">
        <v>121</v>
      </c>
      <c r="B10" t="s" s="0">
        <v>41</v>
      </c>
      <c r="C10" s="44" t="s">
        <v>14</v>
      </c>
      <c r="D10" s="44" t="s">
        <v>120</v>
      </c>
      <c r="E10" s="45" t="s">
        <v>120</v>
      </c>
      <c r="F10" t="s" s="0">
        <v>120</v>
      </c>
      <c r="G10" s="47" t="s">
        <v>15</v>
      </c>
      <c r="H10" t="s" s="0">
        <v>42</v>
      </c>
      <c r="I10" t="s" s="0">
        <v>43</v>
      </c>
      <c r="J10" t="s" s="0">
        <v>120</v>
      </c>
      <c r="K10" t="s" s="0">
        <v>44</v>
      </c>
      <c r="L10" t="s" s="0">
        <v>120</v>
      </c>
      <c r="M10" t="s" s="0">
        <v>120</v>
      </c>
      <c r="N10" t="s" s="0">
        <v>120</v>
      </c>
    </row>
    <row r="11">
      <c r="A11" t="s" s="0">
        <v>122</v>
      </c>
      <c r="B11" t="s" s="0">
        <v>37</v>
      </c>
      <c r="C11" t="s" s="0">
        <v>18</v>
      </c>
      <c r="D11" t="s" s="0">
        <v>120</v>
      </c>
      <c r="E11" t="s" s="0">
        <v>120</v>
      </c>
      <c r="F11" t="s" s="0">
        <v>120</v>
      </c>
      <c r="G11" t="s" s="0">
        <v>15</v>
      </c>
      <c r="H11" t="s" s="0">
        <v>45</v>
      </c>
      <c r="I11" t="s" s="0">
        <v>46</v>
      </c>
      <c r="J11" t="s" s="0">
        <v>120</v>
      </c>
      <c r="K11" t="s" s="0">
        <v>47</v>
      </c>
      <c r="L11" t="s" s="0">
        <v>120</v>
      </c>
      <c r="M11" t="s" s="0">
        <v>120</v>
      </c>
      <c r="N11" t="s" s="0">
        <v>120</v>
      </c>
    </row>
    <row r="12">
      <c r="A12" t="s" s="0">
        <v>123</v>
      </c>
      <c r="B12" t="s" s="0">
        <v>37</v>
      </c>
      <c r="C12" t="s" s="0">
        <v>48</v>
      </c>
      <c r="D12" t="s" s="0">
        <v>39</v>
      </c>
      <c r="E12" t="s" s="0">
        <v>49</v>
      </c>
      <c r="F12" t="s" s="0">
        <v>120</v>
      </c>
      <c r="G12" t="s" s="0">
        <v>15</v>
      </c>
      <c r="H12" t="s" s="0">
        <v>120</v>
      </c>
      <c r="I12" t="s" s="0">
        <v>120</v>
      </c>
      <c r="J12" t="s" s="0">
        <v>120</v>
      </c>
      <c r="K12" t="s" s="0">
        <v>120</v>
      </c>
      <c r="L12" t="s" s="0">
        <v>120</v>
      </c>
      <c r="M12" t="s" s="0">
        <v>120</v>
      </c>
      <c r="N12" t="s" s="0">
        <v>120</v>
      </c>
    </row>
    <row r="13">
      <c r="A13" t="s" s="0">
        <v>123</v>
      </c>
      <c r="B13" t="s" s="0">
        <v>41</v>
      </c>
      <c r="C13" t="s" s="0">
        <v>50</v>
      </c>
      <c r="D13" t="s" s="0">
        <v>120</v>
      </c>
      <c r="E13" t="s" s="0">
        <v>120</v>
      </c>
      <c r="F13" t="s" s="0">
        <v>120</v>
      </c>
      <c r="G13" t="s" s="0">
        <v>15</v>
      </c>
      <c r="H13" t="s" s="0">
        <v>45</v>
      </c>
      <c r="I13" t="s" s="0">
        <v>46</v>
      </c>
      <c r="J13" t="s" s="0">
        <v>120</v>
      </c>
      <c r="K13" t="s" s="0">
        <v>51</v>
      </c>
      <c r="L13" t="s" s="0">
        <v>120</v>
      </c>
      <c r="M13" t="s" s="0">
        <v>120</v>
      </c>
      <c r="N13" t="s" s="0">
        <v>120</v>
      </c>
    </row>
    <row r="14">
      <c r="A14" t="s" s="0">
        <v>124</v>
      </c>
      <c r="B14" t="s" s="0">
        <v>37</v>
      </c>
      <c r="C14" t="s" s="0">
        <v>52</v>
      </c>
      <c r="D14" t="s" s="0">
        <v>120</v>
      </c>
      <c r="E14" t="s" s="0">
        <v>120</v>
      </c>
      <c r="F14" t="s" s="0">
        <v>120</v>
      </c>
      <c r="G14" t="s" s="0">
        <v>15</v>
      </c>
      <c r="H14" t="s" s="0">
        <v>42</v>
      </c>
      <c r="I14" t="s" s="0">
        <v>53</v>
      </c>
      <c r="J14" t="s" s="0">
        <v>120</v>
      </c>
      <c r="K14" t="s" s="0">
        <v>54</v>
      </c>
      <c r="L14" t="s" s="0">
        <v>120</v>
      </c>
      <c r="M14" t="s" s="0">
        <v>120</v>
      </c>
      <c r="N14" t="s" s="0">
        <v>120</v>
      </c>
    </row>
    <row r="15">
      <c r="A15" t="s" s="0">
        <v>125</v>
      </c>
      <c r="B15" t="s" s="0">
        <v>37</v>
      </c>
      <c r="C15" t="s" s="0">
        <v>55</v>
      </c>
      <c r="D15" t="s" s="0">
        <v>56</v>
      </c>
      <c r="E15" t="s" s="0">
        <v>57</v>
      </c>
      <c r="F15" t="s" s="0">
        <v>120</v>
      </c>
      <c r="G15" t="s" s="0">
        <v>15</v>
      </c>
      <c r="H15" t="s" s="0">
        <v>120</v>
      </c>
      <c r="I15" t="s" s="0">
        <v>120</v>
      </c>
      <c r="J15" t="s" s="0">
        <v>120</v>
      </c>
      <c r="K15" t="s" s="0">
        <v>120</v>
      </c>
      <c r="L15" t="s" s="0">
        <v>120</v>
      </c>
      <c r="M15" t="s" s="0">
        <v>120</v>
      </c>
      <c r="N15" t="s" s="0">
        <v>120</v>
      </c>
    </row>
    <row r="16">
      <c r="A16" t="s" s="0">
        <v>126</v>
      </c>
      <c r="B16" t="s" s="0">
        <v>37</v>
      </c>
      <c r="C16" t="s" s="0">
        <v>38</v>
      </c>
      <c r="D16" t="s" s="0">
        <v>39</v>
      </c>
      <c r="E16" t="s" s="0">
        <v>40</v>
      </c>
      <c r="F16" t="s" s="0">
        <v>120</v>
      </c>
      <c r="G16" t="s" s="0">
        <v>15</v>
      </c>
      <c r="H16" t="s" s="0">
        <v>120</v>
      </c>
      <c r="I16" t="s" s="0">
        <v>120</v>
      </c>
      <c r="J16" t="s" s="0">
        <v>120</v>
      </c>
      <c r="K16" t="s" s="0">
        <v>120</v>
      </c>
      <c r="L16" t="s" s="0">
        <v>120</v>
      </c>
      <c r="M16" t="s" s="0">
        <v>120</v>
      </c>
      <c r="N16" t="s" s="0">
        <v>120</v>
      </c>
    </row>
    <row r="17">
      <c r="A17" t="s" s="0">
        <v>13</v>
      </c>
      <c r="B17" t="s" s="0">
        <v>41</v>
      </c>
      <c r="C17" t="s" s="0">
        <v>14</v>
      </c>
      <c r="D17" t="s" s="0">
        <v>120</v>
      </c>
      <c r="E17" t="s" s="0">
        <v>120</v>
      </c>
      <c r="F17" t="s" s="0">
        <v>120</v>
      </c>
      <c r="G17" t="s" s="0">
        <v>15</v>
      </c>
      <c r="H17" t="s" s="0">
        <v>42</v>
      </c>
      <c r="I17" t="s" s="0">
        <v>43</v>
      </c>
      <c r="J17" t="s" s="0">
        <v>120</v>
      </c>
      <c r="K17" t="s" s="0">
        <v>44</v>
      </c>
    </row>
    <row r="18" spans="1:14" ht="15.75" customHeight="1">
      <c r="A18" s="43"/>
      <c r="B18" s="43"/>
      <c r="C18" s="44"/>
      <c r="D18" s="44"/>
      <c r="E18" s="45"/>
      <c r="F18" s="46"/>
      <c r="G18" s="47"/>
      <c r="H18" s="46"/>
      <c r="I18" s="48"/>
      <c r="J18" s="49"/>
      <c r="K18" s="42"/>
      <c r="L18" s="49"/>
      <c r="M18" s="49"/>
      <c r="N18" s="49"/>
    </row>
  </sheetData>
  <conditionalFormatting sqref="L1:L18 M1:N1">
    <cfRule type="cellIs" priority="1" dxfId="0" operator="equal">
      <formula>"PASS"</formula>
    </cfRule>
  </conditionalFormatting>
  <conditionalFormatting sqref="L1:L18 M1:N1">
    <cfRule type="cellIs" priority="2" dxfId="3" operator="equal">
      <formula>"FAIL"</formula>
    </cfRule>
  </conditionalFormatting>
  <conditionalFormatting sqref="L1:L18 M1:N1">
    <cfRule type="cellIs" priority="3" dxfId="4" operator="equal">
      <formula>"SKIP"</formula>
    </cfRule>
  </conditionalFormatting>
  <dataValidations count="8">
    <dataValidation type="list" allowBlank="1" showErrorMessage="1" sqref="H4">
      <formula1>Keywords!$A$2:$A174</formula1>
    </dataValidation>
    <dataValidation type="list" allowBlank="1" showErrorMessage="1" sqref="H7:H11">
      <formula1>Keywords!$A$2:$A172</formula1>
    </dataValidation>
    <dataValidation type="list" allowBlank="1" showErrorMessage="1" sqref="H2">
      <formula1>Keywords!$A$2:$A174</formula1>
    </dataValidation>
    <dataValidation type="list" allowBlank="1" showErrorMessage="1" sqref="H5:H6">
      <formula1>Keywords!$A$2:$A169</formula1>
    </dataValidation>
    <dataValidation type="list" allowBlank="1" showErrorMessage="1" sqref="G2:G11">
      <formula1>"Y,N"</formula1>
    </dataValidation>
    <dataValidation type="list" allowBlank="1" showErrorMessage="1" sqref="A1:A11">
      <formula1>TestCase!$A:$A</formula1>
    </dataValidation>
    <dataValidation type="list" allowBlank="1" showErrorMessage="1" sqref="H3">
      <formula1>Keywords!$A$2:$A174</formula1>
    </dataValidation>
    <dataValidation type="list" allowBlank="1" showErrorMessage="1" sqref="D2:D11">
      <formula1>Keywords!$A$2:$A11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e358dde0-d6dd-4fe3-ba17-e8b1be36b1b5}">
  <sheetPr>
    <outlinePr summaryBelow="0" summaryRight="0"/>
  </sheetPr>
  <dimension ref="A1:D2"/>
  <sheetViews>
    <sheetView workbookViewId="0" topLeftCell="A1"/>
  </sheetViews>
  <sheetFormatPr defaultColWidth="12.634285714285713" defaultRowHeight="15" customHeight="1"/>
  <cols>
    <col min="2" max="2" customWidth="true" width="23.857142857142858"/>
    <col min="3" max="3" customWidth="true" width="9.142857142857142"/>
    <col min="4" max="4" customWidth="true" width="24.571428571428573"/>
  </cols>
  <sheetData>
    <row r="1" spans="1:4" ht="15">
      <c r="A1" s="1" t="s">
        <v>5</v>
      </c>
      <c r="B1" s="50" t="s">
        <v>63</v>
      </c>
      <c r="C1" s="50" t="s">
        <v>64</v>
      </c>
      <c r="D1" s="1" t="s">
        <v>1</v>
      </c>
    </row>
    <row r="2" spans="1:4" ht="15">
      <c r="A2" s="51" t="s">
        <v>16</v>
      </c>
      <c r="B2" s="51" t="s">
        <v>65</v>
      </c>
      <c r="C2" s="51">
        <v>1.0</v>
      </c>
      <c r="D2" s="51" t="s">
        <v>66</v>
      </c>
    </row>
  </sheetData>
  <dataValidations count="1">
    <dataValidation type="list" allowBlank="1" showErrorMessage="1" sqref="C2">
      <formula1>"1,2"</formula1>
    </dataValidation>
  </dataValidation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718e939a-49e8-49f7-bb7a-69972ac2942e}">
  <sheetPr>
    <tabColor rgb="FFFF0000"/>
    <outlinePr summaryBelow="0" summaryRight="0"/>
  </sheetPr>
  <dimension ref="A1:Z1000"/>
  <sheetViews>
    <sheetView workbookViewId="0" topLeftCell="A1"/>
  </sheetViews>
  <sheetFormatPr defaultColWidth="12.634285714285713" defaultRowHeight="15" customHeight="1"/>
  <cols>
    <col min="1" max="1" customWidth="true" width="40.42857142857143"/>
    <col min="2" max="2" customWidth="true" width="33.714285714285715"/>
    <col min="3" max="3" customWidth="true" width="19.285714285714285"/>
    <col min="4" max="4" customWidth="true" width="11.142857142857142"/>
    <col min="5" max="5" customWidth="true" width="29.285714285714285"/>
    <col min="6" max="6" customWidth="true" width="49.42857142857143"/>
  </cols>
  <sheetData>
    <row r="1" spans="1:26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IFERROR(__xludf.DUMMYFUNCTION("""COMPUTED_VALUE"""),"value[Ex]")</f>
        <v>value[Ex]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5.75" customHeight="1">
      <c r="A11" s="55" t="str">
        <f>IFERROR(__xludf.DUMMYFUNCTION("""COMPUTED_VALUE"""),"swipeToLeft")</f>
        <v>swipeToLeft</v>
      </c>
      <c r="B11" s="56" t="str">
        <f>IFERROR(__xludf.DUMMYFUNCTION("""COMPUTED_VALUE"""),"number")</f>
        <v>number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IFERROR(__xludf.DUMMYFUNCTION("""COMPUTED_VALUE"""),"Scroll sang trái")</f>
        <v>Scroll sang trái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5.75" customHeight="1">
      <c r="A12" s="55" t="str">
        <f>IFERROR(__xludf.DUMMYFUNCTION("""COMPUTED_VALUE"""),"swipeToLeft")</f>
        <v>swipeToLeft</v>
      </c>
      <c r="B12" s="56" t="str">
        <f>IFERROR(__xludf.DUMMYFUNCTION("""COMPUTED_VALUE"""),"x1,x2,y")</f>
        <v>x1,x2,y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IFERROR(__xludf.DUMMYFUNCTION("""COMPUTED_VALUE"""),"Scroll sang trái, tọa độ là số nguyên")</f>
        <v>Scroll sang trái, tọa độ là số nguyên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5.75" customHeight="1">
      <c r="A13" s="55" t="str">
        <f>IFERROR(__xludf.DUMMYFUNCTION("""COMPUTED_VALUE"""),"swipe")</f>
        <v>swipe</v>
      </c>
      <c r="B13" s="56" t="str">
        <f>IFERROR(__xludf.DUMMYFUNCTION("""COMPUTED_VALUE"""),"x1,x2,y")</f>
        <v>x1,x2,y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IFERROR(__xludf.DUMMYFUNCTION("""COMPUTED_VALUE"""),"- scroll ngang
- Tọa độ là int
- x1 (start) tới x2 (end)")</f>
        <v>- scroll ngang
- Tọa độ là int
- x1 (start) tới x2 (end)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IFERROR(__xludf.DUMMYFUNCTION("""COMPUTED_VALUE"""),"element[,timeout(s)]")</f>
        <v>element[,timeout(s)]</v>
      </c>
      <c r="C14" s="56" t="str">
        <f>IFERROR(__xludf.DUMMYFUNCTION("""COMPUTED_VALUE"""),"void")</f>
        <v>void</v>
      </c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5.75" customHeight="1">
      <c r="A15" s="55" t="str">
        <f>IFERROR(__xludf.DUMMYFUNCTION("""COMPUTED_VALUE"""),"waitForObjectNoReturn")</f>
        <v>waitForObjectNoReturn</v>
      </c>
      <c r="B15" s="56" t="str">
        <f>IFERROR(__xludf.DUMMYFUNCTION("""COMPUTED_VALUE"""),"element,timeout(s)")</f>
        <v>element,timeout(s)</v>
      </c>
      <c r="C15" s="56" t="str">
        <f>IFERROR(__xludf.DUMMYFUNCTION("""COMPUTED_VALUE"""),"void")</f>
        <v>void</v>
      </c>
      <c r="D15" s="56"/>
      <c r="E15" s="55"/>
      <c r="F15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5.75" customHeight="1">
      <c r="A16" s="55" t="str">
        <f>IFERROR(__xludf.DUMMYFUNCTION("""COMPUTED_VALUE"""),"waitForObjectContain")</f>
        <v>waitForObjectContain</v>
      </c>
      <c r="B16" s="56" t="str">
        <f>IFERROR(__xludf.DUMMYFUNCTION("""COMPUTED_VALUE"""),"element,component,property,content")</f>
        <v>element,component,property,content</v>
      </c>
      <c r="C16" s="56" t="str">
        <f>IFERROR(__xludf.DUMMYFUNCTION("""COMPUTED_VALUE"""),"void")</f>
        <v>void</v>
      </c>
      <c r="D16" s="58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IFERROR(__xludf.DUMMYFUNCTION("""COMPUTED_VALUE"""),"element,key,content")</f>
        <v>element,key,content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5.75" customHeight="1">
      <c r="A18" s="55" t="str">
        <f>IFERROR(__xludf.DUMMYFUNCTION("""COMPUTED_VALUE"""),"waitForObjectInScreen")</f>
        <v>waitForObjectInScreen</v>
      </c>
      <c r="B18" s="56" t="str">
        <f>IFERROR(__xludf.DUMMYFUNCTION("""COMPUTED_VALUE"""),"element[,timeout(s)]")</f>
        <v>element[,timeout(s)]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5.75" customHeight="1">
      <c r="A19" s="55" t="str">
        <f>IFERROR(__xludf.DUMMYFUNCTION("""COMPUTED_VALUE"""),"simulateClick")</f>
        <v>simulateClick</v>
      </c>
      <c r="B19" s="56" t="str">
        <f>IFERROR(__xludf.DUMMYFUNCTION("""COMPUTED_VALUE"""),"element,property[,index]")</f>
        <v>element,property[,index]</v>
      </c>
      <c r="C19" s="56" t="str">
        <f>IFERROR(__xludf.DUMMYFUNCTION("""COMPUTED_VALUE"""),"void")</f>
        <v>void</v>
      </c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55" t="str">
        <f>IFERROR(__xludf.DUMMYFUNCTION("""COMPUTED_VALUE"""),"press")</f>
        <v>press</v>
      </c>
      <c r="B20" s="56" t="str">
        <f>IFERROR(__xludf.DUMMYFUNCTION("""COMPUTED_VALUE"""),"element[,index]")</f>
        <v>element[,index]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55" t="str">
        <f>IFERROR(__xludf.DUMMYFUNCTION("""COMPUTED_VALUE"""),"pressWithTag")</f>
        <v>pressWithTag</v>
      </c>
      <c r="B21" s="56" t="str">
        <f>IFERROR(__xludf.DUMMYFUNCTION("""COMPUTED_VALUE"""),"tagNew,tagOld")</f>
        <v>tagNew,tagOld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55" t="str">
        <f>IFERROR(__xludf.DUMMYFUNCTION("""COMPUTED_VALUE"""),"swipeToRight")</f>
        <v>swipeToRight</v>
      </c>
      <c r="B22" s="58" t="str">
        <f>IFERROR(__xludf.DUMMYFUNCTION("""COMPUTED_VALUE"""),"number")</f>
        <v>number</v>
      </c>
      <c r="C22" s="58" t="str">
        <f>IFERROR(__xludf.DUMMYFUNCTION("""COMPUTED_VALUE"""),"void")</f>
        <v>void</v>
      </c>
      <c r="D22" s="58"/>
      <c r="E22" s="55"/>
      <c r="F22" s="55" t="str">
        <f>IFERROR(__xludf.DUMMYFUNCTION("""COMPUTED_VALUE"""),"Scroll sang phải")</f>
        <v>Scroll sang phải</v>
      </c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 customHeight="1">
      <c r="A23" s="55" t="str">
        <f>IFERROR(__xludf.DUMMYFUNCTION("""COMPUTED_VALUE"""),"swipeToRight")</f>
        <v>swipeToRight</v>
      </c>
      <c r="B23" s="55" t="str">
        <f>IFERROR(__xludf.DUMMYFUNCTION("""COMPUTED_VALUE"""),"x1,x2,y")</f>
        <v>x1,x2,y</v>
      </c>
      <c r="C23" s="55" t="str">
        <f>IFERROR(__xludf.DUMMYFUNCTION("""COMPUTED_VALUE"""),"void")</f>
        <v>void</v>
      </c>
      <c r="D23" s="55"/>
      <c r="E23" s="55"/>
      <c r="F23" s="55" t="str">
        <f>IFERROR(__xludf.DUMMYFUNCTION("""COMPUTED_VALUE"""),"Scroll sang phải")</f>
        <v>Scroll sang phải</v>
      </c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customHeight="1">
      <c r="A24" s="55" t="str">
        <f>IFERROR(__xludf.DUMMYFUNCTION("""COMPUTED_VALUE"""),"getPropertyValue")</f>
        <v>getPropertyValue</v>
      </c>
      <c r="B24" s="55" t="str">
        <f>IFERROR(__xludf.DUMMYFUNCTION("""COMPUTED_VALUE"""),"element,component,property")</f>
        <v>element,component,property</v>
      </c>
      <c r="C24" s="55" t="str">
        <f>IFERROR(__xludf.DUMMYFUNCTION("""COMPUTED_VALUE"""),"String")</f>
        <v>String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55" t="str">
        <f>IFERROR(__xludf.DUMMYFUNCTION("""COMPUTED_VALUE"""),"getImageName")</f>
        <v>getImageName</v>
      </c>
      <c r="B25" s="55" t="str">
        <f>IFERROR(__xludf.DUMMYFUNCTION("""COMPUTED_VALUE"""),"element[,component]")</f>
        <v>element[,component]</v>
      </c>
      <c r="C25" s="55" t="str">
        <f>IFERROR(__xludf.DUMMYFUNCTION("""COMPUTED_VALUE"""),"String")</f>
        <v>String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55" t="str">
        <f>IFERROR(__xludf.DUMMYFUNCTION("""COMPUTED_VALUE"""),"getImageNameVariable")</f>
        <v>getImageNameVariable</v>
      </c>
      <c r="B26" s="55" t="str">
        <f>IFERROR(__xludf.DUMMYFUNCTION("""COMPUTED_VALUE"""),"generate,element[,component],key")</f>
        <v>generate,element[,component],key</v>
      </c>
      <c r="C26" s="55" t="str">
        <f>IFERROR(__xludf.DUMMYFUNCTION("""COMPUTED_VALUE"""),"String")</f>
        <v>String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55" t="str">
        <f>IFERROR(__xludf.DUMMYFUNCTION("""COMPUTED_VALUE"""),"getImageColor")</f>
        <v>getImageColor</v>
      </c>
      <c r="B27" s="55" t="str">
        <f>IFERROR(__xludf.DUMMYFUNCTION("""COMPUTED_VALUE"""),"element")</f>
        <v>element</v>
      </c>
      <c r="C27" s="55" t="str">
        <f>IFERROR(__xludf.DUMMYFUNCTION("""COMPUTED_VALUE"""),"String")</f>
        <v>String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customHeight="1">
      <c r="A28" s="55" t="str">
        <f>IFERROR(__xludf.DUMMYFUNCTION("""COMPUTED_VALUE"""),"getPropertyValues")</f>
        <v>getPropertyValues</v>
      </c>
      <c r="B28" s="55" t="str">
        <f>IFERROR(__xludf.DUMMYFUNCTION("""COMPUTED_VALUE"""),"element,component,property,second")</f>
        <v>element,component,property,second</v>
      </c>
      <c r="C28" s="55" t="str">
        <f>IFERROR(__xludf.DUMMYFUNCTION("""COMPUTED_VALUE"""),"String")</f>
        <v>String</v>
      </c>
      <c r="D28" s="55"/>
      <c r="E28" s="55"/>
      <c r="F28" s="57" t="str">
        <f>IFERROR(__xludf.DUMMYFUNCTION("""COMPUTED_VALUE"""),"param number là số lượng value cần check")</f>
        <v>param number là số lượng value cần check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5.75" customHeight="1">
      <c r="A29" s="55" t="str">
        <f>IFERROR(__xludf.DUMMYFUNCTION("""COMPUTED_VALUE"""),"getText")</f>
        <v>getText</v>
      </c>
      <c r="B29" s="55" t="str">
        <f>IFERROR(__xludf.DUMMYFUNCTION("""COMPUTED_VALUE"""),"element,component")</f>
        <v>element,component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55" t="str">
        <f>IFERROR(__xludf.DUMMYFUNCTION("""COMPUTED_VALUE"""),"getTexts")</f>
        <v>getTexts</v>
      </c>
      <c r="B30" s="55" t="str">
        <f>IFERROR(__xludf.DUMMYFUNCTION("""COMPUTED_VALUE"""),"element,component,expect")</f>
        <v>element,component,expect</v>
      </c>
      <c r="C30" s="55" t="str">
        <f>IFERROR(__xludf.DUMMYFUNCTION("""COMPUTED_VALUE"""),"String")</f>
        <v>String</v>
      </c>
      <c r="D30" s="55"/>
      <c r="E30" s="55"/>
      <c r="F30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customHeight="1">
      <c r="A31" s="55" t="str">
        <f>IFERROR(__xludf.DUMMYFUNCTION("""COMPUTED_VALUE"""),"getTextsByTime")</f>
        <v>getTextsByTime</v>
      </c>
      <c r="B31" s="55" t="str">
        <f>IFERROR(__xludf.DUMMYFUNCTION("""COMPUTED_VALUE"""),"element,component,second,expect")</f>
        <v>element,component,second,expect</v>
      </c>
      <c r="C31" s="55" t="str">
        <f>IFERROR(__xludf.DUMMYFUNCTION("""COMPUTED_VALUE"""),"String")</f>
        <v>String</v>
      </c>
      <c r="D31" s="55"/>
      <c r="E31" s="55"/>
      <c r="F31" s="55" t="str">
        <f>IFERROR(__xludf.DUMMYFUNCTION("""COMPUTED_VALUE"""),"Stop khi actual contain expect or time = second")</f>
        <v>Stop khi actual contain expect or time = second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55" t="str">
        <f>IFERROR(__xludf.DUMMYFUNCTION("""COMPUTED_VALUE"""),"getTextsByLocator")</f>
        <v>getTextsByLocator</v>
      </c>
      <c r="B32" s="55" t="str">
        <f>IFERROR(__xludf.DUMMYFUNCTION("""COMPUTED_VALUE"""),"element1,component1,element2,expect")</f>
        <v>element1,component1,element2,expect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IFERROR(__xludf.DUMMYFUNCTION("""COMPUTED_VALUE"""),"Stop khi actual contain expect or element 2 display")</f>
        <v>Stop khi actual contain expect or element 2 display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customHeight="1">
      <c r="A33" s="55" t="str">
        <f>IFERROR(__xludf.DUMMYFUNCTION("""COMPUTED_VALUE"""),"getTextNoColor")</f>
        <v>getTextNoColor</v>
      </c>
      <c r="B33" s="55" t="str">
        <f>IFERROR(__xludf.DUMMYFUNCTION("""COMPUTED_VALUE"""),"element,component,...string split")</f>
        <v>element,component,...string split</v>
      </c>
      <c r="C33" s="55" t="str">
        <f>IFERROR(__xludf.DUMMYFUNCTION("""COMPUTED_VALUE"""),"String")</f>
        <v>String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customHeight="1">
      <c r="A34" s="55" t="str">
        <f>IFERROR(__xludf.DUMMYFUNCTION("""COMPUTED_VALUE"""),"getTextLocatorChild")</f>
        <v>getTextLocatorChild</v>
      </c>
      <c r="B34" s="55" t="str">
        <f>IFERROR(__xludf.DUMMYFUNCTION("""COMPUTED_VALUE"""),"element,component,key,...string split")</f>
        <v>element,component,key,...string split</v>
      </c>
      <c r="C34" s="55" t="str">
        <f>IFERROR(__xludf.DUMMYFUNCTION("""COMPUTED_VALUE"""),"String")</f>
        <v>String</v>
      </c>
      <c r="D34" s="55"/>
      <c r="E34" s="55"/>
      <c r="F34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customHeight="1">
      <c r="A35" s="55" t="str">
        <f>IFERROR(__xludf.DUMMYFUNCTION("""COMPUTED_VALUE"""),"waitForObject")</f>
        <v>waitForObject</v>
      </c>
      <c r="B35" s="55" t="str">
        <f>IFERROR(__xludf.DUMMYFUNCTION("""COMPUTED_VALUE"""),"element, second")</f>
        <v>element, second</v>
      </c>
      <c r="C35" s="55" t="str">
        <f>IFERROR(__xludf.DUMMYFUNCTION("""COMPUTED_VALUE"""),"void")</f>
        <v>void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55" t="str">
        <f>IFERROR(__xludf.DUMMYFUNCTION("""COMPUTED_VALUE"""),"swipeToDown")</f>
        <v>swipeToDown</v>
      </c>
      <c r="B36" s="55" t="str">
        <f>IFERROR(__xludf.DUMMYFUNCTION("""COMPUTED_VALUE"""),"number")</f>
        <v>number</v>
      </c>
      <c r="C36" s="55" t="str">
        <f>IFERROR(__xludf.DUMMYFUNCTION("""COMPUTED_VALUE"""),"void")</f>
        <v>void</v>
      </c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.75" customHeight="1">
      <c r="A37" s="55" t="str">
        <f>IFERROR(__xludf.DUMMYFUNCTION("""COMPUTED_VALUE"""),"getElements")</f>
        <v>getElements</v>
      </c>
      <c r="B37" s="55" t="str">
        <f>IFERROR(__xludf.DUMMYFUNCTION("""COMPUTED_VALUE"""),"element")</f>
        <v>element</v>
      </c>
      <c r="C37" s="55" t="str">
        <f>IFERROR(__xludf.DUMMYFUNCTION("""COMPUTED_VALUE"""),"String")</f>
        <v>String</v>
      </c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55" t="str">
        <f>IFERROR(__xludf.DUMMYFUNCTION("""COMPUTED_VALUE"""),"sleep")</f>
        <v>sleep</v>
      </c>
      <c r="B38" s="55" t="str">
        <f>IFERROR(__xludf.DUMMYFUNCTION("""COMPUTED_VALUE"""),"second")</f>
        <v>second</v>
      </c>
      <c r="C38" s="55" t="str">
        <f>IFERROR(__xludf.DUMMYFUNCTION("""COMPUTED_VALUE"""),"void")</f>
        <v>void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55" t="str">
        <f>IFERROR(__xludf.DUMMYFUNCTION("""COMPUTED_VALUE"""),"getSpineState")</f>
        <v>getSpineState</v>
      </c>
      <c r="B39" s="55" t="str">
        <f>IFERROR(__xludf.DUMMYFUNCTION("""COMPUTED_VALUE"""),"element")</f>
        <v>element</v>
      </c>
      <c r="C39" s="55" t="str">
        <f>IFERROR(__xludf.DUMMYFUNCTION("""COMPUTED_VALUE"""),"String")</f>
        <v>String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5.75" customHeight="1">
      <c r="A40" s="55" t="str">
        <f>IFERROR(__xludf.DUMMYFUNCTION("""COMPUTED_VALUE"""),"getSpineStates")</f>
        <v>getSpineStates</v>
      </c>
      <c r="B40" s="55" t="str">
        <f>IFERROR(__xludf.DUMMYFUNCTION("""COMPUTED_VALUE"""),"element,second,count")</f>
        <v>element,second,count</v>
      </c>
      <c r="C40" s="55" t="str">
        <f>IFERROR(__xludf.DUMMYFUNCTION("""COMPUTED_VALUE"""),"String")</f>
        <v>String</v>
      </c>
      <c r="D40" s="55"/>
      <c r="E40" s="55" t="str">
        <f>IFERROR(__xludf.DUMMYFUNCTION("""COMPUTED_VALUE"""),"state1,state2")</f>
        <v>state1,state2</v>
      </c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55" t="str">
        <f>IFERROR(__xludf.DUMMYFUNCTION("""COMPUTED_VALUE"""),"getAudioSource")</f>
        <v>getAudioSource</v>
      </c>
      <c r="B41" s="55" t="str">
        <f>IFERROR(__xludf.DUMMYFUNCTION("""COMPUTED_VALUE"""),"element")</f>
        <v>element</v>
      </c>
      <c r="C41" s="55" t="str">
        <f>IFERROR(__xludf.DUMMYFUNCTION("""COMPUTED_VALUE"""),"String")</f>
        <v>String</v>
      </c>
      <c r="D41" s="55"/>
      <c r="E41" s="55"/>
      <c r="F41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5.75" customHeight="1">
      <c r="A42" s="55" t="str">
        <f>IFERROR(__xludf.DUMMYFUNCTION("""COMPUTED_VALUE"""),"getPointScreen")</f>
        <v>getPointScreen</v>
      </c>
      <c r="B42" s="55" t="str">
        <f>IFERROR(__xludf.DUMMYFUNCTION("""COMPUTED_VALUE"""),"element,""x/y""")</f>
        <v>element,"x/y"</v>
      </c>
      <c r="C42" s="55" t="str">
        <f>IFERROR(__xludf.DUMMYFUNCTION("""COMPUTED_VALUE"""),"String")</f>
        <v>String</v>
      </c>
      <c r="D42" s="55"/>
      <c r="E42" s="55"/>
      <c r="F42" s="55" t="str">
        <f>IFERROR(__xludf.DUMMYFUNCTION("""COMPUTED_VALUE"""),"get coordinates of element of X or Y")</f>
        <v>get coordinates of element of X or Y</v>
      </c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.75" customHeight="1">
      <c r="A43" s="55" t="str">
        <f>IFERROR(__xludf.DUMMYFUNCTION("""COMPUTED_VALUE"""),"getSizeScreen")</f>
        <v>getSizeScreen</v>
      </c>
      <c r="B43" s="55" t="str">
        <f>IFERROR(__xludf.DUMMYFUNCTION("""COMPUTED_VALUE"""),"""w/h""")</f>
        <v>"w/h"</v>
      </c>
      <c r="C43" s="55" t="str">
        <f>IFERROR(__xludf.DUMMYFUNCTION("""COMPUTED_VALUE"""),"String")</f>
        <v>String</v>
      </c>
      <c r="D43" s="55"/>
      <c r="E43" s="55"/>
      <c r="F43" s="55" t="str">
        <f>IFERROR(__xludf.DUMMYFUNCTION("""COMPUTED_VALUE"""),"get size of device of  with (w) or height (h)")</f>
        <v>get size of device of  with (w) or height (h)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55" t="str">
        <f>IFERROR(__xludf.DUMMYFUNCTION("""COMPUTED_VALUE"""),"isBoolean")</f>
        <v>isBoolean</v>
      </c>
      <c r="B44" s="55" t="str">
        <f>IFERROR(__xludf.DUMMYFUNCTION("""COMPUTED_VALUE"""),"value1, vaule 2, operator")</f>
        <v>value1, vaule 2, operator</v>
      </c>
      <c r="C44" s="55" t="str">
        <f>IFERROR(__xludf.DUMMYFUNCTION("""COMPUTED_VALUE"""),"String")</f>
        <v>String</v>
      </c>
      <c r="D44" s="55"/>
      <c r="E44" s="55"/>
      <c r="F44" s="55" t="str">
        <f>IFERROR(__xludf.DUMMYFUNCTION("""COMPUTED_VALUE"""),"Hiện tại:[&lt;],[&gt;]")</f>
        <v>Hiện tại:[&lt;],[&gt;]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5.75" customHeight="1">
      <c r="A45" s="55" t="str">
        <f>IFERROR(__xludf.DUMMYFUNCTION("""COMPUTED_VALUE"""),"isPointInScreen")</f>
        <v>isPointInScreen</v>
      </c>
      <c r="B45" s="55" t="str">
        <f>IFERROR(__xludf.DUMMYFUNCTION("""COMPUTED_VALUE"""),"element")</f>
        <v>element</v>
      </c>
      <c r="C45" s="55" t="str">
        <f>IFERROR(__xludf.DUMMYFUNCTION("""COMPUTED_VALUE"""),"String")</f>
        <v>String</v>
      </c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.75" customHeight="1">
      <c r="A46" s="55" t="str">
        <f>IFERROR(__xludf.DUMMYFUNCTION("""COMPUTED_VALUE"""),"isMoveLeft")</f>
        <v>isMoveLeft</v>
      </c>
      <c r="B46" s="55" t="str">
        <f>IFERROR(__xludf.DUMMYFUNCTION("""COMPUTED_VALUE"""),"element[,second]")</f>
        <v>element[,second]</v>
      </c>
      <c r="C46" s="55" t="str">
        <f>IFERROR(__xludf.DUMMYFUNCTION("""COMPUTED_VALUE"""),"String")</f>
        <v>String</v>
      </c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5.75" customHeight="1">
      <c r="A47" s="55" t="str">
        <f>IFERROR(__xludf.DUMMYFUNCTION("""COMPUTED_VALUE"""),"isMoveDown")</f>
        <v>isMoveDown</v>
      </c>
      <c r="B47" s="55" t="str">
        <f>IFERROR(__xludf.DUMMYFUNCTION("""COMPUTED_VALUE"""),"element,second")</f>
        <v>element,second</v>
      </c>
      <c r="C47" s="55" t="str">
        <f>IFERROR(__xludf.DUMMYFUNCTION("""COMPUTED_VALUE"""),"String")</f>
        <v>String</v>
      </c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5.75" customHeight="1">
      <c r="A48" s="55" t="str">
        <f>IFERROR(__xludf.DUMMYFUNCTION("""COMPUTED_VALUE"""),"isLocationCompare")</f>
        <v>isLocationCompare</v>
      </c>
      <c r="B48" s="55" t="str">
        <f>IFERROR(__xludf.DUMMYFUNCTION("""COMPUTED_VALUE"""),"element1,element2,coordinate")</f>
        <v>element1,element2,coordinate</v>
      </c>
      <c r="C48" s="55" t="str">
        <f>IFERROR(__xludf.DUMMYFUNCTION("""COMPUTED_VALUE"""),"String")</f>
        <v>String</v>
      </c>
      <c r="D48" s="55"/>
      <c r="E48" s="55"/>
      <c r="F48" s="55" t="str">
        <f>IFERROR(__xludf.DUMMYFUNCTION("""COMPUTED_VALUE"""),"coordinate = x/y")</f>
        <v>coordinate = x/y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5.75" customHeight="1">
      <c r="A49" s="55" t="str">
        <f>IFERROR(__xludf.DUMMYFUNCTION("""COMPUTED_VALUE"""),"move")</f>
        <v>move</v>
      </c>
      <c r="B49" s="55" t="str">
        <f>IFERROR(__xludf.DUMMYFUNCTION("""COMPUTED_VALUE"""),"element1,element2")</f>
        <v>element1,element2</v>
      </c>
      <c r="C49" s="55" t="str">
        <f>IFERROR(__xludf.DUMMYFUNCTION("""COMPUTED_VALUE"""),"void")</f>
        <v>void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55" t="str">
        <f>IFERROR(__xludf.DUMMYFUNCTION("""COMPUTED_VALUE"""),"elementNotDisplay")</f>
        <v>elementNotDisplay</v>
      </c>
      <c r="B50" s="55" t="str">
        <f>IFERROR(__xludf.DUMMYFUNCTION("""COMPUTED_VALUE"""),"element")</f>
        <v>element</v>
      </c>
      <c r="C50" s="55" t="str">
        <f>IFERROR(__xludf.DUMMYFUNCTION("""COMPUTED_VALUE"""),"String")</f>
        <v>String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5.75" customHeight="1">
      <c r="A51" s="55" t="str">
        <f>IFERROR(__xludf.DUMMYFUNCTION("""COMPUTED_VALUE"""),"waitForObjectNotPresent")</f>
        <v>waitForObjectNotPresent</v>
      </c>
      <c r="B51" s="55" t="str">
        <f>IFERROR(__xludf.DUMMYFUNCTION("""COMPUTED_VALUE"""),"element")</f>
        <v>element</v>
      </c>
      <c r="C51" s="55" t="str">
        <f>IFERROR(__xludf.DUMMYFUNCTION("""COMPUTED_VALUE"""),"String")</f>
        <v>String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55" t="str">
        <f>IFERROR(__xludf.DUMMYFUNCTION("""COMPUTED_VALUE"""),"waitForObjectNotPresent")</f>
        <v>waitForObjectNotPresent</v>
      </c>
      <c r="B52" s="55" t="str">
        <f>IFERROR(__xludf.DUMMYFUNCTION("""COMPUTED_VALUE"""),"element,second")</f>
        <v>element,second</v>
      </c>
      <c r="C52" s="55" t="str">
        <f>IFERROR(__xludf.DUMMYFUNCTION("""COMPUTED_VALUE"""),"String")</f>
        <v>String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.75" customHeight="1">
      <c r="A53" s="55" t="str">
        <f>IFERROR(__xludf.DUMMYFUNCTION("""COMPUTED_VALUE"""),"moveByCoordinates")</f>
        <v>moveByCoordinates</v>
      </c>
      <c r="B53" s="55" t="str">
        <f>IFERROR(__xludf.DUMMYFUNCTION("""COMPUTED_VALUE"""),"element,number")</f>
        <v>element,number</v>
      </c>
      <c r="C53" s="55" t="str">
        <f>IFERROR(__xludf.DUMMYFUNCTION("""COMPUTED_VALUE"""),"void")</f>
        <v>void</v>
      </c>
      <c r="D53" s="55"/>
      <c r="E53" s="55"/>
      <c r="F53" s="55" t="str">
        <f>IFERROR(__xludf.DUMMYFUNCTION("""COMPUTED_VALUE"""),"number là dịch chuyển khoảng bn (thường để 1)")</f>
        <v>number là dịch chuyển khoảng bn (thường để 1)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.75" customHeight="1">
      <c r="A54" s="55" t="str">
        <f>IFERROR(__xludf.DUMMYFUNCTION("""COMPUTED_VALUE"""),"waitForObjectNotInScreen")</f>
        <v>waitForObjectNotInScreen</v>
      </c>
      <c r="B54" s="55" t="str">
        <f>IFERROR(__xludf.DUMMYFUNCTION("""COMPUTED_VALUE"""),"element,second,size,coordinate")</f>
        <v>element,second,size,coordinate</v>
      </c>
      <c r="C54" s="55" t="str">
        <f>IFERROR(__xludf.DUMMYFUNCTION("""COMPUTED_VALUE"""),"void")</f>
        <v>void</v>
      </c>
      <c r="D54" s="55" t="str">
        <f>IFERROR(__xludf.DUMMYFUNCTION("""COMPUTED_VALUE"""),"size: w/h
coordinate = x/y")</f>
        <v>size: w/h
coordinate = x/y</v>
      </c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.75" customHeight="1">
      <c r="A55" s="55" t="str">
        <f>IFERROR(__xludf.DUMMYFUNCTION("""COMPUTED_VALUE"""),"isRotation")</f>
        <v>isRotation</v>
      </c>
      <c r="B55" s="55" t="str">
        <f>IFERROR(__xludf.DUMMYFUNCTION("""COMPUTED_VALUE"""),"element,coordinate")</f>
        <v>element,coordinate</v>
      </c>
      <c r="C55" s="55" t="str">
        <f>IFERROR(__xludf.DUMMYFUNCTION("""COMPUTED_VALUE"""),"String")</f>
        <v>String</v>
      </c>
      <c r="D55" s="55" t="str">
        <f>IFERROR(__xludf.DUMMYFUNCTION("""COMPUTED_VALUE"""),"coordinate = x/y/z/w")</f>
        <v>coordinate = x/y/z/w</v>
      </c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.75" customHeight="1">
      <c r="A56" s="55" t="str">
        <f>IFERROR(__xludf.DUMMYFUNCTION("""COMPUTED_VALUE"""),"getListAudioSource")</f>
        <v>getListAudioSource</v>
      </c>
      <c r="B56" s="55" t="str">
        <f>IFERROR(__xludf.DUMMYFUNCTION("""COMPUTED_VALUE"""),"element,count")</f>
        <v>element,count</v>
      </c>
      <c r="C56" s="55" t="str">
        <f>IFERROR(__xludf.DUMMYFUNCTION("""COMPUTED_VALUE"""),"String")</f>
        <v>String</v>
      </c>
      <c r="D56" s="55"/>
      <c r="E56" s="55"/>
      <c r="F56" s="55" t="str">
        <f>IFERROR(__xludf.DUMMYFUNCTION("""COMPUTED_VALUE"""),"1 element phát bao nhiêu audio trong khoảng 25 giay")</f>
        <v>1 element phát bao nhiêu audio trong khoảng 25 giay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55" t="str">
        <f>IFERROR(__xludf.DUMMYFUNCTION("""COMPUTED_VALUE"""),"getListAudioSource")</f>
        <v>getListAudioSource</v>
      </c>
      <c r="B57" s="55" t="str">
        <f>IFERROR(__xludf.DUMMYFUNCTION("""COMPUTED_VALUE"""),"element,count,expects")</f>
        <v>element,count,expects</v>
      </c>
      <c r="C57" s="55" t="str">
        <f>IFERROR(__xludf.DUMMYFUNCTION("""COMPUTED_VALUE"""),"String")</f>
        <v>String</v>
      </c>
      <c r="D57" s="55" t="str">
        <f>IFERROR(__xludf.DUMMYFUNCTION("""COMPUTED_VALUE"""),"expects = [value1;value2;..]")</f>
        <v>expects = [value1;value2;..]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.75" customHeight="1">
      <c r="A58" s="55" t="str">
        <f>IFERROR(__xludf.DUMMYFUNCTION("""COMPUTED_VALUE"""),"getImageNameAndColor")</f>
        <v>getImageNameAndColor</v>
      </c>
      <c r="B58" s="55" t="str">
        <f>IFERROR(__xludf.DUMMYFUNCTION("""COMPUTED_VALUE"""),"element")</f>
        <v>element</v>
      </c>
      <c r="C58" s="55" t="str">
        <f>IFERROR(__xludf.DUMMYFUNCTION("""COMPUTED_VALUE"""),"String")</f>
        <v>String</v>
      </c>
      <c r="D58" s="55"/>
      <c r="E58" s="55" t="str">
        <f>IFERROR(__xludf.DUMMYFUNCTION("""COMPUTED_VALUE"""),"image + "",""+ color")</f>
        <v>image + ","+ color</v>
      </c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55" t="str">
        <f>IFERROR(__xludf.DUMMYFUNCTION("""COMPUTED_VALUE"""),"getTextContain")</f>
        <v>getTextContain</v>
      </c>
      <c r="B59" s="55" t="str">
        <f>IFERROR(__xludf.DUMMYFUNCTION("""COMPUTED_VALUE"""),"element,component,containt")</f>
        <v>element,component,containt</v>
      </c>
      <c r="C59" s="55" t="str">
        <f>IFERROR(__xludf.DUMMYFUNCTION("""COMPUTED_VALUE"""),"String")</f>
        <v>String</v>
      </c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5.75" customHeight="1">
      <c r="A60" s="55" t="str">
        <f>IFERROR(__xludf.DUMMYFUNCTION("""COMPUTED_VALUE"""),"isScale")</f>
        <v>isScale</v>
      </c>
      <c r="B60" s="55" t="str">
        <f>IFERROR(__xludf.DUMMYFUNCTION("""COMPUTED_VALUE"""),"element,second,expect")</f>
        <v>element,second,expect</v>
      </c>
      <c r="C60" s="55" t="str">
        <f>IFERROR(__xludf.DUMMYFUNCTION("""COMPUTED_VALUE"""),"String")</f>
        <v>String</v>
      </c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55" t="str">
        <f>IFERROR(__xludf.DUMMYFUNCTION("""COMPUTED_VALUE"""),"isScale")</f>
        <v>isScale</v>
      </c>
      <c r="B61" s="55" t="str">
        <f>IFERROR(__xludf.DUMMYFUNCTION("""COMPUTED_VALUE"""),"element,component,property,second,expect")</f>
        <v>element,component,property,second,expect</v>
      </c>
      <c r="C61" s="55" t="str">
        <f>IFERROR(__xludf.DUMMYFUNCTION("""COMPUTED_VALUE"""),"String")</f>
        <v>String</v>
      </c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5.75" customHeight="1">
      <c r="A62" s="55" t="str">
        <f>IFERROR(__xludf.DUMMYFUNCTION("""COMPUTED_VALUE"""),"swipeRightToLeftEx")</f>
        <v>swipeRightToLeftEx</v>
      </c>
      <c r="B62" s="55" t="str">
        <f>IFERROR(__xludf.DUMMYFUNCTION("""COMPUTED_VALUE"""),"number")</f>
        <v>number</v>
      </c>
      <c r="C62" s="55" t="str">
        <f>IFERROR(__xludf.DUMMYFUNCTION("""COMPUTED_VALUE"""),"void")</f>
        <v>void</v>
      </c>
      <c r="D62" s="55" t="str">
        <f>IFERROR(__xludf.DUMMYFUNCTION("""COMPUTED_VALUE"""),"bài bao nhiêu")</f>
        <v>bài bao nhiêu</v>
      </c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55" t="str">
        <f>IFERROR(__xludf.DUMMYFUNCTION("""COMPUTED_VALUE"""),"getVideoName")</f>
        <v>getVideoName</v>
      </c>
      <c r="B63" s="55" t="str">
        <f>IFERROR(__xludf.DUMMYFUNCTION("""COMPUTED_VALUE"""),"element[,strSplit,indexSplit]")</f>
        <v>element[,strSplit,indexSplit]</v>
      </c>
      <c r="C63" s="55" t="str">
        <f>IFERROR(__xludf.DUMMYFUNCTION("""COMPUTED_VALUE"""),"String")</f>
        <v>String</v>
      </c>
      <c r="D63" s="55"/>
      <c r="E63" s="55"/>
      <c r="F63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55" t="str">
        <f>IFERROR(__xludf.DUMMYFUNCTION("""COMPUTED_VALUE"""),"getVideoUrl")</f>
        <v>getVideoUrl</v>
      </c>
      <c r="B64" s="55" t="str">
        <f>IFERROR(__xludf.DUMMYFUNCTION("""COMPUTED_VALUE"""),"element[,strSplit,indexSplit]")</f>
        <v>element[,strSplit,indexSplit]</v>
      </c>
      <c r="C64" s="55" t="str">
        <f>IFERROR(__xludf.DUMMYFUNCTION("""COMPUTED_VALUE"""),"String")</f>
        <v>String</v>
      </c>
      <c r="D64" s="55"/>
      <c r="E64" s="55"/>
      <c r="F64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5.75" customHeight="1">
      <c r="A65" s="55" t="str">
        <f>IFERROR(__xludf.DUMMYFUNCTION("""COMPUTED_VALUE"""),"getVideoUrl")</f>
        <v>getVideoUrl</v>
      </c>
      <c r="B65" s="55" t="str">
        <f>IFERROR(__xludf.DUMMYFUNCTION("""COMPUTED_VALUE"""),"element,component,key,expected")</f>
        <v>element,component,key,expected</v>
      </c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5.75" customHeight="1">
      <c r="A66" s="55" t="str">
        <f>IFERROR(__xludf.DUMMYFUNCTION("""COMPUTED_VALUE"""),"sendKey")</f>
        <v>sendKey</v>
      </c>
      <c r="B66" s="55" t="str">
        <f>IFERROR(__xludf.DUMMYFUNCTION("""COMPUTED_VALUE"""),"element,component[,property],expect")</f>
        <v>element,component[,property],expect</v>
      </c>
      <c r="C66" s="55" t="str">
        <f>IFERROR(__xludf.DUMMYFUNCTION("""COMPUTED_VALUE"""),"void")</f>
        <v>void</v>
      </c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55" t="str">
        <f>IFERROR(__xludf.DUMMYFUNCTION("""COMPUTED_VALUE"""),"getResultByKey")</f>
        <v>getResultByKey</v>
      </c>
      <c r="B67" s="55" t="str">
        <f>IFERROR(__xludf.DUMMYFUNCTION("""COMPUTED_VALUE"""),"element,component,key")</f>
        <v>element,component,key</v>
      </c>
      <c r="C67" s="55" t="str">
        <f>IFERROR(__xludf.DUMMYFUNCTION("""COMPUTED_VALUE"""),"String")</f>
        <v>String</v>
      </c>
      <c r="D67" s="55" t="str">
        <f>IFERROR(__xludf.DUMMYFUNCTION("""COMPUTED_VALUE"""),"key = //$.Page[0].Id")</f>
        <v>key = //$.Page[0].Id</v>
      </c>
      <c r="E67" s="55"/>
      <c r="F67" s="55" t="str">
        <f>IFERROR(__xludf.DUMMYFUNCTION("""COMPUTED_VALUE"""),"return value by key in json array object")</f>
        <v>return value by key in json array object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55" t="str">
        <f>IFERROR(__xludf.DUMMYFUNCTION("""COMPUTED_VALUE"""),"returnPath")</f>
        <v>returnPath</v>
      </c>
      <c r="B68" s="55" t="str">
        <f>IFERROR(__xludf.DUMMYFUNCTION("""COMPUTED_VALUE"""),"element,component,key,expect")</f>
        <v>element,component,key,expect</v>
      </c>
      <c r="C68" s="55" t="str">
        <f>IFERROR(__xludf.DUMMYFUNCTION("""COMPUTED_VALUE"""),"void")</f>
        <v>void</v>
      </c>
      <c r="D68" s="55"/>
      <c r="E68" s="55"/>
      <c r="F68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5.75" customHeight="1">
      <c r="A69" s="55" t="str">
        <f>IFERROR(__xludf.DUMMYFUNCTION("""COMPUTED_VALUE"""),"returnPathContain")</f>
        <v>returnPathContain</v>
      </c>
      <c r="B69" s="55" t="str">
        <f>IFERROR(__xludf.DUMMYFUNCTION("""COMPUTED_VALUE"""),"element,component,key,expect")</f>
        <v>element,component,key,expect</v>
      </c>
      <c r="C69" s="55" t="str">
        <f>IFERROR(__xludf.DUMMYFUNCTION("""COMPUTED_VALUE"""),"void")</f>
        <v>void</v>
      </c>
      <c r="D69" s="55"/>
      <c r="E69" s="55"/>
      <c r="F69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5.75" customHeight="1">
      <c r="A70" s="55" t="str">
        <f>IFERROR(__xludf.DUMMYFUNCTION("""COMPUTED_VALUE"""),"returnIndex")</f>
        <v>returnIndex</v>
      </c>
      <c r="B70" s="55" t="str">
        <f>IFERROR(__xludf.DUMMYFUNCTION("""COMPUTED_VALUE"""),"element,component,key,expect")</f>
        <v>element,component,key,expect</v>
      </c>
      <c r="C70" s="55" t="str">
        <f>IFERROR(__xludf.DUMMYFUNCTION("""COMPUTED_VALUE"""),"void")</f>
        <v>void</v>
      </c>
      <c r="D70" s="55"/>
      <c r="E70" s="55"/>
      <c r="F70" s="55" t="str">
        <f>IFERROR(__xludf.DUMMYFUNCTION("""COMPUTED_VALUE"""),"""index"" in variable file")</f>
        <v>"index" in variable file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5.75" customHeight="1">
      <c r="A71" s="55" t="str">
        <f>IFERROR(__xludf.DUMMYFUNCTION("""COMPUTED_VALUE"""),"getSentenceByText")</f>
        <v>getSentenceByText</v>
      </c>
      <c r="B71" s="55" t="str">
        <f>IFERROR(__xludf.DUMMYFUNCTION("""COMPUTED_VALUE"""),"element,component[,split string]")</f>
        <v>element,component[,split string]</v>
      </c>
      <c r="C71" s="55" t="str">
        <f>IFERROR(__xludf.DUMMYFUNCTION("""COMPUTED_VALUE"""),"String")</f>
        <v>String</v>
      </c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5.75" customHeight="1">
      <c r="A72" s="55" t="str">
        <f>IFERROR(__xludf.DUMMYFUNCTION("""COMPUTED_VALUE"""),"setTagGameObject")</f>
        <v>setTagGameObject</v>
      </c>
      <c r="B72" s="55" t="str">
        <f>IFERROR(__xludf.DUMMYFUNCTION("""COMPUTED_VALUE"""),"element,tagName")</f>
        <v>element,tagName</v>
      </c>
      <c r="C72" s="55" t="str">
        <f>IFERROR(__xludf.DUMMYFUNCTION("""COMPUTED_VALUE"""),"void")</f>
        <v>void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55" t="str">
        <f>IFERROR(__xludf.DUMMYFUNCTION("""COMPUTED_VALUE"""),"drag")</f>
        <v>drag</v>
      </c>
      <c r="B73" s="55" t="str">
        <f>IFERROR(__xludf.DUMMYFUNCTION("""COMPUTED_VALUE"""),"element1,element2")</f>
        <v>element1,element2</v>
      </c>
      <c r="C73" s="55" t="str">
        <f>IFERROR(__xludf.DUMMYFUNCTION("""COMPUTED_VALUE"""),"void")</f>
        <v>void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55" t="str">
        <f>IFERROR(__xludf.DUMMYFUNCTION("""COMPUTED_VALUE"""),"returnChooseTopic")</f>
        <v>returnChooseTopic</v>
      </c>
      <c r="B74" s="55" t="str">
        <f>IFERROR(__xludf.DUMMYFUNCTION("""COMPUTED_VALUE"""),"from,to,exception,part")</f>
        <v>from,to,exception,part</v>
      </c>
      <c r="C74" s="55" t="str">
        <f>IFERROR(__xludf.DUMMYFUNCTION("""COMPUTED_VALUE"""),"void")</f>
        <v>void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55" t="str">
        <f>IFERROR(__xludf.DUMMYFUNCTION("""COMPUTED_VALUE"""),"returnChooseTopic")</f>
        <v>returnChooseTopic</v>
      </c>
      <c r="B75" s="55" t="str">
        <f>IFERROR(__xludf.DUMMYFUNCTION("""COMPUTED_VALUE"""),"part")</f>
        <v>part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5.75" customHeight="1">
      <c r="A76" s="55" t="str">
        <f>IFERROR(__xludf.DUMMYFUNCTION("""COMPUTED_VALUE"""),"deFindModeRunTestCase")</f>
        <v>deFindModeRunTestCase</v>
      </c>
      <c r="B76" s="55" t="str">
        <f>IFERROR(__xludf.DUMMYFUNCTION("""COMPUTED_VALUE"""),"key,sheetName,from,to")</f>
        <v>key,sheetName,from,to</v>
      </c>
      <c r="C76" s="55" t="str">
        <f>IFERROR(__xludf.DUMMYFUNCTION("""COMPUTED_VALUE"""),"void")</f>
        <v>void</v>
      </c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5.75" customHeight="1">
      <c r="A77" s="55" t="str">
        <f>IFERROR(__xludf.DUMMYFUNCTION("""COMPUTED_VALUE"""),"returnModeTC")</f>
        <v>returnModeTC</v>
      </c>
      <c r="B77" s="55" t="str">
        <f>IFERROR(__xludf.DUMMYFUNCTION("""COMPUTED_VALUE"""),"sheetName,to,expected,contain")</f>
        <v>sheetName,to,expected,contain</v>
      </c>
      <c r="C77" s="55" t="str">
        <f>IFERROR(__xludf.DUMMYFUNCTION("""COMPUTED_VALUE"""),"void")</f>
        <v>void</v>
      </c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55" t="str">
        <f>IFERROR(__xludf.DUMMYFUNCTION("""COMPUTED_VALUE"""),"ignoreScript")</f>
        <v>ignoreScript</v>
      </c>
      <c r="B78" s="55" t="str">
        <f>IFERROR(__xludf.DUMMYFUNCTION("""COMPUTED_VALUE"""),"number,to,sheetName,text")</f>
        <v>number,to,sheetName,text</v>
      </c>
      <c r="C78" s="55" t="str">
        <f>IFERROR(__xludf.DUMMYFUNCTION("""COMPUTED_VALUE"""),"void")</f>
        <v>void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5.75" customHeight="1">
      <c r="A79" s="55" t="str">
        <f>IFERROR(__xludf.DUMMYFUNCTION("""COMPUTED_VALUE"""),"setRunModeTC")</f>
        <v>setRunModeTC</v>
      </c>
      <c r="B79" s="55" t="str">
        <f>IFERROR(__xludf.DUMMYFUNCTION("""COMPUTED_VALUE"""),"from,to,exception")</f>
        <v>from,to,exception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55" t="str">
        <f>IFERROR(__xludf.DUMMYFUNCTION("""COMPUTED_VALUE"""),"setIndexVariableFile")</f>
        <v>setIndexVariableFile</v>
      </c>
      <c r="B80" s="55" t="str">
        <f>IFERROR(__xludf.DUMMYFUNCTION("""COMPUTED_VALUE"""),"index")</f>
        <v>index</v>
      </c>
      <c r="C80" s="55" t="str">
        <f>IFERROR(__xludf.DUMMYFUNCTION("""COMPUTED_VALUE"""),"void")</f>
        <v>void</v>
      </c>
      <c r="D80" s="55"/>
      <c r="E80" s="55"/>
      <c r="F80" s="55" t="str">
        <f>IFERROR(__xludf.DUMMYFUNCTION("""COMPUTED_VALUE"""),"set value for ""index"" in variable field")</f>
        <v>set value for "index" in variable field</v>
      </c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55" t="str">
        <f>IFERROR(__xludf.DUMMYFUNCTION("""COMPUTED_VALUE"""),"addIndexVariableFile")</f>
        <v>addIndexVariableFile</v>
      </c>
      <c r="B81" s="55" t="str">
        <f>IFERROR(__xludf.DUMMYFUNCTION("""COMPUTED_VALUE"""),"add")</f>
        <v>add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.75" customHeight="1">
      <c r="A82" s="55" t="str">
        <f>IFERROR(__xludf.DUMMYFUNCTION("""COMPUTED_VALUE"""),"changeModeTC")</f>
        <v>changeModeTC</v>
      </c>
      <c r="B82" s="55" t="str">
        <f>IFERROR(__xludf.DUMMYFUNCTION("""COMPUTED_VALUE"""),"keyWord,locator,component,tcRow,expected")</f>
        <v>keyWord,locator,component,tcRow,expected</v>
      </c>
      <c r="C82" s="55" t="str">
        <f>IFERROR(__xludf.DUMMYFUNCTION("""COMPUTED_VALUE"""),"void")</f>
        <v>void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.75" customHeight="1">
      <c r="A83" s="55" t="str">
        <f>IFERROR(__xludf.DUMMYFUNCTION("""COMPUTED_VALUE"""),"changeModeTCSetTrue")</f>
        <v>changeModeTCSetTrue</v>
      </c>
      <c r="B83" s="55" t="str">
        <f>IFERROR(__xludf.DUMMYFUNCTION("""COMPUTED_VALUE"""),"(String actual,String tcRow,String expect)")</f>
        <v>(String actual,String tcRow,String expect)</v>
      </c>
      <c r="C83" s="55" t="str">
        <f>IFERROR(__xludf.DUMMYFUNCTION("""COMPUTED_VALUE"""),"void")</f>
        <v>void</v>
      </c>
      <c r="D83" s="55"/>
      <c r="E83" s="55"/>
      <c r="F83" s="55" t="str">
        <f>IFERROR(__xludf.DUMMYFUNCTION("""COMPUTED_VALUE"""),"actual check equal expect if true tcRow set mode run YES")</f>
        <v>actual check equal expect if true tcRow set mode run YES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55" t="str">
        <f>IFERROR(__xludf.DUMMYFUNCTION("""COMPUTED_VALUE"""),"changeModeTCSetFail")</f>
        <v>changeModeTCSetFail</v>
      </c>
      <c r="B84" s="55" t="str">
        <f>IFERROR(__xludf.DUMMYFUNCTION("""COMPUTED_VALUE"""),"(String actual,String tcRow,String expect)")</f>
        <v>(String actual,String tcRow,String expect)</v>
      </c>
      <c r="C84" s="55" t="str">
        <f>IFERROR(__xludf.DUMMYFUNCTION("""COMPUTED_VALUE"""),"void")</f>
        <v>void</v>
      </c>
      <c r="D84" s="55"/>
      <c r="E84" s="55"/>
      <c r="F84" s="55" t="str">
        <f>IFERROR(__xludf.DUMMYFUNCTION("""COMPUTED_VALUE"""),"actual check equal expect if true tcRow set mode run NO")</f>
        <v>actual check equal expect if true tcRow set mode run NO</v>
      </c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 count="1">
    <dataValidation type="list" allowBlank="1" showErrorMessage="1" sqref="C2:C1000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2c8ec4e2-cd39-4cdd-b298-adadd4add1ed}">
  <sheetPr>
    <outlinePr summaryBelow="0" summaryRight="0"/>
  </sheetPr>
  <dimension ref="A1:AB14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0"/>
      <c r="L1" s="10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.75" customHeight="1">
      <c r="A2" s="7" t="s">
        <v>13</v>
      </c>
      <c r="B2" s="7" t="s">
        <v>14</v>
      </c>
      <c r="C2" s="7" t="s">
        <v>15</v>
      </c>
      <c r="D2" s="9"/>
      <c r="E2" s="9"/>
      <c r="F2" s="6"/>
      <c r="G2" s="6"/>
      <c r="H2" s="6"/>
      <c r="I2" s="10"/>
      <c r="J2" s="10"/>
      <c r="K2" s="10"/>
      <c r="L2" s="10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.75" customHeight="1">
      <c r="A3" s="7" t="s">
        <v>17</v>
      </c>
      <c r="B3" s="12" t="s">
        <v>18</v>
      </c>
      <c r="C3" s="7" t="s">
        <v>15</v>
      </c>
      <c r="D3" s="9"/>
      <c r="E3" s="9"/>
      <c r="F3" s="6"/>
      <c r="G3" s="6"/>
      <c r="H3" s="6"/>
      <c r="I3" s="10"/>
      <c r="J3" s="10"/>
      <c r="K3" s="10"/>
      <c r="L3" s="10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.75" customHeight="1">
      <c r="A4" s="7" t="s">
        <v>19</v>
      </c>
      <c r="B4" s="7" t="s">
        <v>20</v>
      </c>
      <c r="C4" s="7" t="s">
        <v>15</v>
      </c>
      <c r="D4" s="9"/>
      <c r="E4" s="9"/>
      <c r="F4" s="6"/>
      <c r="G4" s="6"/>
      <c r="H4" s="6"/>
      <c r="I4" s="10"/>
      <c r="J4" s="10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.75" customHeight="1">
      <c r="A5" s="7" t="s">
        <v>21</v>
      </c>
      <c r="B5" s="7" t="s">
        <v>22</v>
      </c>
      <c r="C5" s="7" t="s">
        <v>15</v>
      </c>
      <c r="D5" s="9"/>
      <c r="E5" s="9"/>
      <c r="F5" s="6"/>
      <c r="G5" s="6"/>
      <c r="H5" s="6"/>
      <c r="I5" s="10"/>
      <c r="J5" s="10"/>
      <c r="K5" s="10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5.75" customHeight="1">
      <c r="A6" s="7" t="s">
        <v>23</v>
      </c>
      <c r="B6" s="12" t="s">
        <v>67</v>
      </c>
      <c r="C6" s="7" t="s">
        <v>15</v>
      </c>
      <c r="D6" s="9"/>
      <c r="E6" s="9"/>
      <c r="F6" s="6"/>
      <c r="G6" s="6"/>
      <c r="H6" s="6"/>
      <c r="I6" s="10"/>
      <c r="J6" s="10"/>
      <c r="K6" s="10"/>
      <c r="L6" s="10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5.75" customHeight="1">
      <c r="A7" s="7" t="s">
        <v>25</v>
      </c>
      <c r="B7" s="7" t="s">
        <v>68</v>
      </c>
      <c r="C7" s="7" t="s">
        <v>15</v>
      </c>
      <c r="D7" s="9"/>
      <c r="E7" s="9"/>
      <c r="F7" s="6"/>
      <c r="G7" s="6"/>
      <c r="H7" s="6"/>
      <c r="I7" s="10"/>
      <c r="J7" s="10"/>
      <c r="K7" s="10"/>
      <c r="L7" s="10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5.75" customHeight="1">
      <c r="A8" s="7" t="s">
        <v>69</v>
      </c>
      <c r="B8" s="7" t="s">
        <v>70</v>
      </c>
      <c r="C8" s="7" t="s">
        <v>15</v>
      </c>
      <c r="D8" s="9"/>
      <c r="E8" s="9"/>
      <c r="F8" s="6"/>
      <c r="G8" s="6"/>
      <c r="H8" s="6"/>
      <c r="I8" s="10"/>
      <c r="J8" s="10"/>
      <c r="K8" s="10"/>
      <c r="L8" s="10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75" customHeight="1">
      <c r="A9" s="7" t="s">
        <v>71</v>
      </c>
      <c r="B9" s="7" t="s">
        <v>72</v>
      </c>
      <c r="C9" s="7" t="s">
        <v>15</v>
      </c>
      <c r="D9" s="9"/>
      <c r="E9" s="9"/>
      <c r="F9" s="6"/>
      <c r="G9" s="6"/>
      <c r="H9" s="6"/>
      <c r="I9" s="10"/>
      <c r="J9" s="10"/>
      <c r="K9" s="10"/>
      <c r="L9" s="10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5.75" customHeight="1">
      <c r="A10" s="7" t="s">
        <v>73</v>
      </c>
      <c r="B10" s="12" t="s">
        <v>74</v>
      </c>
      <c r="C10" s="7" t="s">
        <v>15</v>
      </c>
      <c r="D10" s="9"/>
      <c r="E10" s="9"/>
      <c r="F10" s="7"/>
      <c r="G10" s="6"/>
      <c r="H10" s="6"/>
      <c r="I10" s="10"/>
      <c r="J10" s="10"/>
      <c r="K10" s="10"/>
      <c r="L10" s="10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5.75" customHeight="1">
      <c r="A11" s="7" t="s">
        <v>75</v>
      </c>
      <c r="B11" s="7" t="s">
        <v>76</v>
      </c>
      <c r="C11" s="7" t="s">
        <v>15</v>
      </c>
      <c r="D11" s="9"/>
      <c r="E11" s="9"/>
      <c r="F11" s="6"/>
      <c r="G11" s="6"/>
      <c r="H11" s="6"/>
      <c r="I11" s="10"/>
      <c r="J11" s="10"/>
      <c r="K11" s="10"/>
      <c r="L11" s="10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5.75" customHeight="1">
      <c r="A12" s="7" t="s">
        <v>77</v>
      </c>
      <c r="B12" s="7" t="s">
        <v>78</v>
      </c>
      <c r="C12" s="7" t="s">
        <v>15</v>
      </c>
      <c r="D12" s="9"/>
      <c r="E12" s="9"/>
      <c r="F12" s="7"/>
      <c r="G12" s="6"/>
      <c r="H12" s="6"/>
      <c r="I12" s="10"/>
      <c r="J12" s="10"/>
      <c r="K12" s="10"/>
      <c r="L12" s="10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5.75" customHeight="1">
      <c r="A13" s="7" t="s">
        <v>79</v>
      </c>
      <c r="B13" s="7" t="s">
        <v>80</v>
      </c>
      <c r="C13" s="7" t="s">
        <v>15</v>
      </c>
      <c r="D13" s="9"/>
      <c r="E13" s="9"/>
      <c r="F13" s="7"/>
      <c r="G13" s="6"/>
      <c r="H13" s="6"/>
      <c r="I13" s="10"/>
      <c r="J13" s="10"/>
      <c r="K13" s="10"/>
      <c r="L13" s="10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5.75" customHeight="1">
      <c r="A14" s="7" t="s">
        <v>81</v>
      </c>
      <c r="B14" s="7" t="s">
        <v>82</v>
      </c>
      <c r="C14" s="6" t="s">
        <v>15</v>
      </c>
      <c r="D14" s="9"/>
      <c r="E14" s="9"/>
      <c r="F14" s="6"/>
      <c r="G14" s="6"/>
      <c r="H14" s="6"/>
      <c r="I14" s="10"/>
      <c r="J14" s="10"/>
      <c r="K14" s="10"/>
      <c r="L14" s="10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</sheetData>
  <conditionalFormatting sqref="D1:D14">
    <cfRule type="cellIs" priority="1" dxfId="0" operator="equal">
      <formula>"PASS"</formula>
    </cfRule>
  </conditionalFormatting>
  <conditionalFormatting sqref="D1:D14">
    <cfRule type="cellIs" priority="2" dxfId="1" operator="equal">
      <formula>"FAIL"</formula>
    </cfRule>
  </conditionalFormatting>
  <conditionalFormatting sqref="D1:D14">
    <cfRule type="cellIs" priority="3" dxfId="2" operator="equal">
      <formula>"SKIP"</formula>
    </cfRule>
  </conditionalFormatting>
  <dataValidations count="2"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9fd559d5-a51c-44e9-94b7-901ebee1e5f8}">
  <sheetPr>
    <outlinePr summaryBelow="0" summaryRight="0"/>
  </sheetPr>
  <dimension ref="A1:N21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43.57142857142857"/>
    <col min="6" max="6" customWidth="true" width="20.714285714285715"/>
    <col min="7" max="7" customWidth="true" width="10.571428571428571"/>
    <col min="8" max="8" customWidth="true" width="18.285714285714285"/>
    <col min="9" max="9" customWidth="true" width="30.857142857142858"/>
    <col min="10" max="10" customWidth="true" width="25.571428571428573"/>
    <col min="11" max="11" customWidth="true" width="35.57142857142857"/>
    <col min="13" max="13" customWidth="true" width="24.571428571428573"/>
    <col min="14" max="14" customWidth="true" width="20.428571428571427"/>
  </cols>
  <sheetData>
    <row r="1" spans="1:14" ht="21.75" customHeight="1">
      <c r="A1" s="13" t="s">
        <v>0</v>
      </c>
      <c r="B1" s="13" t="s">
        <v>27</v>
      </c>
      <c r="C1" s="13" t="s">
        <v>1</v>
      </c>
      <c r="D1" s="14" t="s">
        <v>28</v>
      </c>
      <c r="E1" s="15" t="s">
        <v>29</v>
      </c>
      <c r="F1" s="13" t="s">
        <v>30</v>
      </c>
      <c r="G1" s="16" t="s">
        <v>31</v>
      </c>
      <c r="H1" s="13" t="s">
        <v>32</v>
      </c>
      <c r="I1" s="13" t="s">
        <v>33</v>
      </c>
      <c r="J1" s="14" t="s">
        <v>34</v>
      </c>
      <c r="K1" s="14" t="s">
        <v>6</v>
      </c>
      <c r="L1" s="13" t="s">
        <v>35</v>
      </c>
      <c r="M1" s="13" t="s">
        <v>4</v>
      </c>
      <c r="N1" s="13" t="s">
        <v>36</v>
      </c>
    </row>
    <row r="2" spans="1:14" ht="15.75" customHeight="1">
      <c r="A2" s="17" t="s">
        <v>13</v>
      </c>
      <c r="B2" s="18" t="s">
        <v>37</v>
      </c>
      <c r="C2" s="19" t="s">
        <v>38</v>
      </c>
      <c r="D2" s="20" t="s">
        <v>39</v>
      </c>
      <c r="E2" s="21" t="s">
        <v>83</v>
      </c>
      <c r="F2" s="22"/>
      <c r="G2" s="23" t="s">
        <v>15</v>
      </c>
      <c r="H2" s="22"/>
      <c r="I2" s="59"/>
      <c r="J2" s="22"/>
      <c r="K2" s="22"/>
      <c r="L2" s="22"/>
      <c r="M2" s="26"/>
      <c r="N2" s="22"/>
    </row>
    <row r="3" spans="1:14" ht="15.75" customHeight="1">
      <c r="A3" s="18" t="s">
        <v>13</v>
      </c>
      <c r="B3" s="18" t="s">
        <v>41</v>
      </c>
      <c r="C3" s="19" t="s">
        <v>14</v>
      </c>
      <c r="D3" s="20"/>
      <c r="E3" s="27"/>
      <c r="F3" s="22"/>
      <c r="G3" s="23" t="s">
        <v>15</v>
      </c>
      <c r="H3" s="22" t="s">
        <v>42</v>
      </c>
      <c r="I3" s="60" t="s">
        <v>84</v>
      </c>
      <c r="J3" s="29"/>
      <c r="K3" s="61" t="s">
        <v>85</v>
      </c>
      <c r="L3" s="29"/>
      <c r="M3" s="29"/>
      <c r="N3" s="29"/>
    </row>
    <row r="4" spans="1:14" ht="15.75" customHeight="1">
      <c r="A4" s="31" t="s">
        <v>17</v>
      </c>
      <c r="B4" s="31" t="s">
        <v>37</v>
      </c>
      <c r="C4" s="32" t="s">
        <v>18</v>
      </c>
      <c r="D4" s="29"/>
      <c r="E4" s="33"/>
      <c r="F4" s="29"/>
      <c r="G4" s="34" t="s">
        <v>15</v>
      </c>
      <c r="H4" s="29" t="s">
        <v>45</v>
      </c>
      <c r="I4" s="33" t="s">
        <v>46</v>
      </c>
      <c r="J4" s="22"/>
      <c r="K4" s="61" t="s">
        <v>86</v>
      </c>
      <c r="L4" s="22"/>
      <c r="M4" s="26"/>
      <c r="N4" s="22"/>
    </row>
    <row r="5" spans="1:14" ht="15.75" customHeight="1">
      <c r="A5" s="19" t="s">
        <v>19</v>
      </c>
      <c r="B5" s="19" t="s">
        <v>37</v>
      </c>
      <c r="C5" s="7" t="s">
        <v>48</v>
      </c>
      <c r="D5" s="31" t="s">
        <v>39</v>
      </c>
      <c r="E5" s="36" t="s">
        <v>87</v>
      </c>
      <c r="F5" s="29"/>
      <c r="G5" s="34" t="s">
        <v>15</v>
      </c>
      <c r="H5" s="29"/>
      <c r="I5" s="33"/>
      <c r="J5" s="29"/>
      <c r="K5" s="62"/>
      <c r="L5" s="29"/>
      <c r="M5" s="29"/>
      <c r="N5" s="29"/>
    </row>
    <row r="6" spans="1:14" ht="15.75" customHeight="1">
      <c r="A6" s="19" t="s">
        <v>19</v>
      </c>
      <c r="B6" s="19" t="s">
        <v>41</v>
      </c>
      <c r="C6" s="19" t="s">
        <v>50</v>
      </c>
      <c r="D6" s="31"/>
      <c r="E6" s="36"/>
      <c r="F6" s="29"/>
      <c r="G6" s="37" t="s">
        <v>15</v>
      </c>
      <c r="H6" s="38" t="s">
        <v>45</v>
      </c>
      <c r="I6" s="63" t="s">
        <v>46</v>
      </c>
      <c r="J6" s="29"/>
      <c r="K6" s="61" t="s">
        <v>88</v>
      </c>
      <c r="L6" s="29"/>
      <c r="M6" s="29"/>
      <c r="N6" s="29"/>
    </row>
    <row r="7" spans="1:14" ht="15.75" customHeight="1">
      <c r="A7" s="19" t="s">
        <v>21</v>
      </c>
      <c r="B7" s="19" t="s">
        <v>37</v>
      </c>
      <c r="C7" s="31" t="s">
        <v>52</v>
      </c>
      <c r="D7" s="40"/>
      <c r="E7" s="36"/>
      <c r="F7" s="29"/>
      <c r="G7" s="34" t="s">
        <v>15</v>
      </c>
      <c r="H7" s="38" t="s">
        <v>42</v>
      </c>
      <c r="I7" s="60" t="s">
        <v>89</v>
      </c>
      <c r="J7" s="29"/>
      <c r="K7" s="61" t="s">
        <v>90</v>
      </c>
      <c r="L7" s="29"/>
      <c r="M7" s="29"/>
      <c r="N7" s="29"/>
    </row>
    <row r="8" spans="1:14" ht="15.75" customHeight="1">
      <c r="A8" s="19" t="s">
        <v>23</v>
      </c>
      <c r="B8" s="19" t="s">
        <v>37</v>
      </c>
      <c r="C8" s="19" t="s">
        <v>91</v>
      </c>
      <c r="D8" s="20" t="s">
        <v>39</v>
      </c>
      <c r="E8" s="21" t="s">
        <v>92</v>
      </c>
      <c r="F8" s="22"/>
      <c r="G8" s="23" t="s">
        <v>15</v>
      </c>
      <c r="H8" s="22"/>
      <c r="I8" s="59"/>
      <c r="J8" s="22"/>
      <c r="K8" s="22"/>
      <c r="L8" s="29"/>
      <c r="M8" s="29"/>
      <c r="N8" s="29"/>
    </row>
    <row r="9" spans="1:14" ht="15.75" customHeight="1">
      <c r="A9" s="19" t="s">
        <v>23</v>
      </c>
      <c r="B9" s="19" t="s">
        <v>41</v>
      </c>
      <c r="C9" s="7" t="s">
        <v>67</v>
      </c>
      <c r="D9" s="31"/>
      <c r="E9" s="36"/>
      <c r="F9" s="29"/>
      <c r="G9" s="37" t="s">
        <v>15</v>
      </c>
      <c r="H9" s="38" t="s">
        <v>45</v>
      </c>
      <c r="I9" s="63" t="s">
        <v>46</v>
      </c>
      <c r="J9" s="29"/>
      <c r="K9" s="61" t="s">
        <v>93</v>
      </c>
      <c r="L9" s="29"/>
      <c r="M9" s="29"/>
      <c r="N9" s="29"/>
    </row>
    <row r="10" spans="1:14" ht="15.75" customHeight="1">
      <c r="A10" s="19" t="s">
        <v>25</v>
      </c>
      <c r="B10" s="19" t="s">
        <v>37</v>
      </c>
      <c r="C10" s="19" t="s">
        <v>68</v>
      </c>
      <c r="D10" s="20"/>
      <c r="E10" s="27"/>
      <c r="F10" s="22"/>
      <c r="G10" s="23" t="s">
        <v>15</v>
      </c>
      <c r="H10" s="22" t="s">
        <v>42</v>
      </c>
      <c r="I10" s="60" t="s">
        <v>94</v>
      </c>
      <c r="J10" s="22"/>
      <c r="K10" s="61" t="s">
        <v>95</v>
      </c>
      <c r="L10" s="29"/>
      <c r="M10" s="29"/>
      <c r="N10" s="29"/>
    </row>
    <row r="11" spans="1:14" ht="15.75" customHeight="1">
      <c r="A11" s="19" t="s">
        <v>69</v>
      </c>
      <c r="B11" s="19" t="s">
        <v>37</v>
      </c>
      <c r="C11" s="7" t="s">
        <v>96</v>
      </c>
      <c r="D11" s="31" t="s">
        <v>39</v>
      </c>
      <c r="E11" s="36" t="s">
        <v>97</v>
      </c>
      <c r="F11" s="29"/>
      <c r="G11" s="34" t="s">
        <v>15</v>
      </c>
      <c r="H11" s="29"/>
      <c r="I11" s="33"/>
      <c r="J11" s="29"/>
      <c r="K11" s="62"/>
      <c r="L11" s="29"/>
      <c r="M11" s="29"/>
      <c r="N11" s="29"/>
    </row>
    <row r="12" spans="1:14" ht="15.75" customHeight="1">
      <c r="A12" s="19" t="s">
        <v>69</v>
      </c>
      <c r="B12" s="19" t="s">
        <v>37</v>
      </c>
      <c r="C12" s="19" t="s">
        <v>98</v>
      </c>
      <c r="D12" s="31"/>
      <c r="E12" s="36"/>
      <c r="F12" s="29"/>
      <c r="G12" s="37" t="s">
        <v>15</v>
      </c>
      <c r="H12" s="38" t="s">
        <v>45</v>
      </c>
      <c r="I12" s="63" t="s">
        <v>46</v>
      </c>
      <c r="J12" s="29"/>
      <c r="K12" s="61" t="s">
        <v>99</v>
      </c>
      <c r="L12" s="29"/>
      <c r="M12" s="29"/>
      <c r="N12" s="29"/>
    </row>
    <row r="13" spans="1:14" ht="15.75" customHeight="1">
      <c r="A13" s="19" t="s">
        <v>71</v>
      </c>
      <c r="B13" s="19" t="s">
        <v>37</v>
      </c>
      <c r="C13" s="31" t="s">
        <v>100</v>
      </c>
      <c r="D13" s="40"/>
      <c r="E13" s="36"/>
      <c r="F13" s="29"/>
      <c r="G13" s="34" t="s">
        <v>15</v>
      </c>
      <c r="H13" s="38" t="s">
        <v>42</v>
      </c>
      <c r="I13" s="60" t="s">
        <v>101</v>
      </c>
      <c r="J13" s="29"/>
      <c r="K13" s="61" t="s">
        <v>102</v>
      </c>
      <c r="L13" s="29"/>
      <c r="M13" s="29"/>
      <c r="N13" s="29"/>
    </row>
    <row r="14" spans="1:14" ht="15.75" customHeight="1">
      <c r="A14" s="19" t="s">
        <v>73</v>
      </c>
      <c r="B14" s="19" t="s">
        <v>37</v>
      </c>
      <c r="C14" s="19" t="s">
        <v>103</v>
      </c>
      <c r="D14" s="20" t="s">
        <v>39</v>
      </c>
      <c r="E14" s="21" t="s">
        <v>104</v>
      </c>
      <c r="F14" s="22"/>
      <c r="G14" s="23" t="s">
        <v>15</v>
      </c>
      <c r="H14" s="22"/>
      <c r="I14" s="59"/>
      <c r="J14" s="29"/>
      <c r="K14" s="62"/>
      <c r="L14" s="29"/>
      <c r="M14" s="29"/>
      <c r="N14" s="29"/>
    </row>
    <row r="15" spans="1:14" ht="15.75" customHeight="1">
      <c r="A15" s="19" t="s">
        <v>73</v>
      </c>
      <c r="B15" s="19" t="s">
        <v>41</v>
      </c>
      <c r="C15" s="7" t="s">
        <v>74</v>
      </c>
      <c r="D15" s="31"/>
      <c r="E15" s="36"/>
      <c r="F15" s="29"/>
      <c r="G15" s="37" t="s">
        <v>15</v>
      </c>
      <c r="H15" s="38" t="s">
        <v>45</v>
      </c>
      <c r="I15" s="63" t="s">
        <v>46</v>
      </c>
      <c r="J15" s="29"/>
      <c r="K15" s="61" t="s">
        <v>105</v>
      </c>
      <c r="L15" s="29"/>
      <c r="M15" s="29"/>
      <c r="N15" s="29"/>
    </row>
    <row r="16" spans="1:14" ht="15.75" customHeight="1">
      <c r="A16" s="19" t="s">
        <v>75</v>
      </c>
      <c r="B16" s="19" t="s">
        <v>37</v>
      </c>
      <c r="C16" s="19" t="s">
        <v>76</v>
      </c>
      <c r="D16" s="20"/>
      <c r="E16" s="27"/>
      <c r="F16" s="22"/>
      <c r="G16" s="23" t="s">
        <v>15</v>
      </c>
      <c r="H16" s="22" t="s">
        <v>42</v>
      </c>
      <c r="I16" s="60" t="s">
        <v>106</v>
      </c>
      <c r="J16" s="29"/>
      <c r="K16" s="61" t="s">
        <v>107</v>
      </c>
      <c r="L16" s="29"/>
      <c r="M16" s="29"/>
      <c r="N16" s="29"/>
    </row>
    <row r="17" spans="1:14" ht="15.75" customHeight="1">
      <c r="A17" s="19" t="s">
        <v>77</v>
      </c>
      <c r="B17" s="19" t="s">
        <v>37</v>
      </c>
      <c r="C17" s="7" t="s">
        <v>108</v>
      </c>
      <c r="D17" s="31" t="s">
        <v>39</v>
      </c>
      <c r="E17" s="36" t="s">
        <v>109</v>
      </c>
      <c r="F17" s="29"/>
      <c r="G17" s="34" t="s">
        <v>15</v>
      </c>
      <c r="H17" s="29"/>
      <c r="I17" s="33"/>
      <c r="J17" s="29"/>
      <c r="K17" s="64"/>
      <c r="L17" s="29"/>
      <c r="M17" s="29"/>
      <c r="N17" s="29"/>
    </row>
    <row r="18" spans="1:14" ht="15.75" customHeight="1">
      <c r="A18" s="19" t="s">
        <v>77</v>
      </c>
      <c r="B18" s="19" t="s">
        <v>41</v>
      </c>
      <c r="C18" s="19" t="s">
        <v>110</v>
      </c>
      <c r="D18" s="31"/>
      <c r="E18" s="36"/>
      <c r="F18" s="29"/>
      <c r="G18" s="37" t="s">
        <v>15</v>
      </c>
      <c r="H18" s="38" t="s">
        <v>45</v>
      </c>
      <c r="I18" s="63" t="s">
        <v>46</v>
      </c>
      <c r="J18" s="29"/>
      <c r="K18" s="61" t="s">
        <v>111</v>
      </c>
      <c r="L18" s="29"/>
      <c r="M18" s="29"/>
      <c r="N18" s="29"/>
    </row>
    <row r="19" spans="1:14" ht="15.75" customHeight="1">
      <c r="A19" s="19" t="s">
        <v>79</v>
      </c>
      <c r="B19" s="19" t="s">
        <v>37</v>
      </c>
      <c r="C19" s="31" t="s">
        <v>112</v>
      </c>
      <c r="D19" s="40"/>
      <c r="E19" s="36"/>
      <c r="F19" s="29"/>
      <c r="G19" s="34" t="s">
        <v>15</v>
      </c>
      <c r="H19" s="38" t="s">
        <v>42</v>
      </c>
      <c r="I19" s="60" t="s">
        <v>113</v>
      </c>
      <c r="J19" s="29"/>
      <c r="K19" s="61" t="s">
        <v>114</v>
      </c>
      <c r="L19" s="29"/>
      <c r="M19" s="29"/>
      <c r="N19" s="29"/>
    </row>
    <row r="20" spans="1:14" ht="15.75" customHeight="1">
      <c r="A20" s="19" t="s">
        <v>81</v>
      </c>
      <c r="B20" s="19" t="s">
        <v>37</v>
      </c>
      <c r="C20" s="19" t="s">
        <v>115</v>
      </c>
      <c r="D20" s="31" t="s">
        <v>39</v>
      </c>
      <c r="E20" s="36" t="s">
        <v>116</v>
      </c>
      <c r="F20" s="29"/>
      <c r="G20" s="34" t="s">
        <v>15</v>
      </c>
      <c r="H20" s="29"/>
      <c r="I20" s="33"/>
      <c r="J20" s="29"/>
      <c r="K20" s="62"/>
      <c r="L20" s="29"/>
      <c r="M20" s="29"/>
      <c r="N20" s="29"/>
    </row>
    <row r="21" spans="1:14" ht="15.75" customHeight="1">
      <c r="A21" s="19" t="s">
        <v>81</v>
      </c>
      <c r="B21" s="18" t="s">
        <v>41</v>
      </c>
      <c r="C21" s="19" t="s">
        <v>117</v>
      </c>
      <c r="D21" s="19" t="s">
        <v>61</v>
      </c>
      <c r="E21" s="21" t="s">
        <v>62</v>
      </c>
      <c r="F21" s="22"/>
      <c r="G21" s="23" t="s">
        <v>15</v>
      </c>
      <c r="H21" s="22"/>
      <c r="I21" s="59"/>
      <c r="J21" s="22"/>
      <c r="K21" s="22"/>
      <c r="L21" s="22"/>
      <c r="M21" s="26"/>
      <c r="N21" s="22"/>
    </row>
  </sheetData>
  <conditionalFormatting sqref="L1:L21 M1:N1">
    <cfRule type="cellIs" priority="1" dxfId="0" operator="equal">
      <formula>"PASS"</formula>
    </cfRule>
  </conditionalFormatting>
  <conditionalFormatting sqref="L1:L21 M1:N1">
    <cfRule type="cellIs" priority="2" dxfId="3" operator="equal">
      <formula>"FAIL"</formula>
    </cfRule>
  </conditionalFormatting>
  <conditionalFormatting sqref="L1:L21 M1:N1">
    <cfRule type="cellIs" priority="3" dxfId="4" operator="equal">
      <formula>"SKIP"</formula>
    </cfRule>
  </conditionalFormatting>
  <dataValidations count="12">
    <dataValidation type="list" allowBlank="1" showErrorMessage="1" sqref="H4 H19">
      <formula1>Keywords!$A$2:$A174</formula1>
    </dataValidation>
    <dataValidation type="list" allowBlank="1" showErrorMessage="1" sqref="H7 H9 H15">
      <formula1>Keywords!$A$2:$A172</formula1>
    </dataValidation>
    <dataValidation type="list" allowBlank="1" showErrorMessage="1" sqref="H2">
      <formula1>Keywords!$A$2:$A174</formula1>
    </dataValidation>
    <dataValidation type="list" allowBlank="1" showErrorMessage="1" sqref="H5:H6">
      <formula1>Keywords!$A$2:$A169</formula1>
    </dataValidation>
    <dataValidation type="list" allowBlank="1" showErrorMessage="1" sqref="G2:G21">
      <formula1>"Y,N"</formula1>
    </dataValidation>
    <dataValidation type="list" allowBlank="1" showErrorMessage="1" sqref="H8 H12 H14">
      <formula1>Keywords!$A$2:$A174</formula1>
    </dataValidation>
    <dataValidation type="list" allowBlank="1" showErrorMessage="1" sqref="H11 H17:H18">
      <formula1>Keywords!$A$2:$A179</formula1>
    </dataValidation>
    <dataValidation type="list" allowBlank="1" showErrorMessage="1" sqref="A1:A21">
      <formula1>'TestCase(offical)'!$A:$A</formula1>
    </dataValidation>
    <dataValidation type="list" allowBlank="1" showErrorMessage="1" sqref="H3">
      <formula1>Keywords!$A$2:$A174</formula1>
    </dataValidation>
    <dataValidation type="list" allowBlank="1" showErrorMessage="1" sqref="D2:D21">
      <formula1>Keywords!$A$2:$A21</formula1>
    </dataValidation>
    <dataValidation type="list" allowBlank="1" showErrorMessage="1" sqref="H10 H13 H16">
      <formula1>Keywords!$A$2:$A177</formula1>
    </dataValidation>
    <dataValidation type="list" allowBlank="1" showErrorMessage="1" sqref="H20:H21">
      <formula1>Keywords!$A$2:$A178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a9e0819-b6ae-45f1-8d59-cc92e75f09df}">
  <dimension ref="A5"/>
  <sheetViews>
    <sheetView tabSelected="1" workbookViewId="0" topLeftCell="A1"/>
  </sheetViews>
  <sheetFormatPr defaultRowHeight="12.75"/>
  <sheetData>
    <row r="5" spans="1:1" ht="23.25" customHeight="1">
      <c r="A5" s="65" t="s">
        <v>119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</vt:lpstr>
      <vt:lpstr>TestSteps</vt:lpstr>
      <vt:lpstr>Group-Turn</vt:lpstr>
      <vt:lpstr>Keywords</vt:lpstr>
      <vt:lpstr>TestCase(offical)</vt:lpstr>
      <vt:lpstr>TestSteps(offical)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