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JiVYHd+xl1IcO2JVF3AmKZHB2yPsT/pWq1c8FjDo73c="/>
    </ext>
  </extLst>
</workbook>
</file>

<file path=xl/sharedStrings.xml><?xml version="1.0" encoding="utf-8"?>
<sst xmlns="http://schemas.openxmlformats.org/spreadsheetml/2006/main" count="180" uniqueCount="83">
  <si>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</si>
  <si>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</si>
  <si>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</si>
  <si>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</si>
  <si>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</si>
  <si>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</si>
  <si>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</si>
  <si>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</si>
  <si>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</si>
  <si>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lượt 1</t>
  </si>
  <si>
    <t>Y</t>
  </si>
  <si>
    <t>TC2</t>
  </si>
  <si>
    <t>Kiểm tra text câu lượt 1</t>
  </si>
  <si>
    <t>TC3</t>
  </si>
  <si>
    <t>Kiểm tra chunk text lượt 1</t>
  </si>
  <si>
    <t>G_turn1</t>
  </si>
  <si>
    <t>TC4</t>
  </si>
  <si>
    <t>Kiểm tra audio câu lượt 2</t>
  </si>
  <si>
    <t>TC5</t>
  </si>
  <si>
    <t>Kiểm tra text câu lượt 2</t>
  </si>
  <si>
    <t>TC6</t>
  </si>
  <si>
    <t>Kiểm tra chunk text lượt 2</t>
  </si>
  <si>
    <t>G_turn2</t>
  </si>
  <si>
    <t>TC7</t>
  </si>
  <si>
    <t>Đợi game kết thúc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</si>
  <si>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</si>
  <si>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</si>
  <si>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</si>
  <si>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</si>
  <si>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</si>
  <si>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</si>
  <si>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</si>
  <si>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</si>
  <si>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</si>
  <si>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</si>
  <si>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</si>
  <si>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</si>
  <si>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click</t>
  </si>
  <si>
    <t>Robot</t>
  </si>
  <si>
    <t>TS2</t>
  </si>
  <si>
    <t>Kiểm tra audio text câu lượt 1</t>
  </si>
  <si>
    <t>getAudioSource</t>
  </si>
  <si>
    <t>FxSource[activeInHierarchy=true],AudioSource,clip</t>
  </si>
  <si>
    <t>$.act[?(@.game_name=="Chunking1Speaking(Clone)")].turn[0].word[?(@.type=='question')].audio[*].file_path</t>
  </si>
  <si>
    <t>getTextNoColor</t>
  </si>
  <si>
    <t>CanvasGamePlay/HighlightBox/Text (TMP),TextMeshProUGUI</t>
  </si>
  <si>
    <t>$.act[?(@.game_name=="Chunking1Speaking(Clone)")].turn[0].word[?(@.type=='question')].text</t>
  </si>
  <si>
    <t>TS3</t>
  </si>
  <si>
    <t>setVariableFile</t>
  </si>
  <si>
    <t>index,1</t>
  </si>
  <si>
    <t>Đợi mic bật</t>
  </si>
  <si>
    <t>waitForObject</t>
  </si>
  <si>
    <t>Micro-Working</t>
  </si>
  <si>
    <t>Kiểm tra text chunk</t>
  </si>
  <si>
    <t>CanvasGamePlay/HighlightBox/Text (TMP)</t>
  </si>
  <si>
    <t>CanvasGamePlay//BroadText,TextMeshProUGUI</t>
  </si>
  <si>
    <t>$.act[?(@.game_name=="Chunking1Speaking(Clone)")].turn[0].word[?(@.order=='$.index' &amp;&amp; @.type=="chunk")].text</t>
  </si>
  <si>
    <t>Kiểm tra audio text chunk</t>
  </si>
  <si>
    <t>$.act[?(@.game_name=="Chunking1Speaking(Clone)")].turn[0].word[?(@.order=='$.index' &amp;&amp; @.type=="chunk")].audio[*].file_path</t>
  </si>
  <si>
    <t>TS4</t>
  </si>
  <si>
    <t>Click mic</t>
  </si>
  <si>
    <t>Micro-Working,Button,onClick()</t>
  </si>
  <si>
    <t>TS5</t>
  </si>
  <si>
    <t>Tăng order</t>
  </si>
  <si>
    <t>addIndexVariableFile</t>
  </si>
  <si>
    <t>1</t>
  </si>
  <si>
    <t xml:space="preserve">Chờ audio </t>
  </si>
  <si>
    <t>waitForObjectContain</t>
  </si>
  <si>
    <t>Managers/SoundManager/FxSource,AudioSource,clip,Can you say ___ kidgirl</t>
  </si>
  <si>
    <t>Kiểm tra audio text</t>
  </si>
  <si>
    <t>$.act[?(@.game_name=="Chunking1Speaking(Clone)")].turn[1].word[?(@.type=='question')].audio[*].file_path</t>
  </si>
  <si>
    <t>Kiểm tra text câu 2</t>
  </si>
  <si>
    <t>$.act[?(@.game_name=="Chunking1Speaking(Clone)")].turn[1].word[?(@.type=='question')].text</t>
  </si>
  <si>
    <t>Reset index</t>
  </si>
  <si>
    <t>$.act[?(@.game_name=="Chunking1Speaking(Clone)")].turn[1].word[?(@.order=='$.index' &amp;&amp; @.type=="chunk")].text</t>
  </si>
  <si>
    <t>$.act[?(@.game_name=="Chunking1Speaking(Clone)")].turn[1].word[?(@.order=='$.index' &amp;&amp; @.type=="chunk")].audio[*].file_path</t>
  </si>
  <si>
    <t>waitForObjectNotPresent</t>
  </si>
  <si>
    <t>Robot,120</t>
  </si>
  <si>
    <t>Loop</t>
  </si>
  <si>
    <t>Level</t>
  </si>
  <si>
    <t>Loop value</t>
  </si>
  <si>
    <t>$.length($.act[?(@.game_name=="Chunking1Speaking(Clone)")].turn[0].word[?(@.type=='chunk')].length())</t>
  </si>
  <si>
    <t>$.length($.act[?(@.game_name=="Chunking1Speaking(Clone)")].turn[1].word[?(@.type=='chunk')].length())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</si>
</sst>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color theme="1"/>
      <name val="Arial"/>
    </font>
    <font>
      <color rgb="FF0B7500"/>
      <name val="Arial"/>
    </font>
    <font>
      <sz val="12.0"/>
      <color theme="1"/>
      <name val="&quot;Times New Roman&quot;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6" numFmtId="49" xfId="0" applyAlignment="1" applyFont="1" applyNumberForma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6" numFmtId="0" xfId="0" applyAlignment="1" applyFont="1">
      <alignment shrinkToFit="0" wrapText="1"/>
    </xf>
    <xf borderId="0" fillId="4" fontId="7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6" numFmtId="49" xfId="0" applyAlignment="1" applyFont="1" applyNumberForma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4" fontId="7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vertical="bottom" wrapText="1"/>
    </xf>
    <xf borderId="0" fillId="4" fontId="7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1"/>
    </xf>
    <xf borderId="0" fillId="0" fontId="8" numFmtId="49" xfId="0" applyAlignment="1" applyFont="1" applyNumberFormat="1">
      <alignment readingOrder="0" shrinkToFit="0" vertical="bottom" wrapText="1"/>
    </xf>
    <xf quotePrefix="1"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bottom"/>
    </xf>
    <xf borderId="0" fillId="4" fontId="9" numFmtId="0" xfId="0" applyAlignment="1" applyFont="1">
      <alignment readingOrder="0" shrinkToFit="0" wrapText="1"/>
    </xf>
    <xf borderId="0" fillId="4" fontId="7" numFmtId="0" xfId="0" applyAlignment="1" applyFon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4" fontId="1" numFmtId="0" xfId="0" applyAlignment="1" applyFont="1">
      <alignment readingOrder="0" shrinkToFit="0" wrapText="1"/>
    </xf>
    <xf borderId="0" fillId="4" fontId="8" numFmtId="0" xfId="0" applyAlignment="1" applyFont="1">
      <alignment readingOrder="0" vertical="bottom"/>
    </xf>
    <xf borderId="0" fillId="4" fontId="1" numFmtId="0" xfId="0" applyAlignment="1" applyFont="1">
      <alignment shrinkToFit="0" wrapText="1"/>
    </xf>
    <xf borderId="1" fillId="5" fontId="11" numFmtId="0" xfId="0" applyAlignment="1" applyBorder="1" applyFill="1" applyFont="1">
      <alignment shrinkToFit="0" wrapText="1"/>
    </xf>
    <xf borderId="1" fillId="5" fontId="11" numFmtId="49" xfId="0" applyAlignment="1" applyBorder="1" applyFont="1" applyNumberFormat="1">
      <alignment horizontal="left" shrinkToFit="0" wrapText="1"/>
    </xf>
    <xf borderId="1" fillId="5" fontId="11" numFmtId="49" xfId="0" applyAlignment="1" applyBorder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1" numFmtId="49" xfId="0" applyAlignment="1" applyFont="1" applyNumberFormat="1">
      <alignment horizontal="left" shrinkToFit="0" wrapText="1"/>
    </xf>
    <xf borderId="0" fillId="0" fontId="11" numFmtId="49" xfId="0" applyAlignment="1" applyFont="1" applyNumberFormat="1">
      <alignment shrinkToFit="0" wrapText="1"/>
    </xf>
    <xf borderId="0" fillId="0" fontId="11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3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3" t="s">
        <v>11</v>
      </c>
      <c r="B3" s="3" t="s">
        <v>12</v>
      </c>
      <c r="C3" s="3" t="s">
        <v>10</v>
      </c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3" t="s">
        <v>13</v>
      </c>
      <c r="B4" s="3" t="s">
        <v>14</v>
      </c>
      <c r="C4" s="3" t="s">
        <v>10</v>
      </c>
      <c r="D4" s="4"/>
      <c r="E4" s="4"/>
      <c r="F4" s="3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3" t="s">
        <v>16</v>
      </c>
      <c r="B5" s="3" t="s">
        <v>17</v>
      </c>
      <c r="C5" s="3" t="s">
        <v>10</v>
      </c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3" t="s">
        <v>18</v>
      </c>
      <c r="B6" s="3" t="s">
        <v>19</v>
      </c>
      <c r="C6" s="3" t="s">
        <v>10</v>
      </c>
      <c r="D6" s="4"/>
      <c r="E6" s="4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3" t="s">
        <v>20</v>
      </c>
      <c r="B7" s="3" t="s">
        <v>21</v>
      </c>
      <c r="C7" s="3" t="s">
        <v>10</v>
      </c>
      <c r="D7" s="4"/>
      <c r="E7" s="4"/>
      <c r="F7" s="3" t="s">
        <v>22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3" t="s">
        <v>23</v>
      </c>
      <c r="B8" s="3" t="s">
        <v>24</v>
      </c>
      <c r="C8" s="3" t="s">
        <v>10</v>
      </c>
      <c r="D8" s="4"/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7.38"/>
    <col customWidth="1" min="13" max="13" width="24.63"/>
    <col customWidth="1" min="14" max="14" width="20.38"/>
  </cols>
  <sheetData>
    <row r="1" ht="21.75" customHeight="1">
      <c r="A1" s="5" t="s">
        <v>0</v>
      </c>
      <c r="B1" s="6" t="s">
        <v>25</v>
      </c>
      <c r="C1" s="6" t="s">
        <v>1</v>
      </c>
      <c r="D1" s="7" t="s">
        <v>26</v>
      </c>
      <c r="E1" s="8" t="s">
        <v>27</v>
      </c>
      <c r="F1" s="6" t="s">
        <v>28</v>
      </c>
      <c r="G1" s="9" t="s">
        <v>29</v>
      </c>
      <c r="H1" s="6" t="s">
        <v>30</v>
      </c>
      <c r="I1" s="6" t="s">
        <v>31</v>
      </c>
      <c r="J1" s="7" t="s">
        <v>32</v>
      </c>
      <c r="K1" s="7" t="s">
        <v>6</v>
      </c>
      <c r="L1" s="6" t="s">
        <v>33</v>
      </c>
      <c r="M1" s="6" t="s">
        <v>4</v>
      </c>
      <c r="N1" s="6" t="s">
        <v>34</v>
      </c>
    </row>
    <row r="2" ht="15.75" customHeight="1">
      <c r="A2" s="10" t="s">
        <v>8</v>
      </c>
      <c r="B2" s="11" t="s">
        <v>35</v>
      </c>
      <c r="C2" s="12" t="s">
        <v>36</v>
      </c>
      <c r="D2" s="13" t="s">
        <v>37</v>
      </c>
      <c r="E2" s="14" t="s">
        <v>38</v>
      </c>
      <c r="F2" s="15"/>
      <c r="G2" s="16" t="s">
        <v>10</v>
      </c>
      <c r="H2" s="15"/>
      <c r="I2" s="17"/>
      <c r="J2" s="18"/>
      <c r="K2" s="19"/>
      <c r="L2" s="18"/>
      <c r="M2" s="20"/>
      <c r="N2" s="18"/>
    </row>
    <row r="3" ht="45.0" customHeight="1">
      <c r="A3" s="21" t="s">
        <v>8</v>
      </c>
      <c r="B3" s="22" t="s">
        <v>39</v>
      </c>
      <c r="C3" s="23" t="s">
        <v>40</v>
      </c>
      <c r="D3" s="24"/>
      <c r="E3" s="25"/>
      <c r="F3" s="24"/>
      <c r="G3" s="26" t="s">
        <v>10</v>
      </c>
      <c r="H3" s="24" t="s">
        <v>41</v>
      </c>
      <c r="I3" s="27" t="s">
        <v>42</v>
      </c>
      <c r="J3" s="28"/>
      <c r="K3" s="29" t="s">
        <v>43</v>
      </c>
      <c r="L3" s="28"/>
      <c r="M3" s="30"/>
      <c r="N3" s="28"/>
    </row>
    <row r="4" ht="33.0" customHeight="1">
      <c r="A4" s="21" t="s">
        <v>11</v>
      </c>
      <c r="B4" s="11" t="s">
        <v>35</v>
      </c>
      <c r="C4" s="11" t="s">
        <v>39</v>
      </c>
      <c r="D4" s="31"/>
      <c r="E4" s="32"/>
      <c r="F4" s="15"/>
      <c r="G4" s="33" t="s">
        <v>10</v>
      </c>
      <c r="H4" s="15" t="s">
        <v>44</v>
      </c>
      <c r="I4" s="14" t="s">
        <v>45</v>
      </c>
      <c r="J4" s="18"/>
      <c r="K4" s="34" t="s">
        <v>46</v>
      </c>
      <c r="L4" s="18"/>
      <c r="M4" s="20"/>
      <c r="N4" s="18"/>
    </row>
    <row r="5" ht="33.0" customHeight="1">
      <c r="A5" s="21" t="s">
        <v>11</v>
      </c>
      <c r="B5" s="35" t="s">
        <v>39</v>
      </c>
      <c r="C5" s="35" t="s">
        <v>47</v>
      </c>
      <c r="D5" s="13" t="s">
        <v>48</v>
      </c>
      <c r="E5" s="36" t="s">
        <v>49</v>
      </c>
      <c r="F5" s="15"/>
      <c r="G5" s="16" t="s">
        <v>10</v>
      </c>
      <c r="H5" s="15"/>
      <c r="I5" s="14"/>
      <c r="J5" s="18"/>
      <c r="K5" s="34"/>
      <c r="L5" s="18"/>
      <c r="M5" s="20"/>
      <c r="N5" s="18"/>
    </row>
    <row r="6" ht="33.0" customHeight="1">
      <c r="A6" s="21" t="s">
        <v>13</v>
      </c>
      <c r="B6" s="35" t="s">
        <v>35</v>
      </c>
      <c r="C6" s="37" t="s">
        <v>50</v>
      </c>
      <c r="D6" s="13" t="s">
        <v>51</v>
      </c>
      <c r="E6" s="36" t="s">
        <v>52</v>
      </c>
      <c r="F6" s="15"/>
      <c r="G6" s="16" t="s">
        <v>10</v>
      </c>
      <c r="H6" s="15"/>
      <c r="I6" s="14"/>
      <c r="J6" s="18"/>
      <c r="K6" s="34"/>
      <c r="L6" s="18"/>
      <c r="M6" s="20"/>
      <c r="N6" s="18"/>
    </row>
    <row r="7" ht="51.75" customHeight="1">
      <c r="A7" s="21" t="s">
        <v>13</v>
      </c>
      <c r="B7" s="35" t="s">
        <v>39</v>
      </c>
      <c r="C7" s="37" t="s">
        <v>53</v>
      </c>
      <c r="D7" s="13" t="s">
        <v>51</v>
      </c>
      <c r="E7" s="36" t="s">
        <v>54</v>
      </c>
      <c r="F7" s="15"/>
      <c r="G7" s="16" t="s">
        <v>10</v>
      </c>
      <c r="H7" s="15" t="s">
        <v>44</v>
      </c>
      <c r="I7" s="14" t="s">
        <v>55</v>
      </c>
      <c r="J7" s="18"/>
      <c r="K7" s="34" t="s">
        <v>56</v>
      </c>
      <c r="L7" s="18"/>
      <c r="M7" s="20"/>
      <c r="N7" s="18"/>
    </row>
    <row r="8" ht="39.0" customHeight="1">
      <c r="A8" s="21" t="s">
        <v>13</v>
      </c>
      <c r="B8" s="35" t="s">
        <v>47</v>
      </c>
      <c r="C8" s="37" t="s">
        <v>57</v>
      </c>
      <c r="D8" s="13"/>
      <c r="E8" s="36"/>
      <c r="F8" s="15"/>
      <c r="G8" s="16" t="s">
        <v>10</v>
      </c>
      <c r="H8" s="15" t="s">
        <v>41</v>
      </c>
      <c r="I8" s="14" t="s">
        <v>42</v>
      </c>
      <c r="J8" s="18"/>
      <c r="K8" s="34" t="s">
        <v>58</v>
      </c>
      <c r="L8" s="18"/>
      <c r="M8" s="20"/>
      <c r="N8" s="18"/>
    </row>
    <row r="9" ht="33.0" customHeight="1">
      <c r="A9" s="21" t="s">
        <v>13</v>
      </c>
      <c r="B9" s="35" t="s">
        <v>59</v>
      </c>
      <c r="C9" s="37" t="s">
        <v>60</v>
      </c>
      <c r="D9" s="38" t="s">
        <v>37</v>
      </c>
      <c r="E9" s="39" t="s">
        <v>61</v>
      </c>
      <c r="F9" s="15"/>
      <c r="G9" s="16" t="s">
        <v>10</v>
      </c>
      <c r="H9" s="15"/>
      <c r="I9" s="14"/>
      <c r="J9" s="18"/>
      <c r="K9" s="34"/>
      <c r="L9" s="18"/>
      <c r="M9" s="20"/>
      <c r="N9" s="18"/>
    </row>
    <row r="10" ht="33.0" customHeight="1">
      <c r="A10" s="21" t="s">
        <v>13</v>
      </c>
      <c r="B10" s="35" t="s">
        <v>62</v>
      </c>
      <c r="C10" s="37" t="s">
        <v>63</v>
      </c>
      <c r="D10" s="13" t="s">
        <v>64</v>
      </c>
      <c r="E10" s="40" t="s">
        <v>65</v>
      </c>
      <c r="F10" s="15"/>
      <c r="G10" s="16" t="s">
        <v>10</v>
      </c>
      <c r="H10" s="15"/>
      <c r="I10" s="14"/>
      <c r="J10" s="18"/>
      <c r="K10" s="34"/>
      <c r="L10" s="18"/>
      <c r="M10" s="20"/>
      <c r="N10" s="18"/>
    </row>
    <row r="11" ht="36.0" customHeight="1">
      <c r="A11" s="21" t="s">
        <v>16</v>
      </c>
      <c r="B11" s="41" t="s">
        <v>35</v>
      </c>
      <c r="C11" s="37" t="s">
        <v>66</v>
      </c>
      <c r="D11" s="42" t="s">
        <v>67</v>
      </c>
      <c r="E11" s="14" t="s">
        <v>68</v>
      </c>
      <c r="F11" s="15"/>
      <c r="G11" s="16" t="s">
        <v>10</v>
      </c>
      <c r="H11" s="15"/>
      <c r="I11" s="14"/>
      <c r="J11" s="15"/>
      <c r="K11" s="43"/>
      <c r="L11" s="15"/>
      <c r="M11" s="15"/>
      <c r="N11" s="15"/>
    </row>
    <row r="12" ht="63.0" customHeight="1">
      <c r="A12" s="10" t="s">
        <v>16</v>
      </c>
      <c r="B12" s="41" t="s">
        <v>39</v>
      </c>
      <c r="C12" s="37" t="s">
        <v>69</v>
      </c>
      <c r="D12" s="15"/>
      <c r="E12" s="17"/>
      <c r="F12" s="15"/>
      <c r="G12" s="16" t="s">
        <v>10</v>
      </c>
      <c r="H12" s="15" t="s">
        <v>41</v>
      </c>
      <c r="I12" s="14" t="s">
        <v>42</v>
      </c>
      <c r="J12" s="15"/>
      <c r="K12" s="29" t="s">
        <v>70</v>
      </c>
      <c r="L12" s="15"/>
      <c r="M12" s="15"/>
      <c r="N12" s="15"/>
    </row>
    <row r="13" ht="61.5" customHeight="1">
      <c r="A13" s="10" t="s">
        <v>18</v>
      </c>
      <c r="B13" s="35" t="s">
        <v>35</v>
      </c>
      <c r="C13" s="37" t="s">
        <v>71</v>
      </c>
      <c r="D13" s="15"/>
      <c r="E13" s="17"/>
      <c r="F13" s="15"/>
      <c r="G13" s="16" t="s">
        <v>10</v>
      </c>
      <c r="H13" s="15" t="s">
        <v>44</v>
      </c>
      <c r="I13" s="14" t="s">
        <v>55</v>
      </c>
      <c r="J13" s="15"/>
      <c r="K13" s="34" t="s">
        <v>72</v>
      </c>
      <c r="L13" s="15"/>
      <c r="M13" s="15"/>
      <c r="N13" s="15"/>
    </row>
    <row r="14" ht="33.0" customHeight="1">
      <c r="A14" s="21" t="s">
        <v>18</v>
      </c>
      <c r="B14" s="35" t="s">
        <v>39</v>
      </c>
      <c r="C14" s="37" t="s">
        <v>73</v>
      </c>
      <c r="D14" s="13" t="s">
        <v>48</v>
      </c>
      <c r="E14" s="36" t="s">
        <v>49</v>
      </c>
      <c r="F14" s="15"/>
      <c r="G14" s="16" t="s">
        <v>10</v>
      </c>
      <c r="H14" s="15"/>
      <c r="I14" s="14"/>
      <c r="J14" s="18"/>
      <c r="K14" s="34"/>
      <c r="L14" s="18"/>
      <c r="M14" s="20"/>
      <c r="N14" s="18"/>
    </row>
    <row r="15" ht="33.0" customHeight="1">
      <c r="A15" s="21" t="s">
        <v>20</v>
      </c>
      <c r="B15" s="35" t="s">
        <v>35</v>
      </c>
      <c r="C15" s="37" t="s">
        <v>50</v>
      </c>
      <c r="D15" s="13" t="s">
        <v>51</v>
      </c>
      <c r="E15" s="36" t="s">
        <v>52</v>
      </c>
      <c r="F15" s="15"/>
      <c r="G15" s="16" t="s">
        <v>10</v>
      </c>
      <c r="H15" s="15"/>
      <c r="I15" s="14"/>
      <c r="J15" s="18"/>
      <c r="K15" s="34"/>
      <c r="L15" s="18"/>
      <c r="M15" s="20"/>
      <c r="N15" s="18"/>
    </row>
    <row r="16" ht="47.25" customHeight="1">
      <c r="A16" s="21" t="s">
        <v>20</v>
      </c>
      <c r="B16" s="35" t="s">
        <v>39</v>
      </c>
      <c r="C16" s="37" t="s">
        <v>53</v>
      </c>
      <c r="D16" s="13" t="s">
        <v>51</v>
      </c>
      <c r="E16" s="36" t="s">
        <v>54</v>
      </c>
      <c r="F16" s="15"/>
      <c r="G16" s="16" t="s">
        <v>10</v>
      </c>
      <c r="H16" s="15" t="s">
        <v>44</v>
      </c>
      <c r="I16" s="14" t="s">
        <v>55</v>
      </c>
      <c r="J16" s="18"/>
      <c r="K16" s="44" t="s">
        <v>74</v>
      </c>
      <c r="L16" s="18"/>
      <c r="M16" s="20"/>
      <c r="N16" s="18"/>
    </row>
    <row r="17" ht="40.5" customHeight="1">
      <c r="A17" s="21" t="s">
        <v>20</v>
      </c>
      <c r="B17" s="35" t="s">
        <v>47</v>
      </c>
      <c r="C17" s="37" t="s">
        <v>57</v>
      </c>
      <c r="D17" s="13"/>
      <c r="E17" s="36"/>
      <c r="F17" s="15"/>
      <c r="G17" s="16" t="s">
        <v>10</v>
      </c>
      <c r="H17" s="15" t="s">
        <v>41</v>
      </c>
      <c r="I17" s="14" t="s">
        <v>42</v>
      </c>
      <c r="J17" s="18"/>
      <c r="K17" s="34" t="s">
        <v>75</v>
      </c>
      <c r="L17" s="18"/>
      <c r="M17" s="20"/>
      <c r="N17" s="18"/>
    </row>
    <row r="18" ht="33.0" customHeight="1">
      <c r="A18" s="21" t="s">
        <v>20</v>
      </c>
      <c r="B18" s="35" t="s">
        <v>59</v>
      </c>
      <c r="C18" s="37" t="s">
        <v>60</v>
      </c>
      <c r="D18" s="38" t="s">
        <v>37</v>
      </c>
      <c r="E18" s="39" t="s">
        <v>61</v>
      </c>
      <c r="F18" s="15"/>
      <c r="G18" s="16" t="s">
        <v>10</v>
      </c>
      <c r="H18" s="15"/>
      <c r="I18" s="14"/>
      <c r="J18" s="18"/>
      <c r="K18" s="34"/>
      <c r="L18" s="18"/>
      <c r="M18" s="20"/>
      <c r="N18" s="18"/>
    </row>
    <row r="19" ht="33.0" customHeight="1">
      <c r="A19" s="21" t="s">
        <v>20</v>
      </c>
      <c r="B19" s="35" t="s">
        <v>62</v>
      </c>
      <c r="C19" s="37" t="s">
        <v>63</v>
      </c>
      <c r="D19" s="13" t="s">
        <v>64</v>
      </c>
      <c r="E19" s="40" t="s">
        <v>65</v>
      </c>
      <c r="F19" s="15"/>
      <c r="G19" s="16" t="s">
        <v>10</v>
      </c>
      <c r="H19" s="15"/>
      <c r="I19" s="14"/>
      <c r="J19" s="18"/>
      <c r="K19" s="34"/>
      <c r="L19" s="18"/>
      <c r="M19" s="20"/>
      <c r="N19" s="18"/>
    </row>
    <row r="20" ht="33.0" customHeight="1">
      <c r="A20" s="21" t="s">
        <v>23</v>
      </c>
      <c r="B20" s="35" t="s">
        <v>35</v>
      </c>
      <c r="C20" s="37" t="s">
        <v>24</v>
      </c>
      <c r="D20" s="13" t="s">
        <v>76</v>
      </c>
      <c r="E20" s="14" t="s">
        <v>77</v>
      </c>
      <c r="F20" s="15"/>
      <c r="G20" s="16" t="s">
        <v>10</v>
      </c>
      <c r="H20" s="15"/>
      <c r="I20" s="14"/>
      <c r="J20" s="18"/>
      <c r="K20" s="34"/>
      <c r="L20" s="18"/>
      <c r="M20" s="20"/>
      <c r="N20" s="18"/>
    </row>
  </sheetData>
  <conditionalFormatting sqref="L1:L20 M1:N1">
    <cfRule type="cellIs" dxfId="0" priority="1" operator="equal">
      <formula>"PASS"</formula>
    </cfRule>
  </conditionalFormatting>
  <conditionalFormatting sqref="L1:L20 M1:N1">
    <cfRule type="cellIs" dxfId="3" priority="2" operator="equal">
      <formula>"FAIL"</formula>
    </cfRule>
  </conditionalFormatting>
  <conditionalFormatting sqref="L1:L20 M1:N1">
    <cfRule type="cellIs" dxfId="4" priority="3" operator="equal">
      <formula>"SKIP"</formula>
    </cfRule>
  </conditionalFormatting>
  <dataValidations>
    <dataValidation type="list" allowBlank="1" showErrorMessage="1" sqref="H5:H6">
      <formula1>Keywords!$A$2:$A167</formula1>
    </dataValidation>
    <dataValidation type="list" allowBlank="1" showErrorMessage="1" sqref="D4">
      <formula1>Keywords!$A$2:$A35</formula1>
    </dataValidation>
    <dataValidation type="list" allowBlank="1" showErrorMessage="1" sqref="A1:A20">
      <formula1>TestCase!$A:$A</formula1>
    </dataValidation>
    <dataValidation type="list" allowBlank="1" showErrorMessage="1" sqref="H7 H14:H15">
      <formula1>Keywords!$A$2:$A168</formula1>
    </dataValidation>
    <dataValidation type="list" allowBlank="1" showErrorMessage="1" sqref="H10 H18">
      <formula1>Keywords!$A$2:$A169</formula1>
    </dataValidation>
    <dataValidation type="list" allowBlank="1" showErrorMessage="1" sqref="D5:D10 D12:D20">
      <formula1>Keywords!$A$2:$A20</formula1>
    </dataValidation>
    <dataValidation type="list" allowBlank="1" showErrorMessage="1" sqref="D2:D3">
      <formula1>Keywords!$A$2:$A34</formula1>
    </dataValidation>
    <dataValidation type="list" allowBlank="1" showErrorMessage="1" sqref="H11 H13">
      <formula1>Keywords!$A$2:$A168</formula1>
    </dataValidation>
    <dataValidation type="list" allowBlank="1" showErrorMessage="1" sqref="D11">
      <formula1>Keywords!$A$2:$A46</formula1>
    </dataValidation>
    <dataValidation type="list" allowBlank="1" showErrorMessage="1" sqref="H2:H3">
      <formula1>Keywords!$A$2:$A166</formula1>
    </dataValidation>
    <dataValidation type="list" allowBlank="1" showErrorMessage="1" sqref="G2:G20">
      <formula1>"Y,N"</formula1>
    </dataValidation>
    <dataValidation type="list" allowBlank="1" showErrorMessage="1" sqref="H9 H16">
      <formula1>Keywords!$A$2:$A169</formula1>
    </dataValidation>
    <dataValidation type="list" allowBlank="1" showErrorMessage="1" sqref="H4">
      <formula1>Keywords!$A$2:$A167</formula1>
    </dataValidation>
    <dataValidation type="list" allowBlank="1" showErrorMessage="1" sqref="H8 H12 H17 H19:H20">
      <formula1>Keywords!$A$2:$A166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89.13"/>
    <col customWidth="1" min="3" max="3" width="9.13"/>
    <col customWidth="1" min="4" max="4" width="16.38"/>
    <col customWidth="1" min="5" max="5" width="24.63"/>
  </cols>
  <sheetData>
    <row r="1">
      <c r="A1" s="45" t="s">
        <v>5</v>
      </c>
      <c r="B1" s="46" t="s">
        <v>78</v>
      </c>
      <c r="C1" s="46" t="s">
        <v>79</v>
      </c>
      <c r="D1" s="47" t="s">
        <v>80</v>
      </c>
      <c r="E1" s="45" t="s">
        <v>1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ht="37.5" customHeight="1">
      <c r="A2" s="49" t="s">
        <v>15</v>
      </c>
      <c r="B2" s="50" t="s">
        <v>81</v>
      </c>
      <c r="C2" s="49">
        <v>1.0</v>
      </c>
      <c r="D2" s="49"/>
      <c r="E2" s="51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ht="37.5" customHeight="1">
      <c r="A3" s="49" t="s">
        <v>22</v>
      </c>
      <c r="B3" s="50" t="s">
        <v>82</v>
      </c>
      <c r="C3" s="49">
        <v>1.0</v>
      </c>
      <c r="D3" s="49"/>
      <c r="E3" s="51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7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5.75" customHeight="1">
      <c r="A36" s="55" t="str">
        <f>IFERROR(__xludf.DUMMYFUNCTION("""COMPUTED_VALUE"""),"getTextAlphabet")</f>
        <v>getTextAlphabet</v>
      </c>
      <c r="B36" s="55" t="str">
        <f>IFERROR(__xludf.DUMMYFUNCTION("""COMPUTED_VALUE"""),"element,component")</f>
        <v>element,component</v>
      </c>
      <c r="C36" s="55" t="str">
        <f>IFERROR(__xludf.DUMMYFUNCTION("""COMPUTED_VALUE"""),"void")</f>
        <v>void</v>
      </c>
      <c r="D36" s="55"/>
      <c r="E36" s="55"/>
      <c r="F36" s="55" t="str">
        <f>IFERROR(__xludf.DUMMYFUNCTION("""COMPUTED_VALUE"""),"return string only alphabet and space")</f>
        <v>return string only alphabet and space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5.75" customHeight="1">
      <c r="A37" s="55" t="str">
        <f>IFERROR(__xludf.DUMMYFUNCTION("""COMPUTED_VALUE"""),"getTextLocatorChild")</f>
        <v>getTextLocatorChild</v>
      </c>
      <c r="B37" s="55" t="str">
        <f>IFERROR(__xludf.DUMMYFUNCTION("""COMPUTED_VALUE"""),"element,component,key,...string split")</f>
        <v>element,component,key,...string split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5.75" customHeight="1">
      <c r="A38" s="55" t="str">
        <f>IFERROR(__xludf.DUMMYFUNCTION("""COMPUTED_VALUE"""),"waitForObject")</f>
        <v>waitForObject</v>
      </c>
      <c r="B38" s="55" t="str">
        <f>IFERROR(__xludf.DUMMYFUNCTION("""COMPUTED_VALUE"""),"element, second")</f>
        <v>element, 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5.75" customHeight="1">
      <c r="A39" s="55" t="str">
        <f>IFERROR(__xludf.DUMMYFUNCTION("""COMPUTED_VALUE"""),"swipeToDown")</f>
        <v>swipeToDown</v>
      </c>
      <c r="B39" s="55" t="str">
        <f>IFERROR(__xludf.DUMMYFUNCTION("""COMPUTED_VALUE"""),"number")</f>
        <v>number</v>
      </c>
      <c r="C39" s="55" t="str">
        <f>IFERROR(__xludf.DUMMYFUNCTION("""COMPUTED_VALUE"""),"void")</f>
        <v>void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5.75" customHeight="1">
      <c r="A40" s="55" t="str">
        <f>IFERROR(__xludf.DUMMYFUNCTION("""COMPUTED_VALUE"""),"getElements")</f>
        <v>getElements</v>
      </c>
      <c r="B40" s="55" t="str">
        <f>IFERROR(__xludf.DUMMYFUNCTION("""COMPUTED_VALUE"""),"element")</f>
        <v>element</v>
      </c>
      <c r="C40" s="55" t="str">
        <f>IFERROR(__xludf.DUMMYFUNCTION("""COMPUTED_VALUE"""),"String")</f>
        <v>String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5.75" customHeight="1">
      <c r="A41" s="55" t="str">
        <f>IFERROR(__xludf.DUMMYFUNCTION("""COMPUTED_VALUE"""),"sleep")</f>
        <v>sleep</v>
      </c>
      <c r="B41" s="55" t="str">
        <f>IFERROR(__xludf.DUMMYFUNCTION("""COMPUTED_VALUE"""),"second")</f>
        <v>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5.75" customHeight="1">
      <c r="A42" s="55" t="str">
        <f>IFERROR(__xludf.DUMMYFUNCTION("""COMPUTED_VALUE"""),"getSpineState")</f>
        <v>getSpineState</v>
      </c>
      <c r="B42" s="55" t="str">
        <f>IFERROR(__xludf.DUMMYFUNCTION("""COMPUTED_VALUE"""),"element")</f>
        <v>element</v>
      </c>
      <c r="C42" s="55" t="str">
        <f>IFERROR(__xludf.DUMMYFUNCTION("""COMPUTED_VALUE"""),"String")</f>
        <v>String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5.75" customHeight="1">
      <c r="A43" s="55" t="str">
        <f>IFERROR(__xludf.DUMMYFUNCTION("""COMPUTED_VALUE"""),"getSpineStates")</f>
        <v>getSpineStates</v>
      </c>
      <c r="B43" s="55" t="str">
        <f>IFERROR(__xludf.DUMMYFUNCTION("""COMPUTED_VALUE"""),"element,second,count")</f>
        <v>element,second,count</v>
      </c>
      <c r="C43" s="55" t="str">
        <f>IFERROR(__xludf.DUMMYFUNCTION("""COMPUTED_VALUE"""),"String")</f>
        <v>String</v>
      </c>
      <c r="D43" s="55"/>
      <c r="E43" s="55" t="str">
        <f>IFERROR(__xludf.DUMMYFUNCTION("""COMPUTED_VALUE"""),"state1,state2")</f>
        <v>state1,state2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5.75" customHeight="1">
      <c r="A44" s="55" t="str">
        <f>IFERROR(__xludf.DUMMYFUNCTION("""COMPUTED_VALUE"""),"getAudioSource")</f>
        <v>getAudioSource</v>
      </c>
      <c r="B44" s="55" t="str">
        <f>IFERROR(__xludf.DUMMYFUNCTION("""COMPUTED_VALUE"""),"element")</f>
        <v>element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5.75" customHeight="1">
      <c r="A45" s="55" t="str">
        <f>IFERROR(__xludf.DUMMYFUNCTION("""COMPUTED_VALUE"""),"getPointScreen")</f>
        <v>getPointScreen</v>
      </c>
      <c r="B45" s="55" t="str">
        <f>IFERROR(__xludf.DUMMYFUNCTION("""COMPUTED_VALUE"""),"element,""x/y""")</f>
        <v>element,"x/y"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coordinates of element of X or Y")</f>
        <v>get coordinates of element of X or Y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ht="15.75" customHeight="1">
      <c r="A46" s="55" t="str">
        <f>IFERROR(__xludf.DUMMYFUNCTION("""COMPUTED_VALUE"""),"getSizeScreen")</f>
        <v>getSizeScreen</v>
      </c>
      <c r="B46" s="55" t="str">
        <f>IFERROR(__xludf.DUMMYFUNCTION("""COMPUTED_VALUE"""),"""w/h""")</f>
        <v>"w/h"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IFERROR(__xludf.DUMMYFUNCTION("""COMPUTED_VALUE"""),"get size of device of  with (w) or height (h)")</f>
        <v>get size of device of  with (w) or height (h)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ht="15.75" customHeight="1">
      <c r="A47" s="55" t="str">
        <f>IFERROR(__xludf.DUMMYFUNCTION("""COMPUTED_VALUE"""),"isBoolean")</f>
        <v>isBoolean</v>
      </c>
      <c r="B47" s="55" t="str">
        <f>IFERROR(__xludf.DUMMYFUNCTION("""COMPUTED_VALUE"""),"value1, vaule 2, operator")</f>
        <v>value1, vaule 2, operator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IFERROR(__xludf.DUMMYFUNCTION("""COMPUTED_VALUE"""),"Hiện tại:[&lt;],[&gt;]")</f>
        <v>Hiện tại:[&lt;],[&gt;]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ht="15.75" customHeight="1">
      <c r="A48" s="55" t="str">
        <f>IFERROR(__xludf.DUMMYFUNCTION("""COMPUTED_VALUE"""),"isPointInScreen")</f>
        <v>isPointInScreen</v>
      </c>
      <c r="B48" s="55" t="str">
        <f>IFERROR(__xludf.DUMMYFUNCTION("""COMPUTED_VALUE"""),"element")</f>
        <v>element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ht="15.75" customHeight="1">
      <c r="A49" s="55" t="str">
        <f>IFERROR(__xludf.DUMMYFUNCTION("""COMPUTED_VALUE"""),"isMoveLeft")</f>
        <v>isMoveLeft</v>
      </c>
      <c r="B49" s="55" t="str">
        <f>IFERROR(__xludf.DUMMYFUNCTION("""COMPUTED_VALUE"""),"element[,second]")</f>
        <v>element[,second]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ht="15.75" customHeight="1">
      <c r="A50" s="55" t="str">
        <f>IFERROR(__xludf.DUMMYFUNCTION("""COMPUTED_VALUE"""),"isMoveDown")</f>
        <v>isMoveDown</v>
      </c>
      <c r="B50" s="55" t="str">
        <f>IFERROR(__xludf.DUMMYFUNCTION("""COMPUTED_VALUE"""),"element,second")</f>
        <v>element,second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ht="15.75" customHeight="1">
      <c r="A51" s="55" t="str">
        <f>IFERROR(__xludf.DUMMYFUNCTION("""COMPUTED_VALUE"""),"isLocationCompare")</f>
        <v>isLocationCompare</v>
      </c>
      <c r="B51" s="55" t="str">
        <f>IFERROR(__xludf.DUMMYFUNCTION("""COMPUTED_VALUE"""),"element1,element2,coordinate")</f>
        <v>element1,element2,coordinate</v>
      </c>
      <c r="C51" s="55" t="str">
        <f>IFERROR(__xludf.DUMMYFUNCTION("""COMPUTED_VALUE"""),"String")</f>
        <v>String</v>
      </c>
      <c r="D51" s="55"/>
      <c r="E51" s="55"/>
      <c r="F51" s="55" t="str">
        <f>IFERROR(__xludf.DUMMYFUNCTION("""COMPUTED_VALUE"""),"coordinate = x/y")</f>
        <v>coordinate = x/y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ht="15.75" customHeight="1">
      <c r="A52" s="55" t="str">
        <f>IFERROR(__xludf.DUMMYFUNCTION("""COMPUTED_VALUE"""),"move")</f>
        <v>move</v>
      </c>
      <c r="B52" s="55" t="str">
        <f>IFERROR(__xludf.DUMMYFUNCTION("""COMPUTED_VALUE"""),"element1,element2")</f>
        <v>element1,element2</v>
      </c>
      <c r="C52" s="55" t="str">
        <f>IFERROR(__xludf.DUMMYFUNCTION("""COMPUTED_VALUE"""),"void")</f>
        <v>void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ht="15.75" customHeight="1">
      <c r="A53" s="55" t="str">
        <f>IFERROR(__xludf.DUMMYFUNCTION("""COMPUTED_VALUE"""),"elementNotDisplay")</f>
        <v>elementNotDisplay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IFERROR(__xludf.DUMMYFUNCTION("""COMPUTED_VALUE"""),"element")</f>
        <v>element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ht="15.75" customHeight="1">
      <c r="A55" s="55" t="str">
        <f>IFERROR(__xludf.DUMMYFUNCTION("""COMPUTED_VALUE"""),"waitForObjectNotPresent")</f>
        <v>waitForObjectNotPresent</v>
      </c>
      <c r="B55" s="55" t="str">
        <f>IFERROR(__xludf.DUMMYFUNCTION("""COMPUTED_VALUE"""),"element,second")</f>
        <v>element,second</v>
      </c>
      <c r="C55" s="55" t="str">
        <f>IFERROR(__xludf.DUMMYFUNCTION("""COMPUTED_VALUE"""),"String")</f>
        <v>String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ht="15.75" customHeight="1">
      <c r="A56" s="55" t="str">
        <f>IFERROR(__xludf.DUMMYFUNCTION("""COMPUTED_VALUE"""),"moveByCoordinates")</f>
        <v>moveByCoordinates</v>
      </c>
      <c r="B56" s="55" t="str">
        <f>IFERROR(__xludf.DUMMYFUNCTION("""COMPUTED_VALUE"""),"element,number")</f>
        <v>element,number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IFERROR(__xludf.DUMMYFUNCTION("""COMPUTED_VALUE"""),"number là dịch chuyển khoảng bn (thường để 1)")</f>
        <v>number là dịch chuyển khoảng bn (thường để 1)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ht="15.75" customHeight="1">
      <c r="A57" s="55" t="str">
        <f>IFERROR(__xludf.DUMMYFUNCTION("""COMPUTED_VALUE"""),"waitForObjectNotInScreen")</f>
        <v>waitForObjectNotInScreen</v>
      </c>
      <c r="B57" s="55" t="str">
        <f>IFERROR(__xludf.DUMMYFUNCTION("""COMPUTED_VALUE"""),"element,second,size,coordinate")</f>
        <v>element,second,size,coordinate</v>
      </c>
      <c r="C57" s="55" t="str">
        <f>IFERROR(__xludf.DUMMYFUNCTION("""COMPUTED_VALUE"""),"void")</f>
        <v>void</v>
      </c>
      <c r="D57" s="55" t="str">
        <f>IFERROR(__xludf.DUMMYFUNCTION("""COMPUTED_VALUE"""),"size: w/h
coordinate = x/y")</f>
        <v>size: w/h
coordinate = x/y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ht="15.75" customHeight="1">
      <c r="A58" s="55" t="str">
        <f>IFERROR(__xludf.DUMMYFUNCTION("""COMPUTED_VALUE"""),"waitForObjectContainNotAble")</f>
        <v>waitForObjectContainNotAble</v>
      </c>
      <c r="B58" s="55" t="str">
        <f>IFERROR(__xludf.DUMMYFUNCTION("""COMPUTED_VALUE"""),"element,component,property,content")</f>
        <v>element,component,property,content</v>
      </c>
      <c r="C58" s="55" t="str">
        <f>IFERROR(__xludf.DUMMYFUNCTION("""COMPUTED_VALUE"""),"void")</f>
        <v>void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ht="15.75" customHeight="1">
      <c r="A59" s="55" t="str">
        <f>IFERROR(__xludf.DUMMYFUNCTION("""COMPUTED_VALUE"""),"isRotation")</f>
        <v>isRotation</v>
      </c>
      <c r="B59" s="55" t="str">
        <f>IFERROR(__xludf.DUMMYFUNCTION("""COMPUTED_VALUE"""),"element,coordinate")</f>
        <v>element,coordinate</v>
      </c>
      <c r="C59" s="55" t="str">
        <f>IFERROR(__xludf.DUMMYFUNCTION("""COMPUTED_VALUE"""),"String")</f>
        <v>String</v>
      </c>
      <c r="D59" s="55" t="str">
        <f>IFERROR(__xludf.DUMMYFUNCTION("""COMPUTED_VALUE"""),"coordinate = x/y/z/w")</f>
        <v>coordinate = x/y/z/w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IFERROR(__xludf.DUMMYFUNCTION("""COMPUTED_VALUE"""),"element,count")</f>
        <v>element,count</v>
      </c>
      <c r="C60" s="55" t="str">
        <f>IFERROR(__xludf.DUMMYFUNCTION("""COMPUTED_VALUE"""),"String")</f>
        <v>String</v>
      </c>
      <c r="D60" s="55"/>
      <c r="E60" s="55"/>
      <c r="F60" s="55" t="str">
        <f>IFERROR(__xludf.DUMMYFUNCTION("""COMPUTED_VALUE"""),"1 element phát bao nhiêu audio trong khoảng 25 giay")</f>
        <v>1 element phát bao nhiêu audio trong khoảng 25 giay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5.75" customHeight="1">
      <c r="A61" s="55" t="str">
        <f>IFERROR(__xludf.DUMMYFUNCTION("""COMPUTED_VALUE"""),"getListAudioSource")</f>
        <v>getListAudioSource</v>
      </c>
      <c r="B61" s="55" t="str">
        <f>IFERROR(__xludf.DUMMYFUNCTION("""COMPUTED_VALUE"""),"element,count,expects")</f>
        <v>element,count,expects</v>
      </c>
      <c r="C61" s="55" t="str">
        <f>IFERROR(__xludf.DUMMYFUNCTION("""COMPUTED_VALUE"""),"String")</f>
        <v>String</v>
      </c>
      <c r="D61" s="55" t="str">
        <f>IFERROR(__xludf.DUMMYFUNCTION("""COMPUTED_VALUE"""),"expects = [value1;value2;..]")</f>
        <v>expects = [value1;value2;..]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5.75" customHeight="1">
      <c r="A62" s="55" t="str">
        <f>IFERROR(__xludf.DUMMYFUNCTION("""COMPUTED_VALUE"""),"getImageNameAndColor")</f>
        <v>getImageNameAndColor</v>
      </c>
      <c r="B62" s="55" t="str">
        <f>IFERROR(__xludf.DUMMYFUNCTION("""COMPUTED_VALUE"""),"element")</f>
        <v>element</v>
      </c>
      <c r="C62" s="55" t="str">
        <f>IFERROR(__xludf.DUMMYFUNCTION("""COMPUTED_VALUE"""),"String")</f>
        <v>String</v>
      </c>
      <c r="D62" s="55"/>
      <c r="E62" s="55" t="str">
        <f>IFERROR(__xludf.DUMMYFUNCTION("""COMPUTED_VALUE"""),"image + "",""+ color")</f>
        <v>image + ","+ color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5.75" customHeight="1">
      <c r="A63" s="55" t="str">
        <f>IFERROR(__xludf.DUMMYFUNCTION("""COMPUTED_VALUE"""),"getTextContain")</f>
        <v>getTextContain</v>
      </c>
      <c r="B63" s="55" t="str">
        <f>IFERROR(__xludf.DUMMYFUNCTION("""COMPUTED_VALUE"""),"element,component,containt")</f>
        <v>element,component,containt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IFERROR(__xludf.DUMMYFUNCTION("""COMPUTED_VALUE"""),"element,second,expect")</f>
        <v>element,second,expect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5.75" customHeight="1">
      <c r="A65" s="55" t="str">
        <f>IFERROR(__xludf.DUMMYFUNCTION("""COMPUTED_VALUE"""),"isScale")</f>
        <v>isScale</v>
      </c>
      <c r="B65" s="55" t="str">
        <f>IFERROR(__xludf.DUMMYFUNCTION("""COMPUTED_VALUE"""),"element,component,property,second,expect")</f>
        <v>element,component,property,second,expect</v>
      </c>
      <c r="C65" s="55" t="str">
        <f>IFERROR(__xludf.DUMMYFUNCTION("""COMPUTED_VALUE"""),"String")</f>
        <v>String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5.75" customHeight="1">
      <c r="A66" s="55" t="str">
        <f>IFERROR(__xludf.DUMMYFUNCTION("""COMPUTED_VALUE"""),"swipeRightToLeftEx")</f>
        <v>swipeRightToLeftEx</v>
      </c>
      <c r="B66" s="55" t="str">
        <f>IFERROR(__xludf.DUMMYFUNCTION("""COMPUTED_VALUE"""),"number")</f>
        <v>number</v>
      </c>
      <c r="C66" s="55" t="str">
        <f>IFERROR(__xludf.DUMMYFUNCTION("""COMPUTED_VALUE"""),"void")</f>
        <v>void</v>
      </c>
      <c r="D66" s="55" t="str">
        <f>IFERROR(__xludf.DUMMYFUNCTION("""COMPUTED_VALUE"""),"bài bao nhiêu")</f>
        <v>bài bao nhiêu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5.75" customHeight="1">
      <c r="A67" s="55" t="str">
        <f>IFERROR(__xludf.DUMMYFUNCTION("""COMPUTED_VALUE"""),"getVideoName")</f>
        <v>getVideoName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IFERROR(__xludf.DUMMYFUNCTION("""COMPUTED_VALUE"""),"element[,strSplit,indexSplit]")</f>
        <v>element[,strSplit,indexSplit]</v>
      </c>
      <c r="C68" s="55" t="str">
        <f>IFERROR(__xludf.DUMMYFUNCTION("""COMPUTED_VALUE"""),"String")</f>
        <v>String</v>
      </c>
      <c r="D68" s="55"/>
      <c r="E68" s="55"/>
      <c r="F68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5.75" customHeight="1">
      <c r="A69" s="55" t="str">
        <f>IFERROR(__xludf.DUMMYFUNCTION("""COMPUTED_VALUE"""),"getVideoUrl")</f>
        <v>getVideoUrl</v>
      </c>
      <c r="B69" s="55" t="str">
        <f>IFERROR(__xludf.DUMMYFUNCTION("""COMPUTED_VALUE"""),"element,component,key,expected")</f>
        <v>element,component,key,expected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5.75" customHeight="1">
      <c r="A70" s="55" t="str">
        <f>IFERROR(__xludf.DUMMYFUNCTION("""COMPUTED_VALUE"""),"sendKey")</f>
        <v>sendKey</v>
      </c>
      <c r="B70" s="55" t="str">
        <f>IFERROR(__xludf.DUMMYFUNCTION("""COMPUTED_VALUE"""),"element,component[,property],expect")</f>
        <v>element,component[,property],expect</v>
      </c>
      <c r="C70" s="55" t="str">
        <f>IFERROR(__xludf.DUMMYFUNCTION("""COMPUTED_VALUE"""),"void")</f>
        <v>void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5.75" customHeight="1">
      <c r="A71" s="55" t="str">
        <f>IFERROR(__xludf.DUMMYFUNCTION("""COMPUTED_VALUE"""),"getResultByKey")</f>
        <v>getResultByKey</v>
      </c>
      <c r="B71" s="55" t="str">
        <f>IFERROR(__xludf.DUMMYFUNCTION("""COMPUTED_VALUE"""),"element,component,key")</f>
        <v>element,component,key</v>
      </c>
      <c r="C71" s="55" t="str">
        <f>IFERROR(__xludf.DUMMYFUNCTION("""COMPUTED_VALUE"""),"String")</f>
        <v>String</v>
      </c>
      <c r="D71" s="55" t="str">
        <f>IFERROR(__xludf.DUMMYFUNCTION("""COMPUTED_VALUE"""),"key = //$.Page[0].Id")</f>
        <v>key = //$.Page[0].Id</v>
      </c>
      <c r="E71" s="55"/>
      <c r="F71" s="55" t="str">
        <f>IFERROR(__xludf.DUMMYFUNCTION("""COMPUTED_VALUE"""),"return value by key in json array object")</f>
        <v>return value by key in json array object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5.75" customHeight="1">
      <c r="A72" s="55" t="str">
        <f>IFERROR(__xludf.DUMMYFUNCTION("""COMPUTED_VALUE"""),"returnPath")</f>
        <v>returnPath</v>
      </c>
      <c r="B72" s="55" t="str">
        <f>IFERROR(__xludf.DUMMYFUNCTION("""COMPUTED_VALUE"""),"element,component,key,expect")</f>
        <v>element,component,key,expect</v>
      </c>
      <c r="C72" s="55" t="str">
        <f>IFERROR(__xludf.DUMMYFUNCTION("""COMPUTED_VALUE"""),"void")</f>
        <v>void</v>
      </c>
      <c r="D72" s="55"/>
      <c r="E72" s="55"/>
      <c r="F7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15.75" customHeight="1">
      <c r="A73" s="55" t="str">
        <f>IFERROR(__xludf.DUMMYFUNCTION("""COMPUTED_VALUE"""),"returnPathReplaceVariable")</f>
        <v>returnPathReplaceVariable</v>
      </c>
      <c r="B73" s="55" t="str">
        <f>IFERROR(__xludf.DUMMYFUNCTION("""COMPUTED_VALUE"""),"string, replaceStr")</f>
        <v>string, replaceStr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ht="15.75" customHeight="1">
      <c r="A74" s="55" t="str">
        <f>IFERROR(__xludf.DUMMYFUNCTION("""COMPUTED_VALUE"""),"returnPathFullName")</f>
        <v>returnPathFullName</v>
      </c>
      <c r="B74" s="55" t="str">
        <f>IFERROR(__xludf.DUMMYFUNCTION("""COMPUTED_VALUE"""),"element")</f>
        <v>element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ht="15.75" customHeight="1">
      <c r="A75" s="55" t="str">
        <f>IFERROR(__xludf.DUMMYFUNCTION("""COMPUTED_VALUE"""),"returnPathFullPath")</f>
        <v>returnPathFullPath</v>
      </c>
      <c r="B75" s="55" t="str">
        <f>IFERROR(__xludf.DUMMYFUNCTION("""COMPUTED_VALUE"""),"element")</f>
        <v>element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ht="15.75" customHeight="1">
      <c r="A76" s="55" t="str">
        <f>IFERROR(__xludf.DUMMYFUNCTION("""COMPUTED_VALUE"""),"returnPathContain")</f>
        <v>returnPathContain</v>
      </c>
      <c r="B76" s="55" t="str">
        <f>IFERROR(__xludf.DUMMYFUNCTION("""COMPUTED_VALUE"""),"element,component,key,expect")</f>
        <v>element,component,key,expect</v>
      </c>
      <c r="C76" s="55" t="str">
        <f>IFERROR(__xludf.DUMMYFUNCTION("""COMPUTED_VALUE"""),"void")</f>
        <v>void</v>
      </c>
      <c r="D76" s="55"/>
      <c r="E76" s="55"/>
      <c r="F76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ht="15.75" customHeight="1">
      <c r="A77" s="55" t="str">
        <f>IFERROR(__xludf.DUMMYFUNCTION("""COMPUTED_VALUE"""),"returnIndex")</f>
        <v>returnIndex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IFERROR(__xludf.DUMMYFUNCTION("""COMPUTED_VALUE"""),"""index"" in variable file")</f>
        <v>"index" in variable file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ht="15.75" customHeight="1">
      <c r="A78" s="55" t="str">
        <f>IFERROR(__xludf.DUMMYFUNCTION("""COMPUTED_VALUE"""),"getSentenceByText")</f>
        <v>getSentenceByText</v>
      </c>
      <c r="B78" s="55" t="str">
        <f>IFERROR(__xludf.DUMMYFUNCTION("""COMPUTED_VALUE"""),"element,component[,split string]")</f>
        <v>element,component[,split string]</v>
      </c>
      <c r="C78" s="55" t="str">
        <f>IFERROR(__xludf.DUMMYFUNCTION("""COMPUTED_VALUE"""),"String")</f>
        <v>String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ht="15.75" customHeight="1">
      <c r="A79" s="55" t="str">
        <f>IFERROR(__xludf.DUMMYFUNCTION("""COMPUTED_VALUE"""),"setTagGameObject")</f>
        <v>setTagGameObject</v>
      </c>
      <c r="B79" s="55" t="str">
        <f>IFERROR(__xludf.DUMMYFUNCTION("""COMPUTED_VALUE"""),"element,tagName")</f>
        <v>element,tagName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ht="15.75" customHeight="1">
      <c r="A80" s="55" t="str">
        <f>IFERROR(__xludf.DUMMYFUNCTION("""COMPUTED_VALUE"""),"drag")</f>
        <v>drag</v>
      </c>
      <c r="B80" s="55" t="str">
        <f>IFERROR(__xludf.DUMMYFUNCTION("""COMPUTED_VALUE"""),"element1,element2")</f>
        <v>element1,element2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ht="15.75" customHeight="1">
      <c r="A81" s="55" t="str">
        <f>IFERROR(__xludf.DUMMYFUNCTION("""COMPUTED_VALUE"""),"returnChooseTopic")</f>
        <v>returnChooseTopic</v>
      </c>
      <c r="B81" s="55" t="str">
        <f>IFERROR(__xludf.DUMMYFUNCTION("""COMPUTED_VALUE"""),"from,to,exception,part")</f>
        <v>from,to,exception,part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ht="15.75" customHeight="1">
      <c r="A82" s="55" t="str">
        <f>IFERROR(__xludf.DUMMYFUNCTION("""COMPUTED_VALUE"""),"returnChooseTopic")</f>
        <v>returnChooseTopic</v>
      </c>
      <c r="B82" s="55" t="str">
        <f>IFERROR(__xludf.DUMMYFUNCTION("""COMPUTED_VALUE"""),"part")</f>
        <v>part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ht="15.75" customHeight="1">
      <c r="A83" s="55" t="str">
        <f>IFERROR(__xludf.DUMMYFUNCTION("""COMPUTED_VALUE"""),"deFindModeRunTestCase")</f>
        <v>deFindModeRunTestCase</v>
      </c>
      <c r="B83" s="55" t="str">
        <f>IFERROR(__xludf.DUMMYFUNCTION("""COMPUTED_VALUE"""),"key,sheetName,from,to")</f>
        <v>key,sheetName,from,to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ht="15.75" customHeight="1">
      <c r="A84" s="55" t="str">
        <f>IFERROR(__xludf.DUMMYFUNCTION("""COMPUTED_VALUE"""),"returnModeTC")</f>
        <v>returnModeTC</v>
      </c>
      <c r="B84" s="55" t="str">
        <f>IFERROR(__xludf.DUMMYFUNCTION("""COMPUTED_VALUE"""),"sheetName,to,expected,contain")</f>
        <v>sheetName,to,expected,contain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ht="15.75" customHeight="1">
      <c r="A85" s="55" t="str">
        <f>IFERROR(__xludf.DUMMYFUNCTION("""COMPUTED_VALUE"""),"ignoreScript")</f>
        <v>ignoreScript</v>
      </c>
      <c r="B85" s="55" t="str">
        <f>IFERROR(__xludf.DUMMYFUNCTION("""COMPUTED_VALUE"""),"number,to,sheetName,text")</f>
        <v>number,to,sheetName,text</v>
      </c>
      <c r="C85" s="55" t="str">
        <f>IFERROR(__xludf.DUMMYFUNCTION("""COMPUTED_VALUE"""),"void")</f>
        <v>void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ht="15.75" customHeight="1">
      <c r="A86" s="55" t="str">
        <f>IFERROR(__xludf.DUMMYFUNCTION("""COMPUTED_VALUE"""),"setRunModeTC")</f>
        <v>setRunModeTC</v>
      </c>
      <c r="B86" s="55" t="str">
        <f>IFERROR(__xludf.DUMMYFUNCTION("""COMPUTED_VALUE"""),"from,to,exception")</f>
        <v>from,to,exception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ht="15.75" customHeight="1">
      <c r="A87" s="55" t="str">
        <f>IFERROR(__xludf.DUMMYFUNCTION("""COMPUTED_VALUE"""),"setIndexVariableFile")</f>
        <v>setIndexVariableFile</v>
      </c>
      <c r="B87" s="55" t="str">
        <f>IFERROR(__xludf.DUMMYFUNCTION("""COMPUTED_VALUE"""),"index")</f>
        <v>index</v>
      </c>
      <c r="C87" s="55" t="str">
        <f>IFERROR(__xludf.DUMMYFUNCTION("""COMPUTED_VALUE"""),"void")</f>
        <v>void</v>
      </c>
      <c r="D87" s="55"/>
      <c r="E87" s="55"/>
      <c r="F87" s="55" t="str">
        <f>IFERROR(__xludf.DUMMYFUNCTION("""COMPUTED_VALUE"""),"set value for ""index"" in variable field")</f>
        <v>set value for "index" in variable field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5.75" customHeight="1">
      <c r="A88" s="55" t="str">
        <f>IFERROR(__xludf.DUMMYFUNCTION("""COMPUTED_VALUE"""),"setVariableFile")</f>
        <v>setVariableFile</v>
      </c>
      <c r="B88" s="55" t="str">
        <f>IFERROR(__xludf.DUMMYFUNCTION("""COMPUTED_VALUE"""),"key(exist),value")</f>
        <v>key(exist),value</v>
      </c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5.75" customHeight="1">
      <c r="A89" s="55" t="str">
        <f>IFERROR(__xludf.DUMMYFUNCTION("""COMPUTED_VALUE"""),"addIndexVariableFile")</f>
        <v>addIndexVariableFile</v>
      </c>
      <c r="B89" s="55" t="str">
        <f>IFERROR(__xludf.DUMMYFUNCTION("""COMPUTED_VALUE"""),"add")</f>
        <v>add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5.75" customHeight="1">
      <c r="A90" s="55" t="str">
        <f>IFERROR(__xludf.DUMMYFUNCTION("""COMPUTED_VALUE"""),"changeModeTC")</f>
        <v>changeModeTC</v>
      </c>
      <c r="B90" s="55" t="str">
        <f>IFERROR(__xludf.DUMMYFUNCTION("""COMPUTED_VALUE"""),"keyWord,locator,component,tcRow,expected")</f>
        <v>keyWord,locator,component,tcRow,expected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5.75" customHeight="1">
      <c r="A91" s="55" t="str">
        <f>IFERROR(__xludf.DUMMYFUNCTION("""COMPUTED_VALUE"""),"changeModeTC")</f>
        <v>changeModeTC</v>
      </c>
      <c r="B91" s="55" t="str">
        <f>IFERROR(__xludf.DUMMYFUNCTION("""COMPUTED_VALUE"""),"variableKey,runYes,runNo,expect")</f>
        <v>variableKey,runYes,runNo,expect</v>
      </c>
      <c r="C91" s="55" t="str">
        <f>IFERROR(__xludf.DUMMYFUNCTION("""COMPUTED_VALUE"""),"void")</f>
        <v>void</v>
      </c>
      <c r="D91" s="55"/>
      <c r="E91" s="55"/>
      <c r="F91" s="55" t="str">
        <f>IFERROR(__xludf.DUMMYFUNCTION("""COMPUTED_VALUE"""),"runYes: row tc modeyes")</f>
        <v>runYes: row tc modeyes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5.75" customHeight="1">
      <c r="A92" s="55" t="str">
        <f>IFERROR(__xludf.DUMMYFUNCTION("""COMPUTED_VALUE"""),"changeModeTCSetTrue")</f>
        <v>changeModeTCSetTrue</v>
      </c>
      <c r="B92" s="55" t="str">
        <f>IFERROR(__xludf.DUMMYFUNCTION("""COMPUTED_VALUE"""),"(String actual,String tcRow,String expect)")</f>
        <v>(String actual,String tcRow,String expect)</v>
      </c>
      <c r="C92" s="55" t="str">
        <f>IFERROR(__xludf.DUMMYFUNCTION("""COMPUTED_VALUE"""),"void")</f>
        <v>void</v>
      </c>
      <c r="D92" s="55"/>
      <c r="E92" s="55"/>
      <c r="F92" s="55" t="str">
        <f>IFERROR(__xludf.DUMMYFUNCTION("""COMPUTED_VALUE"""),"actual check equal expect if true tcRow set mode run YES")</f>
        <v>actual check equal expect if true tcRow set mode run YES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5.75" customHeight="1">
      <c r="A93" s="55" t="str">
        <f>IFERROR(__xludf.DUMMYFUNCTION("""COMPUTED_VALUE"""),"changeModeTCSetFail")</f>
        <v>changeModeTCSetFail</v>
      </c>
      <c r="B93" s="55" t="str">
        <f>IFERROR(__xludf.DUMMYFUNCTION("""COMPUTED_VALUE"""),"(String actual,String tcRow,String expect)")</f>
        <v>(String actual,String tcRow,String expect)</v>
      </c>
      <c r="C93" s="55" t="str">
        <f>IFERROR(__xludf.DUMMYFUNCTION("""COMPUTED_VALUE"""),"void")</f>
        <v>void</v>
      </c>
      <c r="D93" s="55"/>
      <c r="E93" s="55"/>
      <c r="F93" s="55" t="str">
        <f>IFERROR(__xludf.DUMMYFUNCTION("""COMPUTED_VALUE"""),"actual check equal expect if true tcRow set mode run NO")</f>
        <v>actual check equal expect if true tcRow set mode run NO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5.75" customHeight="1">
      <c r="A94" s="55" t="str">
        <f>IFERROR(__xludf.DUMMYFUNCTION("""COMPUTED_VALUE"""),"isElementDisplay")</f>
        <v>isElementDisplay</v>
      </c>
      <c r="B94" s="55" t="str">
        <f>IFERROR(__xludf.DUMMYFUNCTION("""COMPUTED_VALUE"""),"element[,strSplit]")</f>
        <v>element[,strSplit]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5.75" customHeight="1">
      <c r="A95" s="55" t="str">
        <f>IFERROR(__xludf.DUMMYFUNCTION("""COMPUTED_VALUE"""),"addTagForObject")</f>
        <v>addTagForObject</v>
      </c>
      <c r="B95" s="55" t="str">
        <f>IFERROR(__xludf.DUMMYFUNCTION("""COMPUTED_VALUE"""),"element,newTag")</f>
        <v>element,newTag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5.75" customHeight="1">
      <c r="A96" s="55" t="str">
        <f>IFERROR(__xludf.DUMMYFUNCTION("""COMPUTED_VALUE"""),"pause")</f>
        <v>pause</v>
      </c>
      <c r="B96" s="55"/>
      <c r="C96" s="55" t="str">
        <f>IFERROR(__xludf.DUMMYFUNCTION("""COMPUTED_VALUE"""),"void")</f>
        <v>void</v>
      </c>
      <c r="D96" s="55"/>
      <c r="E96" s="55"/>
      <c r="F96" s="55" t="str">
        <f>IFERROR(__xludf.DUMMYFUNCTION("""COMPUTED_VALUE"""),"pause program")</f>
        <v>pause program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5.75" customHeight="1">
      <c r="A97" s="55" t="str">
        <f>IFERROR(__xludf.DUMMYFUNCTION("""COMPUTED_VALUE"""),"resume")</f>
        <v>resume</v>
      </c>
      <c r="B97" s="55"/>
      <c r="C97" s="55" t="str">
        <f>IFERROR(__xludf.DUMMYFUNCTION("""COMPUTED_VALUE"""),"void")</f>
        <v>void</v>
      </c>
      <c r="D97" s="55"/>
      <c r="E97" s="55"/>
      <c r="F97" s="55" t="str">
        <f>IFERROR(__xludf.DUMMYFUNCTION("""COMPUTED_VALUE"""),"unpause program")</f>
        <v>unpause program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5.75" customHeight="1">
      <c r="A98" s="55" t="str">
        <f>IFERROR(__xludf.DUMMYFUNCTION("""COMPUTED_VALUE"""),"getAudiosSource")</f>
        <v>getAudiosSource</v>
      </c>
      <c r="B98" s="55" t="str">
        <f>IFERROR(__xludf.DUMMYFUNCTION("""COMPUTED_VALUE"""),"element,expect")</f>
        <v>element,expect</v>
      </c>
      <c r="C98" s="55" t="str">
        <f>IFERROR(__xludf.DUMMYFUNCTION("""COMPUTED_VALUE"""),"String")</f>
        <v>String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5.75" customHeight="1">
      <c r="A99" s="55" t="str">
        <f>IFERROR(__xludf.DUMMYFUNCTION("""COMPUTED_VALUE"""),"getAudiosSourceByTime")</f>
        <v>getAudiosSourceByTime</v>
      </c>
      <c r="B99" s="55" t="str">
        <f>IFERROR(__xludf.DUMMYFUNCTION("""COMPUTED_VALUE"""),"element,second,expect")</f>
        <v>element,second,expect</v>
      </c>
      <c r="C99" s="55" t="str">
        <f>IFERROR(__xludf.DUMMYFUNCTION("""COMPUTED_VALUE"""),"String")</f>
        <v>String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5.75" customHeight="1">
      <c r="A100" s="55" t="str">
        <f>IFERROR(__xludf.DUMMYFUNCTION("""COMPUTED_VALUE"""),"getAudiosSourceByLocator")</f>
        <v>getAudiosSourceByLocator</v>
      </c>
      <c r="B100" s="55" t="str">
        <f>IFERROR(__xludf.DUMMYFUNCTION("""COMPUTED_VALUE"""),"element1,element2,expect")</f>
        <v>element1,element2,expect</v>
      </c>
      <c r="C100" s="55" t="str">
        <f>IFERROR(__xludf.DUMMYFUNCTION("""COMPUTED_VALUE"""),"String")</f>
        <v>String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55" t="str">
        <f>IFERROR(__xludf.DUMMYFUNCTION("""COMPUTED_VALUE"""),"deFindAnswerDienThe")</f>
        <v>deFindAnswerDienThe</v>
      </c>
      <c r="B101" s="55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5" t="str">
        <f>IFERROR(__xludf.DUMMYFUNCTION("""COMPUTED_VALUE"""),"void")</f>
        <v>void</v>
      </c>
      <c r="D101" s="55"/>
      <c r="E101" s="55"/>
      <c r="F101" s="55" t="str">
        <f>IFERROR(__xludf.DUMMYFUNCTION("""COMPUTED_VALUE"""),"return value locator1 in $.path in variable file")</f>
        <v>return value locator1 in $.path in variable file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ht="15.75" customHeight="1">
      <c r="A102" s="55" t="str">
        <f>IFERROR(__xludf.DUMMYFUNCTION("""COMPUTED_VALUE"""),"getElementDisplayInScene")</f>
        <v>getElementDisplayInScene</v>
      </c>
      <c r="B102" s="55" t="str">
        <f>IFERROR(__xludf.DUMMYFUNCTION("""COMPUTED_VALUE"""),"strAdd,expect")</f>
        <v>strAdd,expect</v>
      </c>
      <c r="C102" s="55" t="str">
        <f>IFERROR(__xludf.DUMMYFUNCTION("""COMPUTED_VALUE"""),"void")</f>
        <v>void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ht="15.75" customHeight="1">
      <c r="A103" s="55" t="str">
        <f>IFERROR(__xludf.DUMMYFUNCTION("""COMPUTED_VALUE"""),"isElementsDisplay")</f>
        <v>isElementsDisplay</v>
      </c>
      <c r="B103" s="55" t="str">
        <f>IFERROR(__xludf.DUMMYFUNCTION("""COMPUTED_VALUE"""),"strSplit,locator")</f>
        <v>strSplit,locator</v>
      </c>
      <c r="C103" s="55" t="str">
        <f>IFERROR(__xludf.DUMMYFUNCTION("""COMPUTED_VALUE"""),"String")</f>
        <v>String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ht="15.75" customHeight="1">
      <c r="A104" s="55" t="str">
        <f>IFERROR(__xludf.DUMMYFUNCTION("""COMPUTED_VALUE"""),"swipeMap")</f>
        <v>swipeMap</v>
      </c>
      <c r="B104" s="55" t="str">
        <f>IFERROR(__xludf.DUMMYFUNCTION("""COMPUTED_VALUE"""),"locator,component,property,key,expect")</f>
        <v>locator,component,property,key,expect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IFERROR(__xludf.DUMMYFUNCTION("""COMPUTED_VALUE"""),"key file data to get list leson")</f>
        <v>key file data to get list leson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